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428" windowWidth="23256" windowHeight="12576" tabRatio="767" activeTab="0"/>
  </bookViews>
  <sheets>
    <sheet name="Finansiniai duomenys" sheetId="1" r:id="rId1"/>
    <sheet name="Finansiniai duomenys(2015-2016)" sheetId="2" state="hidden" r:id="rId2"/>
    <sheet name="Papildoma informacija" sheetId="3" r:id="rId3"/>
    <sheet name="Suteikta parama" sheetId="4" r:id="rId4"/>
    <sheet name="Specialieji įpareigojimai" sheetId="5" r:id="rId5"/>
    <sheet name="Dukterinės bendrovės" sheetId="6" r:id="rId6"/>
  </sheets>
  <definedNames>
    <definedName name="_xlnm._FilterDatabase" localSheetId="0" hidden="1">'Finansiniai duomenys'!$R$1:$V$1</definedName>
    <definedName name="_xlfn.IFERROR" hidden="1">#NAME?</definedName>
    <definedName name="_xlnm.Print_Area" localSheetId="5">'Dukterinės bendrovės'!$B$2:$E$117</definedName>
    <definedName name="_xlnm.Print_Area" localSheetId="0">'Finansiniai duomenys'!$B$2:$E$126</definedName>
    <definedName name="_xlnm.Print_Area" localSheetId="1">'Finansiniai duomenys(2015-2016)'!$B$2:$E$149</definedName>
    <definedName name="_xlnm.Print_Area" localSheetId="3">'Suteikta parama'!$B$2:$M$93</definedName>
  </definedNames>
  <calcPr fullCalcOnLoad="1"/>
</workbook>
</file>

<file path=xl/comments2.xml><?xml version="1.0" encoding="utf-8"?>
<comments xmlns="http://schemas.openxmlformats.org/spreadsheetml/2006/main">
  <authors>
    <author>user</author>
    <author>k.lizdenis</author>
    <author>Sandra</author>
  </authors>
  <commentList>
    <comment ref="B35" authorId="0">
      <text>
        <r>
          <rPr>
            <sz val="9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>
      <text>
        <r>
          <rPr>
            <sz val="9"/>
            <rFont val="Tahoma"/>
            <family val="2"/>
          </rPr>
          <t>Įrašykite akcininko pavadinimą.</t>
        </r>
      </text>
    </comment>
    <comment ref="E35" authorId="2">
      <text>
        <r>
          <rPr>
            <sz val="9"/>
            <rFont val="Tahoma"/>
            <family val="2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rFont val="Tahoma"/>
            <family val="2"/>
          </rPr>
          <t>Akcijų dalį nurodykite šimtųjų tikslumu.</t>
        </r>
      </text>
    </comment>
    <comment ref="C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E60" authorId="2">
      <text>
        <r>
          <rPr>
            <sz val="9"/>
            <rFont val="Tahoma"/>
            <family val="2"/>
          </rPr>
          <t>Pildoma, jei įmonės veikla buvo dotuojama ir jei šios dotacijos yra išskiriamos atskira eilute įmonės pelno (nuostolių) ataskaitoje.</t>
        </r>
      </text>
    </comment>
    <comment ref="C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E91" authorId="2">
      <text>
        <r>
          <rPr>
            <sz val="9"/>
            <rFont val="Tahoma"/>
            <family val="2"/>
          </rPr>
          <t>Pildoma tik akcinių bendrovių/uždarųjų akcinių bendrovių.</t>
        </r>
      </text>
    </comment>
    <comment ref="C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92" authorId="2">
      <text>
        <r>
          <rPr>
            <sz val="9"/>
            <rFont val="Tahoma"/>
            <family val="2"/>
          </rPr>
          <t>Pildoma savivaldybės įmonių, turinčių atitinkamo turto.</t>
        </r>
      </text>
    </comment>
    <comment ref="E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B118" authorId="2">
      <text>
        <r>
          <rPr>
            <sz val="9"/>
            <rFont val="Tahoma"/>
            <family val="2"/>
          </rPr>
          <t>Jei balansas susibalansuoja, matysite žodį "Balansas"; jei nesibalansuoja - matysite disbalanso dydį (skirtumą).</t>
        </r>
      </text>
    </comment>
    <comment ref="E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E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44" authorId="2">
      <text>
        <r>
          <rPr>
            <sz val="9"/>
            <rFont val="Tahoma"/>
            <family val="2"/>
          </rPr>
          <t>Data, kai atsakingas asmuo patvirtina duomenų tikrumą.</t>
        </r>
      </text>
    </comment>
    <comment ref="C146" authorId="2">
      <text>
        <r>
          <rPr>
            <sz val="9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  <comment ref="C132" authorId="2">
      <text>
        <r>
          <rPr>
            <sz val="9"/>
            <rFont val="Tahoma"/>
            <family val="2"/>
          </rPr>
          <t>Bendras darbuotojų (darbo sutarčių) skaičius; įskaičiuojami visi darbuotojai, įskaitant ir vadovus.</t>
        </r>
      </text>
    </comment>
    <comment ref="C129" authorId="2">
      <text>
        <r>
          <rPr>
            <sz val="9"/>
            <rFont val="Tahoma"/>
            <family val="2"/>
          </rPr>
          <t xml:space="preserve">Nurodomi už ataskaitinio laikotarpio rezultatus </t>
        </r>
        <r>
          <rPr>
            <u val="single"/>
            <sz val="9"/>
            <rFont val="Tahoma"/>
            <family val="2"/>
          </rPr>
          <t>paskirti dividendai (pelno įmokos)</t>
        </r>
        <r>
          <rPr>
            <sz val="9"/>
            <rFont val="Tahoma"/>
            <family val="2"/>
          </rPr>
          <t xml:space="preserve">, o ne faktiškai ataskaitiniu laikotarpiu išmokėti dividendai (pelno įmokos) už ankstesnio laikotarpio rezultatus
</t>
        </r>
      </text>
    </comment>
    <comment ref="C114" authorId="2">
      <text>
        <r>
          <rPr>
            <sz val="9"/>
            <rFont val="Tahoma"/>
            <family val="2"/>
          </rPr>
          <t>Pildoma, jei įmonės balanse šie įsipareigojimai pateikiami atskirai nuo ilgalaikių ir trumpalaikių įsipareigojimų.</t>
        </r>
      </text>
    </comment>
    <comment ref="E86" authorId="2">
      <text>
        <r>
          <rPr>
            <sz val="9"/>
            <rFont val="Tahoma"/>
            <family val="2"/>
          </rPr>
          <t>Pildoma, jei įmonės balanse šis turtas pateikiamas atskirai nuo ilgalaikio ir trumpalaikio turto.</t>
        </r>
      </text>
    </comment>
    <comment ref="C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E106" authorId="2">
      <text>
        <r>
          <rPr>
            <sz val="9"/>
            <rFont val="Tahoma"/>
            <family val="2"/>
          </rPr>
          <t>Ilgalaikiai įsipareigojimai, susiję su palūkanų mokėjimais (pavyzdžiui, ilgalaikės paskolos, išperkamosios nuomos įsipareigojimai)</t>
        </r>
      </text>
    </comment>
    <comment ref="C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  <comment ref="E109" authorId="2">
      <text>
        <r>
          <rPr>
            <sz val="9"/>
            <rFont val="Tahoma"/>
            <family val="2"/>
          </rPr>
          <t>Trumpalaikiai įsipareigojimai, susiję su palūkanų mokėjimais (pavyzdžiui, paskolos, išperkamosios nuomos įsipareigojimai)</t>
        </r>
      </text>
    </comment>
  </commentList>
</comments>
</file>

<file path=xl/comments5.xml><?xml version="1.0" encoding="utf-8"?>
<comments xmlns="http://schemas.openxmlformats.org/spreadsheetml/2006/main">
  <authors>
    <author>Simonas Lekys</author>
  </authors>
  <commentList>
    <comment ref="H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H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46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R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P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N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L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H58" authorId="0">
      <text>
        <r>
          <rPr>
            <sz val="9"/>
            <rFont val="Tahoma"/>
            <family val="2"/>
          </rPr>
          <t>Nurodykite turtą, kuris dalyvauja vykdant specialųjį įpareigojimą, bet nėra įtrauktas į galutinį audituojamą balansą (t. y. užbalansinis), ar kitas į galutines finansines ataskaitas neįtraukiamas eilutes</t>
        </r>
      </text>
    </comment>
    <comment ref="J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L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N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P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R14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H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J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L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N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P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  <comment ref="R30" authorId="0">
      <text>
        <r>
          <rPr>
            <sz val="9"/>
            <rFont val="Tahoma"/>
            <family val="2"/>
          </rPr>
          <t>Nurodykite sąnaudas arba pajamas, kurios yra dotuojamos ar kitaip kompensuojamos (pvz. skiriant savivaldybės biudžeto asignavimus, kuriais kompensuojamos patirtos sąnaudos)</t>
        </r>
      </text>
    </comment>
  </commentList>
</comments>
</file>

<file path=xl/sharedStrings.xml><?xml version="1.0" encoding="utf-8"?>
<sst xmlns="http://schemas.openxmlformats.org/spreadsheetml/2006/main" count="1525" uniqueCount="549">
  <si>
    <t>UAB „Akmenės vandenys“</t>
  </si>
  <si>
    <t>Uždaroji akcinė bendrovė (UAB)</t>
  </si>
  <si>
    <t>UAB „Naujosios Akmenės komunalininkas“</t>
  </si>
  <si>
    <t>UAB Naujosios Akmenės autobusų parkas</t>
  </si>
  <si>
    <t>UAB „Dzūkijos vandenys“</t>
  </si>
  <si>
    <t>Viešinamos informacijos apie savivaldybių valdomų įmonių ir jų dukterinių bendrovių veiklą ir rezultatus forma</t>
  </si>
  <si>
    <t>UAB „Alytaus šilumos tinklai“</t>
  </si>
  <si>
    <t>Įmonės pavadinimas</t>
  </si>
  <si>
    <t>UAB „Alytaus butų ūkis“</t>
  </si>
  <si>
    <t>Teisinė forma</t>
  </si>
  <si>
    <t>Akcinė bendrovė (AB)</t>
  </si>
  <si>
    <t>reorganizuojamas</t>
  </si>
  <si>
    <t>UAB Alytaus regiono atliekų tvarkymo centras</t>
  </si>
  <si>
    <t>Įmonės kodas</t>
  </si>
  <si>
    <t>dalyvaujantis reorganizavime</t>
  </si>
  <si>
    <t>SĮ „Simno komunalininkas“</t>
  </si>
  <si>
    <t>Įmonės įsteigimo data</t>
  </si>
  <si>
    <t>Savivaldybės įmonė (SĮ)</t>
  </si>
  <si>
    <t>pertvarkomas</t>
  </si>
  <si>
    <t>UAB „Anykščių vandenys“</t>
  </si>
  <si>
    <t>Sektorius, kuriame veikia įmonė</t>
  </si>
  <si>
    <t>restruktūrizuojamas</t>
  </si>
  <si>
    <t>UAB Anykščių komunalinis ūkis</t>
  </si>
  <si>
    <t>bankrutuojantis</t>
  </si>
  <si>
    <t>UAB „Anykščių šiluma“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</si>
  <si>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</si>
  <si>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</si>
  <si>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</si>
  <si>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„Birštono vandentiekis“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</si>
  <si>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</si>
  <si>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</si>
  <si>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</si>
  <si>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šiluma“</t>
  </si>
  <si>
    <t>Butų ūkiai</t>
  </si>
  <si>
    <t>inicijuojantis Europos bendrovės steigimą jungimo būdu</t>
  </si>
  <si>
    <t>AB Birštono sanatorija „Versmė“</t>
  </si>
  <si>
    <t>Lentelės užpildymo dieną</t>
  </si>
  <si>
    <t>Komunalinės paslaugos: kita (nurodykite laukelyje žemiau)</t>
  </si>
  <si>
    <t>inicijuojantis Europos bendrovės steigimą valdymo (holdingo) būdu</t>
  </si>
  <si>
    <t>SĮ Biržų agrolaboratorija</t>
  </si>
  <si>
    <t>Akcininkų sąrašas</t>
  </si>
  <si>
    <t>Valdoma akcijų dalis</t>
  </si>
  <si>
    <t>Atliekos ir šalinimo paslaugos</t>
  </si>
  <si>
    <t>Europos bendrovė, kurios buveinė perkeliama</t>
  </si>
  <si>
    <t>UAB Biržų autobusų parkas</t>
  </si>
  <si>
    <t>Akcininkas Nr.1</t>
  </si>
  <si>
    <t>Viešasis transportas</t>
  </si>
  <si>
    <t>dalyvaujantis atskyrime</t>
  </si>
  <si>
    <t>UAB „Biržų šilumos tinklai“</t>
  </si>
  <si>
    <t>Akcininkas Nr.2</t>
  </si>
  <si>
    <t>Kitos transporto paslaugos</t>
  </si>
  <si>
    <t>-</t>
  </si>
  <si>
    <t>UAB „Biržų vandenys“</t>
  </si>
  <si>
    <t>Akcininkas Nr.3</t>
  </si>
  <si>
    <t>Statyba ir architektūra</t>
  </si>
  <si>
    <t>AB „Druskininkų šilumos tinklai“</t>
  </si>
  <si>
    <t>Akcininkas Nr.4</t>
  </si>
  <si>
    <t>Sveikatos priežiūros paslaugos</t>
  </si>
  <si>
    <t>UAB „Druskininkų vandenys“</t>
  </si>
  <si>
    <t>Akcininkas Nr.5</t>
  </si>
  <si>
    <t>Leidyba</t>
  </si>
  <si>
    <t>UAB „Druskininkų sveikatinimo ir poilsio centras AQUA“</t>
  </si>
  <si>
    <t>Kita (nurodyti laukelyje žemiau pagrindines veiklos sritis)</t>
  </si>
  <si>
    <t>UAB „Druskininkų butų ūkis“</t>
  </si>
  <si>
    <t>UAB Elektrėnų autobusų parkas</t>
  </si>
  <si>
    <t>UAB „Elektrėnų komunalinis ūkis“</t>
  </si>
  <si>
    <t>UAB „Didžiasalio komunalinės paslaugos“</t>
  </si>
  <si>
    <t>Kiti akcininkai</t>
  </si>
  <si>
    <t>Kitų akcininkų valdoma dalis</t>
  </si>
  <si>
    <t>UAB Ignalinos butų ūkis</t>
  </si>
  <si>
    <t>Savivaldybei priklausanti dalis (%)</t>
  </si>
  <si>
    <t>UAB Ignalinos šilumos tinklai</t>
  </si>
  <si>
    <t>Turtines ir neturtines teisės ir pareigas įmonėje / bendrovėje įgyvendinanti institucija (arba didžiausią akcijų dalį valdanti institucija)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</si>
  <si>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</si>
  <si>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</si>
  <si>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</si>
  <si>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</si>
  <si>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</si>
  <si>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</si>
  <si>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</si>
  <si>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</si>
  <si>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</si>
  <si>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</si>
  <si>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 val="single"/>
        <sz val="9"/>
        <rFont val="Calibri"/>
        <family val="2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</si>
  <si>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</si>
  <si>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</si>
  <si>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</si>
  <si>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</si>
  <si>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</si>
  <si>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</si>
  <si>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</si>
  <si>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</si>
  <si>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</si>
  <si>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</si>
  <si>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</si>
  <si>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</si>
  <si>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</si>
  <si>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</si>
  <si>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</si>
  <si>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</si>
  <si>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</si>
  <si>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</si>
  <si>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</si>
  <si>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</si>
  <si>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</si>
  <si>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</si>
  <si>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</si>
  <si>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</si>
  <si>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</si>
  <si>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</si>
  <si>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</si>
  <si>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</si>
  <si>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</si>
  <si>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</si>
  <si>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</si>
  <si>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</si>
  <si>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</si>
  <si>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</si>
  <si>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</si>
  <si>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</si>
  <si>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</si>
  <si>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</si>
  <si>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</si>
  <si>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</si>
  <si>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</si>
  <si>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</si>
  <si>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</si>
  <si>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</si>
  <si>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</si>
  <si>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</si>
  <si>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</si>
  <si>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</si>
  <si>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</si>
  <si>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</si>
  <si>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</si>
  <si>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</si>
  <si>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</si>
  <si>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</si>
  <si>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</si>
  <si>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</si>
  <si>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</si>
  <si>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</si>
  <si>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</si>
  <si>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</si>
  <si>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</si>
  <si>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</si>
  <si>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</si>
  <si>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Turto iš viso</t>
  </si>
  <si>
    <t>UAB „Naujasis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</si>
  <si>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</si>
  <si>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</si>
  <si>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</si>
  <si>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UAB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</si>
  <si>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</si>
  <si>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</si>
  <si>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</si>
  <si>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</si>
  <si>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</si>
  <si>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</si>
  <si>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</si>
  <si>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</si>
  <si>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</si>
  <si>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</si>
  <si>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</si>
  <si>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</si>
  <si>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</si>
  <si>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</si>
  <si>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</si>
  <si>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</si>
  <si>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</si>
  <si>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</si>
  <si>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</si>
  <si>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</si>
  <si>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</si>
  <si>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</si>
  <si>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Po vienų metų mokėtinos sumos ir kiti ilgalaikiai įsipareigojimai</t>
  </si>
  <si>
    <t>UAB „Marijampolės autobusų parkas“</t>
  </si>
  <si>
    <t>-Iš jų: Ilgalaikės finansinės skolos</t>
  </si>
  <si>
    <t>UAB „Marijampolės šilumos tinklai“</t>
  </si>
  <si>
    <t>Per vienus metus mokėtinos sumos ir kiti trumpalaikiai įsipareigojimai</t>
  </si>
  <si>
    <t>UAB „Sūduvos vandenys“</t>
  </si>
  <si>
    <t>-Iš jų: Ilgalaikių finansinių skolų einamųjų metų dalis</t>
  </si>
  <si>
    <t xml:space="preserve"> Trumpalaikės finansinės skolos</t>
  </si>
  <si>
    <t>UAB Marijampolės apskrities atliekų tvarkymo centras</t>
  </si>
  <si>
    <t>Mokėtinos sumos ir kiti įsipareigojimai</t>
  </si>
  <si>
    <t>UAB „Mažeikių šilumos tinklai“</t>
  </si>
  <si>
    <t>UAB „Mažeikių vandenys“</t>
  </si>
  <si>
    <t>Sukauptos sąnaudos ir ateinančių laikotarpių pajamos</t>
  </si>
  <si>
    <t>UAB „Telšių regiono atliekų tvarkymo centras“</t>
  </si>
  <si>
    <t>UAB „Tavo pastogė“</t>
  </si>
  <si>
    <t>Įsipareigojimai, susiję su ilgalaikiu turtu, laikomu pardavimui</t>
  </si>
  <si>
    <t>UAB „Mažeikių autobusų parkas“</t>
  </si>
  <si>
    <t>UAB „Mažeikių komunalinis ūkis“</t>
  </si>
  <si>
    <t>Nuosavo kapitalo ir įsipareigojimų iš viso</t>
  </si>
  <si>
    <t>UAB Molėtų autobusų parkas</t>
  </si>
  <si>
    <t>UAB „Molėtų šiluma“</t>
  </si>
  <si>
    <t>Ar balansas susibalansuoja?</t>
  </si>
  <si>
    <t>UAB Molėtų švara</t>
  </si>
  <si>
    <t>UAB Molėtų vanduo</t>
  </si>
  <si>
    <t>Įmonės teisės ir įsipareigojimai, nenurodyti balanse</t>
  </si>
  <si>
    <t>UAB „Neringos komunalininkas“</t>
  </si>
  <si>
    <t>UAB „Neringos energija“</t>
  </si>
  <si>
    <t>Kita informacija</t>
  </si>
  <si>
    <t>UAB „Neringos vanduo“</t>
  </si>
  <si>
    <t>Nusidėvėjimas ir amortizacija, įskaičiuoti į ataskaitinio laikotarpio pelno (nuostolių) ataskaitą</t>
  </si>
  <si>
    <t>Taip</t>
  </si>
  <si>
    <t>UAB „Pagėgių komunalinis ūkis“</t>
  </si>
  <si>
    <t>Investicijos į ilgalaikį turtą</t>
  </si>
  <si>
    <t>Ne</t>
  </si>
  <si>
    <t>UAB „Pakruojo komunalininkas“</t>
  </si>
  <si>
    <t>UAB „Pakruojo šiluma“</t>
  </si>
  <si>
    <t>Skirstant ataskaitinio laikotarpio pelną akcininkams paskirti dividendai (arba savininkui paskirta pelno įmoka, jei pildoma SĮ)</t>
  </si>
  <si>
    <t>UAB „Pakruojo vandentiekis“</t>
  </si>
  <si>
    <t>AB „Pakruojo autotransportas“</t>
  </si>
  <si>
    <t>UAB „Palangos vandenys“</t>
  </si>
  <si>
    <t>UAB „Palangos komunalinis ūkis“</t>
  </si>
  <si>
    <t>UAB „Palangos šilumos tinklai“</t>
  </si>
  <si>
    <t>Informacija apie darbuotojus</t>
  </si>
  <si>
    <t>Darbuotojų skaičius laikotarpio pabaigoje</t>
  </si>
  <si>
    <t>Iš jų: administracijos darbuotojų skaičius laikotarpio pabaigoje</t>
  </si>
  <si>
    <t>AB „Panevėžio specialus autotransportas“</t>
  </si>
  <si>
    <t>Bendros darbo apmokėjimo lėšos</t>
  </si>
  <si>
    <t>UAB „Panevėžio autobusų parkas“</t>
  </si>
  <si>
    <r>
      <rPr>
        <b/>
        <i/>
        <sz val="9"/>
        <color indexed="10"/>
        <rFont val="Calibri"/>
        <family val="2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</si>
  <si>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AB „Panevėžio butų ūkis“</t>
  </si>
  <si>
    <t>Pastabos</t>
  </si>
  <si>
    <t>UAB „Panevėžio gatvės“</t>
  </si>
  <si>
    <t>Jei turite pastabų dėl užpildytos informacijos, pateikite jas čia:</t>
  </si>
  <si>
    <t>UAB „Grauduva“</t>
  </si>
  <si>
    <t>UAB „Panevėžio būstas“</t>
  </si>
  <si>
    <t>UAB Panevėžio regiono atliekų tvarkymo centras</t>
  </si>
  <si>
    <t>UAB „Kuršėnų vandenys“</t>
  </si>
  <si>
    <t>Informacija apie lentelės duomenų tikrumą patvirtinantį asmenį</t>
  </si>
  <si>
    <t>UAB „Pasvalio vandenys“</t>
  </si>
  <si>
    <t>Lentelės duomenų patvirtinimo data</t>
  </si>
  <si>
    <t>UAB „Pasvalio autobusų parkas“</t>
  </si>
  <si>
    <t>Atsakingas asmuo (vardas, pavardė, pareigos)</t>
  </si>
  <si>
    <t>UAB „Pasvalio knygos“</t>
  </si>
  <si>
    <t>Atsakingo asmens kontaktiniai duomenys (telefono nr. ir elektroninio pašto adresas)</t>
  </si>
  <si>
    <t>UAB „Pasvalio butų ūkis“</t>
  </si>
  <si>
    <t xml:space="preserve">Atsakingo asmens parašas (reikalingas tik skenuotoje versijoje) arba elektroninis parašas </t>
  </si>
  <si>
    <t>SĮ „Plungės būstas“</t>
  </si>
  <si>
    <t>UAB „Plungės autobusų parkas“</t>
  </si>
  <si>
    <t>UAB „Plungės šilumos tinklai“</t>
  </si>
  <si>
    <t>UAB „Plungės vandenys“</t>
  </si>
  <si>
    <t>UAB „Prienų vandenys“</t>
  </si>
  <si>
    <t>UAB „Prienų butų ūkis“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</si>
  <si>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</si>
  <si>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</si>
  <si>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</si>
  <si>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</si>
  <si>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</si>
  <si>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</si>
  <si>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</si>
  <si>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</si>
  <si>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</si>
  <si>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AB „Rokiškio komunalininkas“</t>
  </si>
  <si>
    <t>UAB „Skuodo šiluma“</t>
  </si>
  <si>
    <t>UAB „Skuodo vandenys“</t>
  </si>
  <si>
    <t>UAB „Skuodo autobusai“</t>
  </si>
  <si>
    <t>UAB „Šakių šilumos tinklai“</t>
  </si>
  <si>
    <t>UAB „Šakių vandenys“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</si>
  <si>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</si>
  <si>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</si>
  <si>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</si>
  <si>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</si>
  <si>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</si>
  <si>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</si>
  <si>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</si>
  <si>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</si>
  <si>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</si>
  <si>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</si>
  <si>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</si>
  <si>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SĮ Šiaulių oro uostas</t>
  </si>
  <si>
    <t>UAB Kuršėnų komunalinis ūkis</t>
  </si>
  <si>
    <t>UAB Kuršėnų autobusų parkas</t>
  </si>
  <si>
    <t>UAB „Šilalės vandenys“</t>
  </si>
  <si>
    <t>UAB „Šilalės šilumos tinklai“</t>
  </si>
  <si>
    <t>UAB „Šilalės autobusų parkas“</t>
  </si>
  <si>
    <t>UAB „Gedmina“</t>
  </si>
  <si>
    <t>UAB „Šilutės šilumos tinklai“</t>
  </si>
  <si>
    <t>UAB „Šilutės vandenys“</t>
  </si>
  <si>
    <t>UAB „Šilutės autobusų parkas“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</si>
  <si>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</si>
  <si>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</si>
  <si>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</si>
  <si>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</si>
  <si>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</si>
  <si>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</si>
  <si>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</si>
  <si>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</si>
  <si>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</si>
  <si>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</si>
  <si>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</si>
  <si>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</si>
  <si>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</si>
  <si>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</si>
  <si>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</si>
  <si>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</si>
  <si>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</si>
  <si>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</si>
  <si>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</si>
  <si>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</si>
  <si>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</si>
  <si>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</si>
  <si>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</si>
  <si>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</si>
  <si>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</si>
  <si>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</si>
  <si>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</si>
  <si>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</si>
  <si>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</si>
  <si>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</si>
  <si>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</si>
  <si>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</si>
  <si>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</si>
  <si>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</si>
  <si>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</si>
  <si>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</si>
  <si>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</si>
  <si>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</si>
  <si>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„Kybartų darna“</t>
  </si>
  <si>
    <t>UAB „Vilkaviškio architektūros biuras“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</si>
  <si>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</si>
  <si>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</si>
  <si>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</si>
  <si>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</si>
  <si>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</si>
  <si>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</si>
  <si>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</si>
  <si>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</si>
  <si>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</si>
  <si>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</si>
  <si>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</si>
  <si>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</si>
  <si>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</si>
  <si>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</si>
  <si>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</si>
  <si>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</si>
  <si>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</si>
  <si>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</si>
  <si>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</si>
  <si>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</si>
  <si>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</si>
  <si>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Turtines ir neturtines teisės ir pareigas įmonėje/bendrovėje įgyvendinanti institucija (arba didžiausią akcijų dalį valdanti institucija)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</si>
  <si>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</si>
  <si>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</si>
  <si>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</si>
  <si>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</si>
  <si>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</si>
  <si>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</si>
  <si>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</si>
  <si>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</si>
  <si>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</si>
  <si>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 xml:space="preserve">             Trumpalaikės finansinės skolos</t>
  </si>
  <si>
    <t>Iš viso įsipareigojimų</t>
  </si>
  <si>
    <t>Viso disponuojamo nekilnojamojo turto plotas, kv. m.</t>
  </si>
  <si>
    <t xml:space="preserve"> </t>
  </si>
  <si>
    <t>Skirstant ataskaitinio laikotarpio pelną akcininkams paskirti dividendai (savininkui paskirta pelno įmoka, jei pildoma SĮ)</t>
  </si>
  <si>
    <t>Vidutinis sąlyginis darbuotojų skaičius per laikotarpį</t>
  </si>
  <si>
    <t>Atsakingo asmens parašas (reikalingas tik skenuotoje versijoje)</t>
  </si>
  <si>
    <t>Viešinamos informacijos apie savivaldybių valdomų įmonių ir jų dukterinių bendrovių veiklą ir rezultatus formos</t>
  </si>
  <si>
    <t>INFORMACIJA APIE SUTEIKTĄ PARAMĄ PATEIKIAMA TŪKSTANČIAIS EURŲ, VIENO SKAIČIAUS PO KABLELIO TIKSLUMU</t>
  </si>
  <si>
    <t>Informacija apie savivaldybių valdomų bendrovių suteiktą paramą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</si>
  <si>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</si>
  <si>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</si>
  <si>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</si>
  <si>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</si>
  <si>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</si>
  <si>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</si>
  <si>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</si>
  <si>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2 priedas</t>
  </si>
  <si>
    <t>Viešinamos informacijos apie savivaldybių valdomų įmonių dukterinių bendrovių veiklą ir rezultatus forma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</si>
  <si>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</si>
  <si>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</si>
  <si>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</si>
  <si>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</si>
  <si>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</si>
  <si>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</rPr>
      <t>(iš kurio paskiriami dividendai)</t>
    </r>
  </si>
  <si>
    <t>Skirstant ataskaitinio laikotarpio pelną akcininkams paskirti dividendai</t>
  </si>
  <si>
    <t>Įmonės teisinė forma</t>
  </si>
  <si>
    <t>Jei turite komentarų dėl užpildytos informacijos, pateikite juos čia:</t>
  </si>
  <si>
    <t>Atsakingo asmens parašas arba elektroninis parašas (reikalingas tik skenuotoje versijoje)</t>
  </si>
  <si>
    <t xml:space="preserve"> - Regioniniai sąvartynai</t>
  </si>
  <si>
    <t xml:space="preserve"> - Didelių gabaritų atliekų surinkimo aikštelės</t>
  </si>
  <si>
    <t xml:space="preserve"> - Mechaninio biologinio apdorojimo įrenginiai</t>
  </si>
  <si>
    <t xml:space="preserve"> - Žaliųjų atliekų kompostavimo aikštelės</t>
  </si>
  <si>
    <t>Rodiklis</t>
  </si>
  <si>
    <t>Iš viso įskaičiuota į įmonės finansines ataskaitas</t>
  </si>
  <si>
    <t>Komercinė dalis, įskaičiuota į įmonės finansines ataskaitas</t>
  </si>
  <si>
    <t>Įskaičiuojama į įmonės finansines ataskaitas</t>
  </si>
  <si>
    <t>Neįskaičiuojama į įmonės finansines ataskaitas</t>
  </si>
  <si>
    <t>Įsipareigojimai</t>
  </si>
  <si>
    <t>Iš jų – ilgalaikių ir trumpalaikių finansinių įsipareigojimų</t>
  </si>
  <si>
    <t>Įsipareigojimų ir nuosavo kapitalo iš viso</t>
  </si>
  <si>
    <t>Specialiųjų įpareigojimų dalis</t>
  </si>
  <si>
    <t>Bendrasis pelnas</t>
  </si>
  <si>
    <t>Veiklos pelnas</t>
  </si>
  <si>
    <t>Pelnas prieš apmokestinimą</t>
  </si>
  <si>
    <t>Grynasis pelnas</t>
  </si>
  <si>
    <t>Nusidėvėjimas ir amortizacija</t>
  </si>
  <si>
    <t xml:space="preserve"> - Autobusai iš viso</t>
  </si>
  <si>
    <t>Vandentvarka</t>
  </si>
  <si>
    <t>Papildomi duomenys</t>
  </si>
  <si>
    <t>Šilumos tinklai</t>
  </si>
  <si>
    <t>RATC</t>
  </si>
  <si>
    <t xml:space="preserve">         UAB „Kermošius"</t>
  </si>
  <si>
    <t xml:space="preserve">SĮ „Kompata“ </t>
  </si>
  <si>
    <t xml:space="preserve">     UAB „GO Energy LT“</t>
  </si>
  <si>
    <t xml:space="preserve">     UAB „Klaipėdos transportas“</t>
  </si>
  <si>
    <t>AB „Vilniaus šilumos tinklai“</t>
  </si>
  <si>
    <t>UAB „Visagino mechanizacija“</t>
  </si>
  <si>
    <t>Sektorius</t>
  </si>
  <si>
    <t>Kita</t>
  </si>
  <si>
    <t xml:space="preserve"> - Kitos</t>
  </si>
  <si>
    <t>Elektros sunaudojimas</t>
  </si>
  <si>
    <t xml:space="preserve">   - iš jos: atsinaujinančios</t>
  </si>
  <si>
    <t xml:space="preserve">   - iš jos: neatsinaujinančios</t>
  </si>
  <si>
    <t>Rida, km</t>
  </si>
  <si>
    <t>Pervežta keleivių, vnt</t>
  </si>
  <si>
    <t>Transporto parkas iš viso, vnt</t>
  </si>
  <si>
    <t xml:space="preserve">   - iš jų: Dyzeliniai</t>
  </si>
  <si>
    <t xml:space="preserve">   - iš jų: Dujiniai</t>
  </si>
  <si>
    <t xml:space="preserve">   - iš jų: Elektriniai</t>
  </si>
  <si>
    <t xml:space="preserve"> - Troleibusai iš viso</t>
  </si>
  <si>
    <t>Eksploatuojama infrastruktūra, vnt:</t>
  </si>
  <si>
    <t>Ar įmonė pasitvirtinusi specialiųjų įpareigojimų apskaitos politiką?</t>
  </si>
  <si>
    <t>Ar specialieji įpareigojimai yra patvirtinti savivaldybės administracijos direktoriaus?</t>
  </si>
  <si>
    <t xml:space="preserve"> - įsigytos iš tiekėjų elektros sunaudojimas iš viso:</t>
  </si>
  <si>
    <t xml:space="preserve"> - įsigytos biržoje elektros sunaudojimas</t>
  </si>
  <si>
    <t xml:space="preserve"> - garantinio tiekimo elektros sunaudojimas (ESO)</t>
  </si>
  <si>
    <t xml:space="preserve"> - mišrus sunaudojimas</t>
  </si>
  <si>
    <t>Žemiau prašome nurodyti specialiojo įpareigojimo pavadinimą</t>
  </si>
  <si>
    <t>FORMOS PILDYMO TAISYKLĖS</t>
  </si>
  <si>
    <t xml:space="preserve"> - sugeneruotos elektros sunaudojimas iš viso:</t>
  </si>
  <si>
    <t>-Iš jų: Pirkėjų skolos</t>
  </si>
  <si>
    <t>Tikrinimas  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</si>
  <si>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Jei žemiau esančiame laukelyje nurodyta „Klaida“, tai reiškia, jog Jūsų užpildyti duomenys nesutampa su informacija, pateikta „Finansiniai duomenys“ lape</t>
  </si>
  <si>
    <t>Tikrinimas                                             Jei žemiau esančiame laukelyje nurodyta „Klaida“, tai reiškia, jog Jūsų užpildyti duomenys nesutampa su informacija, pateikta „Finansiniai duomenys“ lape</t>
  </si>
  <si>
    <r>
      <rPr>
        <sz val="9"/>
        <rFont val="Calibri"/>
        <family val="2"/>
      </rPr>
      <t>PRAŠOME</t>
    </r>
    <r>
      <rPr>
        <b/>
        <sz val="9"/>
        <rFont val="Calibri"/>
        <family val="2"/>
      </rPr>
      <t xml:space="preserve"> </t>
    </r>
    <r>
      <rPr>
        <b/>
        <u val="single"/>
        <sz val="9"/>
        <color indexed="60"/>
        <rFont val="Calibri"/>
        <family val="2"/>
      </rPr>
      <t>UŽPILDYTI VISUS MELSVUS LAUKELIUS KIEKVIENAM ĮMONĖS VYKDOMAM SPECIALIAJAM ĮPAREIGOJIMUI.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SUMOS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TURI BŪTI NURODYTOS TŪKSTANČIAIS EURŲ, VIENO SKAIČIAUS PO KABLELIO TIKSLUMU</t>
    </r>
  </si>
  <si>
    <t>-Iš jų: Skolos tiekėjams</t>
  </si>
  <si>
    <t>Elektros sunaudojimas iš viso, kWh:</t>
  </si>
  <si>
    <t>SĮ „Šventosios jūrų uosto direkcija“</t>
  </si>
  <si>
    <t>AB „Panevėžio energija“</t>
  </si>
  <si>
    <t>UAB „Aukštaitijos vandenys“</t>
  </si>
  <si>
    <t>Akmenės rajono savivaldybė</t>
  </si>
  <si>
    <t xml:space="preserve">Druskininkų savivaldybė </t>
  </si>
  <si>
    <t>Kauno miesto savivaldybė</t>
  </si>
  <si>
    <t xml:space="preserve">Klaipėdos miesto savivaldybė </t>
  </si>
  <si>
    <t xml:space="preserve">Pakruojo rajono savivaldybė </t>
  </si>
  <si>
    <t>Panevėžio miesto savivaldybė</t>
  </si>
  <si>
    <t xml:space="preserve">Prienų rajono savivaldybė </t>
  </si>
  <si>
    <t xml:space="preserve">Rokiškio rajono savivaldybė </t>
  </si>
  <si>
    <t xml:space="preserve">Šiaulių miesto savivaldybė </t>
  </si>
  <si>
    <t>Vilniaus miesto savivaldybė</t>
  </si>
  <si>
    <t xml:space="preserve">Birštono savivaldybė </t>
  </si>
  <si>
    <t xml:space="preserve">Jurbarko rajono savivaldybė </t>
  </si>
  <si>
    <t>Kaišiadorių rajono savivaldybė</t>
  </si>
  <si>
    <t>Ignalinos rajono savivaldybė</t>
  </si>
  <si>
    <t>Neringos savivaldybė</t>
  </si>
  <si>
    <t xml:space="preserve">Kretingos rajono savivaldybė </t>
  </si>
  <si>
    <t xml:space="preserve">Alytaus rajono savivaldybė </t>
  </si>
  <si>
    <t xml:space="preserve">Švenčionių rajono savivaldybė </t>
  </si>
  <si>
    <t>Palangos miesto savivaldybė</t>
  </si>
  <si>
    <t>Alytaus miesto savivaldybė</t>
  </si>
  <si>
    <t xml:space="preserve">Biržų rajono savivaldybė </t>
  </si>
  <si>
    <t>Telšių rajono savivaldybė</t>
  </si>
  <si>
    <t>Vilniaus rajono savivaldybė</t>
  </si>
  <si>
    <t xml:space="preserve">Lazdijų rajono savivaldybė </t>
  </si>
  <si>
    <t xml:space="preserve">Anykščių rajono savivaldybė </t>
  </si>
  <si>
    <t>Tauragės rajono savivaldybė</t>
  </si>
  <si>
    <t>Šalčininkų rajono savivaldybė</t>
  </si>
  <si>
    <t xml:space="preserve">Elektrėnų savivaldybė </t>
  </si>
  <si>
    <t xml:space="preserve">Klaipėdos rajono savivaldybė </t>
  </si>
  <si>
    <t>Šilalės rajono savivaldybė</t>
  </si>
  <si>
    <t>Kauno rajono savivaldybė</t>
  </si>
  <si>
    <t>Jonavos rajono savivaldybė</t>
  </si>
  <si>
    <t>Joniškio rajono savivaldybė</t>
  </si>
  <si>
    <t xml:space="preserve">Kalvarijos savivaldybė </t>
  </si>
  <si>
    <t>Kazlų Rūdos savivaldybė</t>
  </si>
  <si>
    <t>Kėdainių rajono savivaldybė</t>
  </si>
  <si>
    <t xml:space="preserve">Kelmės rajono savivaldybė </t>
  </si>
  <si>
    <t>Vilkaviškio rajono savivaldybė</t>
  </si>
  <si>
    <t xml:space="preserve">Kupiškio rajono savivaldybė </t>
  </si>
  <si>
    <t>Šiaulių rajono savivaldybė</t>
  </si>
  <si>
    <t xml:space="preserve">Marijampolės savivaldybė </t>
  </si>
  <si>
    <t>Mažeikių rajono savivaldybė</t>
  </si>
  <si>
    <t>Molėtų rajono savivaldybė</t>
  </si>
  <si>
    <t>Pagėgių savivaldybė</t>
  </si>
  <si>
    <t>Pasvalio rajono savivaldybė</t>
  </si>
  <si>
    <t>Plungės rajono savivaldybė</t>
  </si>
  <si>
    <t>Radviliškio rajono savivaldybė</t>
  </si>
  <si>
    <t>Raseinių rajono savivaldybė</t>
  </si>
  <si>
    <t xml:space="preserve">Rietavo savivaldybė </t>
  </si>
  <si>
    <t xml:space="preserve">Skuodo rajono savivaldybė </t>
  </si>
  <si>
    <t xml:space="preserve">Šakių rajono savivaldybė </t>
  </si>
  <si>
    <t xml:space="preserve">Šilutės rajono savivaldybė </t>
  </si>
  <si>
    <t>Širvintų rajono savivaldybė</t>
  </si>
  <si>
    <t>Trakų rajono savivaldybė</t>
  </si>
  <si>
    <t xml:space="preserve">Ukmergės rajono savivaldybė </t>
  </si>
  <si>
    <t xml:space="preserve">Utenos rajono savivaldybė </t>
  </si>
  <si>
    <t xml:space="preserve">Varėnos rajono savivaldybė </t>
  </si>
  <si>
    <t xml:space="preserve">Visagino savivaldybė </t>
  </si>
  <si>
    <t xml:space="preserve">Zarasų rajono savivaldybė </t>
  </si>
  <si>
    <t>3 priedas</t>
  </si>
  <si>
    <t>4 priedas</t>
  </si>
  <si>
    <t>INFORMACIJĄ PILDO TIK ĮMONĖS, KURIOS VYKDO SPECIALIUOSIUS ĮPAREIGOJIMUS</t>
  </si>
  <si>
    <r>
      <rPr>
        <b/>
        <sz val="9"/>
        <color indexed="8"/>
        <rFont val="Calibri"/>
        <family val="2"/>
      </rPr>
      <t>PASTABA:</t>
    </r>
    <r>
      <rPr>
        <sz val="9"/>
        <color indexed="8"/>
        <rFont val="Calibri"/>
        <family val="2"/>
      </rPr>
      <t xml:space="preserve"> Pagal ekonomikos ir inovacijų ministrės specialiųjų įpareigojimų rekomendacijų (esančių įsakyme Nr. 4-1100) 21 punktą, pateikiame apibrėžimą </t>
    </r>
    <r>
      <rPr>
        <b/>
        <i/>
        <u val="single"/>
        <sz val="9"/>
        <color indexed="10"/>
        <rFont val="Calibri"/>
        <family val="2"/>
      </rPr>
      <t>"Neįskaičiuojama į įmonės finansines ataskaitas"</t>
    </r>
    <r>
      <rPr>
        <sz val="9"/>
        <color indexed="8"/>
        <rFont val="Calibri"/>
        <family val="2"/>
      </rPr>
      <t xml:space="preserve"> - </t>
    </r>
    <r>
      <rPr>
        <b/>
        <i/>
        <sz val="9"/>
        <color indexed="8"/>
        <rFont val="Calibri"/>
        <family val="2"/>
      </rPr>
      <t xml:space="preserve">į įmonės finansines ataskaitas neįskaičiuojami funkcijų rodikliai, nurodomos </t>
    </r>
    <r>
      <rPr>
        <b/>
        <i/>
        <sz val="9"/>
        <color indexed="8"/>
        <rFont val="Calibri"/>
        <family val="2"/>
      </rPr>
      <t>sąnaudos arba pajamos, kurios neįtraukiamos į galutinę audituojamą pelno (nuostolių) ataskaitą (pvz., sąnaudos kompensuojamos iš biudžeto), ar turtas, kuris dalyvauja vykdant specialųjį įpareigojimą, bet nėra įtrauktas į galutinį audituojamą balansą (t. y. užbalansinis), ar kitos į galutines finansines ataskaitas neįtraukiamos eilutės.</t>
    </r>
  </si>
  <si>
    <t>Praėjęs ataskaitinis laikotarpis 2022 m.</t>
  </si>
  <si>
    <t>Ataskaitinis laikotarpis 2023 m.</t>
  </si>
  <si>
    <r>
      <t xml:space="preserve">Paskirstytinasis pelnas (nuostoliai) </t>
    </r>
    <r>
      <rPr>
        <i/>
        <sz val="9"/>
        <color indexed="8"/>
        <rFont val="Calibri"/>
        <family val="2"/>
      </rPr>
      <t>(iš kurio paskiriami dividendai ar pelno įmoka)</t>
    </r>
  </si>
  <si>
    <t>Ar praėjusiu ataskaitiniu laikotarpiu 2022 m. bent vienam subjektui bendrovė suteikė paramą?</t>
  </si>
  <si>
    <r>
      <rPr>
        <b/>
        <i/>
        <sz val="9"/>
        <color indexed="8"/>
        <rFont val="Calibri"/>
        <family val="2"/>
      </rPr>
      <t xml:space="preserve">      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praėjusiu ataskaitiniu laikotarpiu 2022 m. neteikė, žemiau esanti informacija nepildoma.</t>
    </r>
  </si>
  <si>
    <t>Informacija apie suteiktą paramą praėjusiu ataskaitiniu laikotarpiu 2022 m.</t>
  </si>
  <si>
    <r>
      <t xml:space="preserve">Pastaba: </t>
    </r>
    <r>
      <rPr>
        <sz val="9"/>
        <color indexed="8"/>
        <rFont val="Calibri"/>
        <family val="2"/>
      </rPr>
      <t>lentelė pildoma, jei praėjusiu ataskaitiniu laikotarpiu 2022 m. bent vienam subjektui buvo suteikta parama.</t>
    </r>
  </si>
  <si>
    <t>Ar ataskaitiniu laikotarpiu 2023 m. bent vienam subjektui bendrovė suteikė paramą?</t>
  </si>
  <si>
    <r>
      <t xml:space="preserve">     </t>
    </r>
    <r>
      <rPr>
        <i/>
        <sz val="9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Pastaba</t>
    </r>
    <r>
      <rPr>
        <b/>
        <sz val="9"/>
        <color indexed="8"/>
        <rFont val="Calibri"/>
        <family val="2"/>
      </rPr>
      <t>:</t>
    </r>
    <r>
      <rPr>
        <sz val="9"/>
        <color indexed="8"/>
        <rFont val="Calibri"/>
        <family val="2"/>
      </rPr>
      <t xml:space="preserve"> jeigu įmonė paramos ataskaitiniu laikotarpiu 2023 m. neteikė, žemiau esanti informacija nepildoma.</t>
    </r>
  </si>
  <si>
    <t>Informacija apie suteiktą paramą ataskaitiniu laikotarpiu 2023 m.</t>
  </si>
  <si>
    <r>
      <rPr>
        <b/>
        <i/>
        <sz val="9"/>
        <color indexed="8"/>
        <rFont val="Calibri"/>
        <family val="2"/>
      </rPr>
      <t xml:space="preserve">Pastaba: </t>
    </r>
    <r>
      <rPr>
        <sz val="9"/>
        <color indexed="8"/>
        <rFont val="Calibri"/>
        <family val="2"/>
      </rPr>
      <t>lentelė pildoma, jei ataskaitiniu laikotarpiu 2023 m. bent vienam subjektui buvo suteikta parama.</t>
    </r>
  </si>
  <si>
    <t>PRAĖJĘ ATASKAITINIS LAIKOTARPIS 2022 M.</t>
  </si>
  <si>
    <t>ATASKAITINIS LAIKOTARPIS 2023 M.</t>
  </si>
  <si>
    <t>Ar bendrovės interneto svetainėje skelbiama informacija apie 2022 m. bendrovės suteiktą paramą?</t>
  </si>
  <si>
    <t>Ar bendrovės interneto svetainėje skelbiama informacija apie 2023 m. bendrovės suteiktą paramą?</t>
  </si>
  <si>
    <r>
      <t xml:space="preserve">INFORMACIJĄ PILDO </t>
    </r>
    <r>
      <rPr>
        <b/>
        <u val="single"/>
        <sz val="9"/>
        <color indexed="10"/>
        <rFont val="Calibri"/>
        <family val="2"/>
      </rPr>
      <t>TIK BENDROVĖS IR UŽDAROSIOS AKCINĖS BENDROVĖS</t>
    </r>
  </si>
  <si>
    <t>Namų ūkių skaičius regione, vnt</t>
  </si>
  <si>
    <t>Bendri atliekų tvarkymo kaštai, tenkantys gyventojams, Eur</t>
  </si>
  <si>
    <t>Vidutiniai metiniai atliekų tvarkymo kaštai namų ūkiui regione, Eur/vnt</t>
  </si>
  <si>
    <t>Bendri vienos tonos komunalinių atliekų tvarkymo kaštai, Eur/t (su PVM)</t>
  </si>
  <si>
    <t>Pelnas (nuostolis) sutvarkytai atliekų tonai (patekusių į sąvartyną), Eur</t>
  </si>
  <si>
    <t>Degalų sąnaudos, Eur/km</t>
  </si>
  <si>
    <t>(Jei atsakymas TAIP, prašome šalia esančiame langelyje pateikti internetinės sveitainės nuorodą)</t>
  </si>
  <si>
    <t>Ar savivaldybės interneto svetainėje yra viešinamas specialiųjų įpareigojimų sąrašas?</t>
  </si>
  <si>
    <t>- iš jų Moterys</t>
  </si>
  <si>
    <t>Aukščiausio lygmens vadovai:, vnt</t>
  </si>
  <si>
    <t>- iš jų Vyrai</t>
  </si>
  <si>
    <t>UAB „Klaipėdos paslaugos“</t>
  </si>
  <si>
    <t>UAB „Palangos Klevas“</t>
  </si>
  <si>
    <t>UAB „Prienų šilumos tinklai“</t>
  </si>
  <si>
    <t>UAB „Radviliškio autobusų parkas“</t>
  </si>
  <si>
    <t>UAB „ID Vilnius“</t>
  </si>
  <si>
    <r>
      <t xml:space="preserve">PRAŠOME UŽPILDYTI ŽEMIAU ESANČIAS "PAPILDOMI DUOMENYS" IR "ELEKTROS SUNAUDOJIMAS" LENTELES, O  </t>
    </r>
    <r>
      <rPr>
        <b/>
        <u val="single"/>
        <sz val="9"/>
        <color indexed="10"/>
        <rFont val="Calibri"/>
        <family val="2"/>
      </rPr>
      <t>VIEŠOJO TRANSPORTO IR RATC SEKTORIAUS ĮMONIŲ PRAŠOME PAPILDOMAI UŽPILDYTI ATITINKAMAI PAVADINTAS LENTELES.</t>
    </r>
  </si>
  <si>
    <t>PATVIRTINTA
VšĮ Valdymo koordinavimo centro 
direktoriaus 2024 m. balandžio 10 d.
įsakymu Nr. IV-7</t>
  </si>
  <si>
    <t>Remigijus Liaudinskas</t>
  </si>
  <si>
    <t>Virginija Grendienė</t>
  </si>
  <si>
    <t>Vyr.buhalterė Virginija Grendienė</t>
  </si>
  <si>
    <t>869024288, virginija.grendiene@kaisiadoriupaslaugos.lt</t>
  </si>
  <si>
    <t>Vyr.buhalterė</t>
  </si>
  <si>
    <t>869024288,virginija.grendiene@kaisiadoriupaslaugos.lt</t>
  </si>
  <si>
    <t>Vyr.buhalterė, Virginija Grendienė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</si>
</sst>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</numFmts>
  <fonts count="50">
    <font>
      <sz val="11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i/>
      <sz val="9"/>
      <name val="Calibri"/>
      <family val="2"/>
    </font>
    <font>
      <b/>
      <i/>
      <sz val="9"/>
      <color indexed="10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u val="single"/>
      <sz val="9"/>
      <name val="Calibri"/>
      <family val="2"/>
    </font>
    <font>
      <b/>
      <sz val="14"/>
      <name val="Calibri"/>
      <family val="2"/>
    </font>
    <font>
      <sz val="9"/>
      <name val="Tahoma"/>
      <family val="2"/>
    </font>
    <font>
      <b/>
      <i/>
      <sz val="9"/>
      <name val="Tahoma"/>
      <family val="2"/>
    </font>
    <font>
      <sz val="8"/>
      <name val="Arial"/>
      <family val="2"/>
    </font>
    <font>
      <b/>
      <i/>
      <sz val="9"/>
      <color indexed="8"/>
      <name val="Calibri"/>
      <family val="2"/>
    </font>
    <font>
      <sz val="9"/>
      <color indexed="10"/>
      <name val="Calibri"/>
      <family val="2"/>
    </font>
    <font>
      <u val="single"/>
      <sz val="9"/>
      <name val="Tahoma"/>
      <family val="2"/>
    </font>
    <font>
      <sz val="10"/>
      <color indexed="8"/>
      <name val="Segoe U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8"/>
      <name val="Calibri"/>
      <family val="2"/>
    </font>
    <font>
      <i/>
      <sz val="9"/>
      <color indexed="8"/>
      <name val="Calibri"/>
      <family val="2"/>
    </font>
    <font>
      <sz val="12"/>
      <name val="Times New Roman"/>
      <family val="1"/>
    </font>
    <font>
      <i/>
      <sz val="9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b/>
      <u val="single"/>
      <sz val="9"/>
      <color indexed="10"/>
      <name val="Calibri"/>
      <family val="2"/>
    </font>
    <font>
      <b/>
      <u val="single"/>
      <sz val="9"/>
      <color indexed="60"/>
      <name val="Calibri"/>
      <family val="2"/>
    </font>
    <font>
      <b/>
      <i/>
      <u val="single"/>
      <sz val="9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/>
      <bottom/>
    </border>
    <border>
      <left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23"/>
      </top>
      <bottom style="thin">
        <color indexed="9"/>
      </bottom>
    </border>
    <border>
      <left/>
      <right/>
      <top/>
      <bottom style="medium">
        <color indexed="23"/>
      </bottom>
    </border>
    <border>
      <left style="thin">
        <color indexed="9"/>
      </left>
      <right style="thin">
        <color indexed="9"/>
      </right>
      <top style="medium">
        <color indexed="23"/>
      </top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/>
      <bottom style="medium">
        <color indexed="55"/>
      </bottom>
    </border>
    <border>
      <left style="medium">
        <color indexed="9"/>
      </left>
      <right/>
      <top/>
      <bottom/>
    </border>
    <border>
      <left/>
      <right style="medium">
        <color indexed="9"/>
      </right>
      <top style="medium">
        <color indexed="23"/>
      </top>
      <bottom style="thin">
        <color indexed="9"/>
      </bottom>
    </border>
    <border>
      <left/>
      <right style="medium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medium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 style="medium">
        <color indexed="23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/>
      <top style="medium">
        <color indexed="23"/>
      </top>
      <bottom/>
    </border>
    <border>
      <left style="thin">
        <color indexed="9"/>
      </left>
      <right/>
      <top/>
      <bottom style="thin">
        <color indexed="9"/>
      </bottom>
    </border>
    <border>
      <left/>
      <right style="medium">
        <color indexed="23"/>
      </right>
      <top/>
      <bottom/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 style="medium">
        <color indexed="30"/>
      </left>
      <right/>
      <top/>
      <bottom/>
    </border>
    <border>
      <left/>
      <right style="medium">
        <color indexed="30"/>
      </right>
      <top/>
      <bottom/>
    </border>
    <border>
      <left style="thin">
        <color indexed="9"/>
      </left>
      <right style="medium">
        <color indexed="30"/>
      </right>
      <top/>
      <bottom style="thin">
        <color indexed="9"/>
      </bottom>
    </border>
    <border>
      <left style="thin">
        <color indexed="9"/>
      </left>
      <right style="medium">
        <color indexed="30"/>
      </right>
      <top/>
      <bottom/>
    </border>
    <border>
      <left style="medium">
        <color indexed="30"/>
      </left>
      <right/>
      <top/>
      <bottom style="medium">
        <color indexed="23"/>
      </bottom>
    </border>
    <border>
      <left/>
      <right style="medium">
        <color indexed="30"/>
      </right>
      <top/>
      <bottom style="medium">
        <color indexed="23"/>
      </bottom>
    </border>
    <border>
      <left style="thin">
        <color indexed="9"/>
      </left>
      <right style="medium">
        <color indexed="30"/>
      </right>
      <top style="medium">
        <color indexed="23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/>
      <bottom style="thin">
        <color indexed="9"/>
      </bottom>
    </border>
    <border>
      <left/>
      <right style="medium">
        <color indexed="30"/>
      </right>
      <top style="thin">
        <color indexed="9"/>
      </top>
      <bottom/>
    </border>
    <border>
      <left/>
      <right style="medium">
        <color indexed="30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30"/>
      </right>
      <top style="thin">
        <color indexed="9"/>
      </top>
      <bottom style="thin">
        <color indexed="9"/>
      </bottom>
    </border>
    <border>
      <left/>
      <right style="medium">
        <color indexed="30"/>
      </right>
      <top style="medium">
        <color indexed="23"/>
      </top>
      <bottom style="thin">
        <color indexed="9"/>
      </bottom>
    </border>
    <border>
      <left style="medium">
        <color indexed="30"/>
      </left>
      <right/>
      <top/>
      <bottom style="medium">
        <color indexed="55"/>
      </bottom>
    </border>
    <border>
      <left style="medium">
        <color indexed="9"/>
      </left>
      <right style="medium">
        <color indexed="30"/>
      </right>
      <top style="thin">
        <color indexed="9"/>
      </top>
      <bottom/>
    </border>
    <border>
      <left style="medium">
        <color indexed="30"/>
      </left>
      <right/>
      <top/>
      <bottom style="medium">
        <color indexed="30"/>
      </bottom>
    </border>
    <border>
      <left/>
      <right/>
      <top/>
      <bottom style="medium">
        <color indexed="30"/>
      </bottom>
    </border>
    <border>
      <left/>
      <right style="medium">
        <color indexed="30"/>
      </right>
      <top/>
      <bottom style="medium">
        <color indexed="30"/>
      </bottom>
    </border>
    <border>
      <left style="thin">
        <color indexed="9"/>
      </left>
      <right/>
      <top style="medium">
        <color indexed="30"/>
      </top>
      <bottom/>
    </border>
    <border>
      <left/>
      <right style="thin">
        <color indexed="9"/>
      </right>
      <top style="medium">
        <color indexed="30"/>
      </top>
      <bottom/>
    </border>
    <border>
      <left style="thin">
        <color indexed="9"/>
      </left>
      <right style="thin">
        <color indexed="9"/>
      </right>
      <top style="medium">
        <color indexed="30"/>
      </top>
      <bottom/>
    </border>
    <border>
      <left style="medium">
        <color indexed="9"/>
      </left>
      <right style="medium">
        <color indexed="30"/>
      </right>
      <top/>
      <bottom/>
    </border>
    <border>
      <left style="thin"/>
      <right style="medium">
        <color indexed="30"/>
      </right>
      <top/>
      <bottom/>
    </border>
    <border>
      <left/>
      <right style="medium">
        <color indexed="9"/>
      </right>
      <top/>
      <bottom style="medium">
        <color indexed="30"/>
      </bottom>
    </border>
    <border>
      <left style="medium">
        <color indexed="9"/>
      </left>
      <right style="medium">
        <color indexed="9"/>
      </right>
      <top/>
      <bottom style="medium">
        <color indexed="30"/>
      </bottom>
    </border>
    <border>
      <left style="thin">
        <color indexed="9"/>
      </left>
      <right style="medium">
        <color indexed="30"/>
      </right>
      <top style="medium">
        <color indexed="30"/>
      </top>
      <bottom/>
    </border>
    <border>
      <left/>
      <right style="medium">
        <color indexed="30"/>
      </right>
      <top/>
      <bottom style="medium">
        <color indexed="55"/>
      </bottom>
    </border>
    <border>
      <left style="thin"/>
      <right/>
      <top/>
      <bottom/>
    </border>
    <border>
      <left style="medium">
        <color indexed="55"/>
      </left>
      <right style="medium">
        <color indexed="9"/>
      </right>
      <top/>
      <bottom/>
    </border>
    <border>
      <left style="medium">
        <color indexed="55"/>
      </left>
      <right/>
      <top/>
      <bottom/>
    </border>
    <border>
      <left style="medium">
        <color indexed="55"/>
      </left>
      <right style="thin"/>
      <top/>
      <bottom/>
    </border>
    <border>
      <left/>
      <right style="thin"/>
      <top style="thin"/>
      <bottom/>
    </border>
    <border>
      <left style="medium">
        <color indexed="30"/>
      </left>
      <right/>
      <top/>
      <bottom style="thin">
        <color indexed="9"/>
      </bottom>
    </border>
    <border>
      <left style="medium">
        <color indexed="30"/>
      </left>
      <right/>
      <top style="thin">
        <color indexed="9"/>
      </top>
      <bottom/>
    </border>
    <border>
      <left style="medium">
        <color indexed="30"/>
      </left>
      <right/>
      <top style="thin">
        <color indexed="62"/>
      </top>
      <bottom style="medium">
        <color indexed="23"/>
      </bottom>
    </border>
    <border>
      <left/>
      <right style="thin">
        <color indexed="9"/>
      </right>
      <top/>
      <bottom style="thick">
        <color indexed="62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ck">
        <color indexed="62"/>
      </top>
      <bottom style="thin">
        <color indexed="9"/>
      </bottom>
    </border>
    <border>
      <left/>
      <right style="thin">
        <color indexed="9"/>
      </right>
      <top style="thick">
        <color indexed="62"/>
      </top>
      <bottom style="thick">
        <color indexed="62"/>
      </bottom>
    </border>
    <border>
      <left/>
      <right/>
      <top/>
      <bottom style="thick">
        <color indexed="62"/>
      </bottom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/>
      <bottom style="thick">
        <color indexed="62"/>
      </bottom>
    </border>
    <border>
      <left/>
      <right style="thick">
        <color indexed="62"/>
      </right>
      <top/>
      <bottom style="thick">
        <color indexed="62"/>
      </bottom>
    </border>
    <border>
      <left/>
      <right style="thick">
        <color indexed="62"/>
      </right>
      <top style="thick">
        <color indexed="62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thin">
        <color indexed="62"/>
      </left>
      <right/>
      <top/>
      <bottom/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 style="thin">
        <color indexed="62"/>
      </bottom>
    </border>
    <border>
      <left/>
      <right/>
      <top/>
      <bottom style="thin">
        <color indexed="62"/>
      </bottom>
    </border>
    <border>
      <left/>
      <right style="thin">
        <color indexed="9"/>
      </right>
      <top style="thick">
        <color indexed="62"/>
      </top>
      <bottom/>
    </border>
    <border>
      <left style="thin">
        <color indexed="9"/>
      </left>
      <right/>
      <top style="thick">
        <color indexed="62"/>
      </top>
      <bottom style="thick">
        <color indexed="62"/>
      </bottom>
    </border>
    <border>
      <left style="thin">
        <color indexed="9"/>
      </left>
      <right style="thick">
        <color indexed="62"/>
      </right>
      <top/>
      <bottom style="thick">
        <color indexed="62"/>
      </bottom>
    </border>
    <border>
      <left style="thin">
        <color indexed="9"/>
      </left>
      <right/>
      <top/>
      <bottom style="thick">
        <color indexed="62"/>
      </bottom>
    </border>
    <border>
      <left style="thin">
        <color indexed="9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/>
      <top style="medium">
        <color indexed="62"/>
      </top>
      <bottom/>
    </border>
    <border>
      <left/>
      <right/>
      <top style="medium">
        <color indexed="62"/>
      </top>
      <bottom/>
    </border>
    <border>
      <left/>
      <right style="thin">
        <color indexed="9"/>
      </right>
      <top style="medium">
        <color indexed="62"/>
      </top>
      <bottom/>
    </border>
    <border>
      <left/>
      <right style="medium">
        <color indexed="62"/>
      </right>
      <top style="medium">
        <color indexed="62"/>
      </top>
      <bottom/>
    </border>
    <border>
      <left/>
      <right style="medium">
        <color indexed="62"/>
      </right>
      <top/>
      <bottom style="thick">
        <color indexed="62"/>
      </bottom>
    </border>
    <border>
      <left/>
      <right/>
      <top style="thick">
        <color indexed="9"/>
      </top>
      <bottom style="thick">
        <color indexed="62"/>
      </bottom>
    </border>
    <border>
      <left/>
      <right/>
      <top style="thin">
        <color indexed="9"/>
      </top>
      <bottom style="thick">
        <color indexed="62"/>
      </bottom>
    </border>
    <border>
      <left/>
      <right style="thin">
        <color indexed="9"/>
      </right>
      <top style="medium">
        <color indexed="62"/>
      </top>
      <bottom style="thin">
        <color indexed="9"/>
      </bottom>
    </border>
    <border>
      <left/>
      <right style="medium">
        <color indexed="30"/>
      </right>
      <top style="medium">
        <color indexed="30"/>
      </top>
      <bottom/>
    </border>
    <border>
      <left/>
      <right/>
      <top style="thin">
        <color indexed="62"/>
      </top>
      <bottom/>
    </border>
    <border>
      <left style="medium">
        <color indexed="9"/>
      </left>
      <right/>
      <top style="thick">
        <color indexed="62"/>
      </top>
      <bottom/>
    </border>
    <border>
      <left/>
      <right style="thin">
        <color indexed="9"/>
      </right>
      <top style="thin">
        <color indexed="9"/>
      </top>
      <bottom style="thick">
        <color indexed="62"/>
      </bottom>
    </border>
    <border>
      <left/>
      <right style="thick">
        <color indexed="62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medium">
        <color indexed="9"/>
      </bottom>
    </border>
    <border>
      <left/>
      <right style="medium">
        <color indexed="9"/>
      </right>
      <top style="thin">
        <color indexed="9"/>
      </top>
      <bottom style="medium">
        <color indexed="9"/>
      </bottom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>
        <color indexed="9"/>
      </left>
      <right/>
      <top/>
      <bottom style="medium">
        <color indexed="30"/>
      </bottom>
    </border>
    <border>
      <left/>
      <right/>
      <top/>
      <bottom style="thin"/>
    </border>
    <border>
      <left/>
      <right style="medium">
        <color indexed="9"/>
      </right>
      <top/>
      <bottom style="thin"/>
    </border>
    <border>
      <left style="medium">
        <color indexed="9"/>
      </left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/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 style="thin">
        <color indexed="9"/>
      </top>
      <bottom style="thin">
        <color indexed="62"/>
      </bottom>
    </border>
    <border>
      <left/>
      <right style="thin">
        <color indexed="62"/>
      </right>
      <top style="thin">
        <color indexed="9"/>
      </top>
      <bottom style="thin">
        <color indexed="62"/>
      </bottom>
    </border>
    <border>
      <left/>
      <right style="thin">
        <color indexed="62"/>
      </right>
      <top/>
      <bottom style="thin">
        <color indexed="9"/>
      </bottom>
    </border>
    <border>
      <left/>
      <right style="thin">
        <color indexed="62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11" xfId="0" applyNumberFormat="1" applyFont="1" applyFill="1" applyBorder="1" applyAlignment="1" applyProtection="1">
      <alignment vertical="center"/>
      <protection locked="0"/>
    </xf>
    <xf numFmtId="164" fontId="1" fillId="2" borderId="12" xfId="0" applyNumberFormat="1" applyFont="1" applyFill="1" applyBorder="1" applyAlignment="1" applyProtection="1">
      <alignment vertical="center"/>
      <protection locked="0"/>
    </xf>
    <xf numFmtId="164" fontId="1" fillId="2" borderId="13" xfId="0" applyNumberFormat="1" applyFont="1" applyFill="1" applyBorder="1" applyAlignment="1" applyProtection="1">
      <alignment vertical="center"/>
      <protection locked="0"/>
    </xf>
    <xf numFmtId="164" fontId="1" fillId="2" borderId="0" xfId="0" applyNumberFormat="1" applyFont="1" applyFill="1" applyAlignment="1" applyProtection="1">
      <alignment vertical="center"/>
      <protection locked="0"/>
    </xf>
    <xf numFmtId="164" fontId="3" fillId="2" borderId="10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164" fontId="1" fillId="2" borderId="16" xfId="0" applyNumberFormat="1" applyFont="1" applyFill="1" applyBorder="1" applyAlignment="1" applyProtection="1">
      <alignment vertical="center"/>
      <protection locked="0"/>
    </xf>
    <xf numFmtId="0" fontId="0" fillId="21" borderId="0" xfId="0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5" fillId="24" borderId="17" xfId="0" applyFont="1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0" xfId="0" applyFont="1" applyFill="1" applyAlignment="1">
      <alignment wrapText="1"/>
    </xf>
    <xf numFmtId="0" fontId="6" fillId="24" borderId="17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5" fillId="0" borderId="14" xfId="0" applyFont="1" applyBorder="1" applyAlignment="1">
      <alignment wrapText="1"/>
    </xf>
    <xf numFmtId="0" fontId="5" fillId="24" borderId="12" xfId="0" applyFont="1" applyFill="1" applyBorder="1" applyAlignment="1">
      <alignment/>
    </xf>
    <xf numFmtId="0" fontId="5" fillId="0" borderId="19" xfId="0" applyFont="1" applyBorder="1" applyAlignment="1">
      <alignment wrapText="1"/>
    </xf>
    <xf numFmtId="164" fontId="1" fillId="2" borderId="20" xfId="0" applyNumberFormat="1" applyFont="1" applyFill="1" applyBorder="1" applyAlignment="1" applyProtection="1">
      <alignment vertical="center"/>
      <protection locked="0"/>
    </xf>
    <xf numFmtId="164" fontId="1" fillId="2" borderId="21" xfId="0" applyNumberFormat="1" applyFont="1" applyFill="1" applyBorder="1" applyAlignment="1" applyProtection="1">
      <alignment vertical="center"/>
      <protection locked="0"/>
    </xf>
    <xf numFmtId="0" fontId="1" fillId="25" borderId="0" xfId="0" applyFont="1" applyFill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16" xfId="0" applyFont="1" applyFill="1" applyBorder="1" applyAlignment="1" quotePrefix="1">
      <alignment horizontal="right" vertic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25" borderId="0" xfId="0" applyFont="1" applyFill="1" applyAlignment="1">
      <alignment/>
    </xf>
    <xf numFmtId="0" fontId="6" fillId="16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25" borderId="0" xfId="0" applyFont="1" applyFill="1" applyAlignment="1">
      <alignment/>
    </xf>
    <xf numFmtId="164" fontId="3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164" fontId="1" fillId="0" borderId="12" xfId="0" applyNumberFormat="1" applyFont="1" applyBorder="1" applyAlignment="1">
      <alignment vertical="center"/>
    </xf>
    <xf numFmtId="14" fontId="6" fillId="16" borderId="22" xfId="0" applyNumberFormat="1" applyFont="1" applyFill="1" applyBorder="1" applyAlignment="1">
      <alignment horizontal="center" wrapText="1"/>
    </xf>
    <xf numFmtId="164" fontId="3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2" xfId="0" applyFont="1" applyBorder="1" applyAlignment="1">
      <alignment/>
    </xf>
    <xf numFmtId="3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right" vertical="center"/>
    </xf>
    <xf numFmtId="0" fontId="6" fillId="24" borderId="0" xfId="0" applyFont="1" applyFill="1" applyAlignment="1">
      <alignment horizontal="center" wrapText="1"/>
    </xf>
    <xf numFmtId="0" fontId="1" fillId="0" borderId="25" xfId="0" applyFont="1" applyBorder="1" applyAlignment="1">
      <alignment/>
    </xf>
    <xf numFmtId="0" fontId="1" fillId="0" borderId="22" xfId="0" applyFont="1" applyBorder="1" applyAlignment="1">
      <alignment/>
    </xf>
    <xf numFmtId="164" fontId="3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0" borderId="26" xfId="0" applyFont="1" applyBorder="1" applyAlignment="1">
      <alignment vertical="center"/>
    </xf>
    <xf numFmtId="164" fontId="1" fillId="2" borderId="27" xfId="0" applyNumberFormat="1" applyFont="1" applyFill="1" applyBorder="1" applyAlignment="1" applyProtection="1">
      <alignment vertical="center"/>
      <protection locked="0"/>
    </xf>
    <xf numFmtId="164" fontId="1" fillId="2" borderId="28" xfId="0" applyNumberFormat="1" applyFont="1" applyFill="1" applyBorder="1" applyAlignment="1" applyProtection="1">
      <alignment vertical="center"/>
      <protection locked="0"/>
    </xf>
    <xf numFmtId="0" fontId="3" fillId="2" borderId="29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10" fontId="1" fillId="0" borderId="30" xfId="57" applyNumberFormat="1" applyFont="1" applyBorder="1" applyAlignment="1" applyProtection="1">
      <alignment vertical="center"/>
      <protection/>
    </xf>
    <xf numFmtId="0" fontId="1" fillId="0" borderId="0" xfId="0" applyFont="1" applyAlignment="1">
      <alignment horizontal="left" vertical="center"/>
    </xf>
    <xf numFmtId="164" fontId="1" fillId="2" borderId="31" xfId="0" applyNumberFormat="1" applyFont="1" applyFill="1" applyBorder="1" applyAlignment="1" applyProtection="1">
      <alignment vertical="center"/>
      <protection locked="0"/>
    </xf>
    <xf numFmtId="164" fontId="1" fillId="2" borderId="32" xfId="0" applyNumberFormat="1" applyFont="1" applyFill="1" applyBorder="1" applyAlignment="1" applyProtection="1">
      <alignment vertical="center"/>
      <protection locked="0"/>
    </xf>
    <xf numFmtId="164" fontId="3" fillId="0" borderId="30" xfId="0" applyNumberFormat="1" applyFont="1" applyBorder="1" applyAlignment="1">
      <alignment vertical="center"/>
    </xf>
    <xf numFmtId="164" fontId="1" fillId="0" borderId="30" xfId="0" applyNumberFormat="1" applyFont="1" applyBorder="1" applyAlignment="1">
      <alignment vertical="center"/>
    </xf>
    <xf numFmtId="164" fontId="1" fillId="2" borderId="33" xfId="0" applyNumberFormat="1" applyFont="1" applyFill="1" applyBorder="1" applyAlignment="1" applyProtection="1">
      <alignment vertical="center"/>
      <protection locked="0"/>
    </xf>
    <xf numFmtId="164" fontId="1" fillId="2" borderId="34" xfId="0" applyNumberFormat="1" applyFont="1" applyFill="1" applyBorder="1" applyAlignment="1" applyProtection="1">
      <alignment vertical="center"/>
      <protection locked="0"/>
    </xf>
    <xf numFmtId="164" fontId="1" fillId="2" borderId="30" xfId="0" applyNumberFormat="1" applyFont="1" applyFill="1" applyBorder="1" applyAlignment="1" applyProtection="1">
      <alignment vertical="center"/>
      <protection locked="0"/>
    </xf>
    <xf numFmtId="164" fontId="3" fillId="2" borderId="30" xfId="0" applyNumberFormat="1" applyFont="1" applyFill="1" applyBorder="1" applyAlignment="1" applyProtection="1">
      <alignment vertical="center"/>
      <protection locked="0"/>
    </xf>
    <xf numFmtId="164" fontId="1" fillId="2" borderId="35" xfId="0" applyNumberFormat="1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/>
      <protection locked="0"/>
    </xf>
    <xf numFmtId="0" fontId="3" fillId="2" borderId="36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16" borderId="22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 quotePrefix="1">
      <alignment horizontal="left" wrapText="1" indent="1"/>
    </xf>
    <xf numFmtId="3" fontId="5" fillId="0" borderId="0" xfId="0" applyNumberFormat="1" applyFont="1" applyAlignment="1">
      <alignment horizontal="left" indent="1"/>
    </xf>
    <xf numFmtId="3" fontId="1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 vertical="center" wrapText="1" indent="1"/>
    </xf>
    <xf numFmtId="3" fontId="1" fillId="0" borderId="0" xfId="0" applyNumberFormat="1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10" fillId="24" borderId="0" xfId="0" applyFont="1" applyFill="1" applyAlignment="1">
      <alignment horizontal="left"/>
    </xf>
    <xf numFmtId="0" fontId="5" fillId="24" borderId="0" xfId="0" applyFont="1" applyFill="1" applyAlignment="1">
      <alignment horizontal="left"/>
    </xf>
    <xf numFmtId="0" fontId="1" fillId="24" borderId="0" xfId="0" applyFont="1" applyFill="1" applyAlignment="1">
      <alignment horizontal="left" wrapText="1" indent="1"/>
    </xf>
    <xf numFmtId="0" fontId="1" fillId="24" borderId="0" xfId="0" applyFont="1" applyFill="1" applyAlignment="1" quotePrefix="1">
      <alignment horizontal="left" wrapText="1" indent="2"/>
    </xf>
    <xf numFmtId="0" fontId="5" fillId="0" borderId="0" xfId="0" applyFont="1" applyAlignment="1" quotePrefix="1">
      <alignment horizontal="left" indent="2"/>
    </xf>
    <xf numFmtId="0" fontId="5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3"/>
    </xf>
    <xf numFmtId="0" fontId="7" fillId="0" borderId="0" xfId="0" applyFont="1" applyAlignment="1">
      <alignment horizontal="left" wrapText="1" indent="2"/>
    </xf>
    <xf numFmtId="0" fontId="7" fillId="0" borderId="25" xfId="0" applyFont="1" applyBorder="1" applyAlignment="1">
      <alignment horizontal="left" wrapText="1" indent="2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24" borderId="0" xfId="0" applyFont="1" applyFill="1" applyAlignment="1">
      <alignment/>
    </xf>
    <xf numFmtId="165" fontId="1" fillId="2" borderId="37" xfId="57" applyNumberFormat="1" applyFont="1" applyFill="1" applyBorder="1" applyAlignment="1" applyProtection="1">
      <alignment vertical="center"/>
      <protection/>
    </xf>
    <xf numFmtId="164" fontId="3" fillId="2" borderId="33" xfId="0" applyNumberFormat="1" applyFont="1" applyFill="1" applyBorder="1" applyAlignment="1" applyProtection="1">
      <alignment vertical="center"/>
      <protection locked="0"/>
    </xf>
    <xf numFmtId="164" fontId="1" fillId="2" borderId="37" xfId="0" applyNumberFormat="1" applyFont="1" applyFill="1" applyBorder="1" applyAlignment="1" applyProtection="1">
      <alignment vertical="center"/>
      <protection locked="0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38" xfId="0" applyFont="1" applyFill="1" applyBorder="1" applyAlignment="1">
      <alignment/>
    </xf>
    <xf numFmtId="0" fontId="1" fillId="0" borderId="25" xfId="0" applyFont="1" applyBorder="1" applyAlignment="1">
      <alignment vertical="center"/>
    </xf>
    <xf numFmtId="0" fontId="5" fillId="24" borderId="30" xfId="0" applyFont="1" applyFill="1" applyBorder="1" applyAlignment="1">
      <alignment/>
    </xf>
    <xf numFmtId="0" fontId="17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6" fillId="24" borderId="30" xfId="0" applyFont="1" applyFill="1" applyBorder="1" applyAlignment="1">
      <alignment horizontal="center"/>
    </xf>
    <xf numFmtId="0" fontId="5" fillId="24" borderId="30" xfId="0" applyFont="1" applyFill="1" applyBorder="1" applyAlignment="1">
      <alignment wrapText="1"/>
    </xf>
    <xf numFmtId="0" fontId="0" fillId="21" borderId="34" xfId="0" applyFill="1" applyBorder="1" applyAlignment="1">
      <alignment/>
    </xf>
    <xf numFmtId="0" fontId="0" fillId="0" borderId="0" xfId="0" applyAlignment="1">
      <alignment vertical="center" wrapText="1"/>
    </xf>
    <xf numFmtId="0" fontId="1" fillId="0" borderId="29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1" fillId="2" borderId="16" xfId="0" applyFont="1" applyFill="1" applyBorder="1" applyAlignment="1">
      <alignment horizontal="right" vertical="center"/>
    </xf>
    <xf numFmtId="0" fontId="5" fillId="24" borderId="30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Alignment="1">
      <alignment horizontal="left"/>
    </xf>
    <xf numFmtId="0" fontId="9" fillId="0" borderId="39" xfId="0" applyFont="1" applyBorder="1" applyAlignment="1">
      <alignment wrapText="1"/>
    </xf>
    <xf numFmtId="0" fontId="9" fillId="0" borderId="40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2" fillId="0" borderId="42" xfId="0" applyFont="1" applyBorder="1" applyAlignment="1">
      <alignment/>
    </xf>
    <xf numFmtId="0" fontId="12" fillId="0" borderId="41" xfId="0" applyFont="1" applyBorder="1" applyAlignment="1">
      <alignment/>
    </xf>
    <xf numFmtId="0" fontId="5" fillId="0" borderId="41" xfId="0" applyFont="1" applyBorder="1" applyAlignment="1">
      <alignment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3" fillId="0" borderId="42" xfId="0" applyFont="1" applyBorder="1" applyAlignment="1">
      <alignment vertical="center" wrapText="1"/>
    </xf>
    <xf numFmtId="0" fontId="5" fillId="0" borderId="41" xfId="0" applyFont="1" applyBorder="1" applyAlignment="1">
      <alignment horizontal="left" vertical="center" indent="1"/>
    </xf>
    <xf numFmtId="165" fontId="1" fillId="2" borderId="43" xfId="57" applyNumberFormat="1" applyFont="1" applyFill="1" applyBorder="1" applyAlignment="1" applyProtection="1">
      <alignment vertical="center"/>
      <protection locked="0"/>
    </xf>
    <xf numFmtId="10" fontId="1" fillId="0" borderId="44" xfId="57" applyNumberFormat="1" applyFont="1" applyBorder="1" applyAlignment="1" applyProtection="1">
      <alignment vertical="center"/>
      <protection/>
    </xf>
    <xf numFmtId="0" fontId="1" fillId="0" borderId="4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/>
    </xf>
    <xf numFmtId="0" fontId="6" fillId="16" borderId="45" xfId="0" applyFont="1" applyFill="1" applyBorder="1" applyAlignment="1">
      <alignment vertical="center"/>
    </xf>
    <xf numFmtId="0" fontId="6" fillId="16" borderId="46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left"/>
    </xf>
    <xf numFmtId="164" fontId="1" fillId="2" borderId="47" xfId="0" applyNumberFormat="1" applyFont="1" applyFill="1" applyBorder="1" applyAlignment="1" applyProtection="1">
      <alignment vertical="center"/>
      <protection locked="0"/>
    </xf>
    <xf numFmtId="164" fontId="1" fillId="2" borderId="48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Border="1" applyAlignment="1">
      <alignment horizontal="left"/>
    </xf>
    <xf numFmtId="164" fontId="3" fillId="0" borderId="44" xfId="0" applyNumberFormat="1" applyFont="1" applyBorder="1" applyAlignment="1">
      <alignment vertical="center"/>
    </xf>
    <xf numFmtId="164" fontId="1" fillId="2" borderId="49" xfId="0" applyNumberFormat="1" applyFont="1" applyFill="1" applyBorder="1" applyAlignment="1" applyProtection="1">
      <alignment vertical="center"/>
      <protection locked="0"/>
    </xf>
    <xf numFmtId="164" fontId="1" fillId="2" borderId="42" xfId="0" applyNumberFormat="1" applyFont="1" applyFill="1" applyBorder="1" applyAlignment="1" applyProtection="1">
      <alignment vertical="center"/>
      <protection locked="0"/>
    </xf>
    <xf numFmtId="164" fontId="1" fillId="0" borderId="44" xfId="0" applyNumberFormat="1" applyFont="1" applyBorder="1" applyAlignment="1">
      <alignment vertical="center"/>
    </xf>
    <xf numFmtId="0" fontId="5" fillId="0" borderId="41" xfId="0" applyFont="1" applyBorder="1" applyAlignment="1">
      <alignment horizontal="left" indent="1"/>
    </xf>
    <xf numFmtId="164" fontId="1" fillId="2" borderId="50" xfId="0" applyNumberFormat="1" applyFont="1" applyFill="1" applyBorder="1" applyAlignment="1" applyProtection="1">
      <alignment vertical="center"/>
      <protection locked="0"/>
    </xf>
    <xf numFmtId="164" fontId="1" fillId="2" borderId="44" xfId="0" applyNumberFormat="1" applyFont="1" applyFill="1" applyBorder="1" applyAlignment="1" applyProtection="1">
      <alignment vertical="center"/>
      <protection locked="0"/>
    </xf>
    <xf numFmtId="0" fontId="5" fillId="0" borderId="41" xfId="0" applyFont="1" applyBorder="1" applyAlignment="1" quotePrefix="1">
      <alignment horizontal="left" wrapText="1" indent="1"/>
    </xf>
    <xf numFmtId="0" fontId="1" fillId="0" borderId="42" xfId="0" applyFont="1" applyBorder="1" applyAlignment="1">
      <alignment/>
    </xf>
    <xf numFmtId="3" fontId="5" fillId="0" borderId="41" xfId="0" applyNumberFormat="1" applyFont="1" applyBorder="1" applyAlignment="1">
      <alignment horizontal="left" indent="1"/>
    </xf>
    <xf numFmtId="164" fontId="1" fillId="2" borderId="51" xfId="0" applyNumberFormat="1" applyFont="1" applyFill="1" applyBorder="1" applyAlignment="1" applyProtection="1">
      <alignment vertical="center"/>
      <protection locked="0"/>
    </xf>
    <xf numFmtId="3" fontId="10" fillId="0" borderId="41" xfId="0" applyNumberFormat="1" applyFont="1" applyBorder="1" applyAlignment="1">
      <alignment horizontal="left"/>
    </xf>
    <xf numFmtId="164" fontId="3" fillId="0" borderId="42" xfId="0" applyNumberFormat="1" applyFont="1" applyBorder="1" applyAlignment="1">
      <alignment vertical="center"/>
    </xf>
    <xf numFmtId="164" fontId="1" fillId="0" borderId="42" xfId="0" applyNumberFormat="1" applyFont="1" applyBorder="1" applyAlignment="1">
      <alignment vertical="center"/>
    </xf>
    <xf numFmtId="3" fontId="1" fillId="0" borderId="41" xfId="0" applyNumberFormat="1" applyFont="1" applyBorder="1" applyAlignment="1">
      <alignment horizontal="left" vertical="center" wrapText="1" indent="1"/>
    </xf>
    <xf numFmtId="3" fontId="1" fillId="0" borderId="41" xfId="0" applyNumberFormat="1" applyFont="1" applyBorder="1" applyAlignment="1">
      <alignment horizontal="left" vertical="center" indent="1"/>
    </xf>
    <xf numFmtId="0" fontId="1" fillId="0" borderId="41" xfId="0" applyFont="1" applyBorder="1" applyAlignment="1">
      <alignment horizontal="left" vertical="center" indent="1"/>
    </xf>
    <xf numFmtId="164" fontId="1" fillId="2" borderId="52" xfId="0" applyNumberFormat="1" applyFont="1" applyFill="1" applyBorder="1" applyAlignment="1" applyProtection="1">
      <alignment vertical="center"/>
      <protection locked="0"/>
    </xf>
    <xf numFmtId="0" fontId="10" fillId="24" borderId="41" xfId="0" applyFont="1" applyFill="1" applyBorder="1" applyAlignment="1">
      <alignment horizontal="left"/>
    </xf>
    <xf numFmtId="0" fontId="5" fillId="24" borderId="41" xfId="0" applyFont="1" applyFill="1" applyBorder="1" applyAlignment="1">
      <alignment horizontal="left"/>
    </xf>
    <xf numFmtId="0" fontId="1" fillId="24" borderId="41" xfId="0" applyFont="1" applyFill="1" applyBorder="1" applyAlignment="1">
      <alignment horizontal="left" wrapText="1" indent="1"/>
    </xf>
    <xf numFmtId="0" fontId="1" fillId="24" borderId="41" xfId="0" applyFont="1" applyFill="1" applyBorder="1" applyAlignment="1" quotePrefix="1">
      <alignment horizontal="left" wrapText="1" indent="2"/>
    </xf>
    <xf numFmtId="0" fontId="5" fillId="0" borderId="41" xfId="0" applyFont="1" applyBorder="1" applyAlignment="1" quotePrefix="1">
      <alignment horizontal="left" indent="2"/>
    </xf>
    <xf numFmtId="3" fontId="3" fillId="0" borderId="42" xfId="0" applyNumberFormat="1" applyFont="1" applyBorder="1" applyAlignment="1">
      <alignment vertical="center"/>
    </xf>
    <xf numFmtId="164" fontId="3" fillId="0" borderId="42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/>
    </xf>
    <xf numFmtId="0" fontId="1" fillId="2" borderId="44" xfId="0" applyFont="1" applyFill="1" applyBorder="1" applyAlignment="1" applyProtection="1">
      <alignment/>
      <protection locked="0"/>
    </xf>
    <xf numFmtId="0" fontId="5" fillId="0" borderId="41" xfId="0" applyFont="1" applyBorder="1" applyAlignment="1">
      <alignment horizontal="left" wrapText="1"/>
    </xf>
    <xf numFmtId="0" fontId="3" fillId="0" borderId="41" xfId="0" applyFont="1" applyBorder="1" applyAlignment="1">
      <alignment horizontal="left" wrapText="1"/>
    </xf>
    <xf numFmtId="0" fontId="5" fillId="0" borderId="41" xfId="0" applyFont="1" applyBorder="1" applyAlignment="1">
      <alignment/>
    </xf>
    <xf numFmtId="0" fontId="1" fillId="0" borderId="41" xfId="0" applyFont="1" applyBorder="1" applyAlignment="1">
      <alignment horizontal="left" wrapText="1" indent="1"/>
    </xf>
    <xf numFmtId="164" fontId="1" fillId="2" borderId="53" xfId="0" applyNumberFormat="1" applyFont="1" applyFill="1" applyBorder="1" applyAlignment="1" applyProtection="1">
      <alignment vertical="center"/>
      <protection locked="0"/>
    </xf>
    <xf numFmtId="0" fontId="1" fillId="0" borderId="41" xfId="0" applyFont="1" applyBorder="1" applyAlignment="1">
      <alignment horizontal="left" wrapText="1" indent="3"/>
    </xf>
    <xf numFmtId="0" fontId="7" fillId="0" borderId="54" xfId="0" applyFont="1" applyBorder="1" applyAlignment="1">
      <alignment horizontal="left" wrapText="1" indent="2"/>
    </xf>
    <xf numFmtId="0" fontId="1" fillId="24" borderId="55" xfId="0" applyFont="1" applyFill="1" applyBorder="1" applyAlignment="1">
      <alignment/>
    </xf>
    <xf numFmtId="0" fontId="1" fillId="0" borderId="41" xfId="0" applyFont="1" applyBorder="1" applyAlignment="1">
      <alignment vertical="center"/>
    </xf>
    <xf numFmtId="0" fontId="1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 vertical="center" wrapText="1"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6" fillId="16" borderId="22" xfId="0" applyFont="1" applyFill="1" applyBorder="1" applyAlignment="1">
      <alignment horizontal="center" vertical="center" wrapText="1"/>
    </xf>
    <xf numFmtId="0" fontId="6" fillId="16" borderId="46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/>
    </xf>
    <xf numFmtId="0" fontId="17" fillId="24" borderId="59" xfId="0" applyFont="1" applyFill="1" applyBorder="1" applyAlignment="1">
      <alignment/>
    </xf>
    <xf numFmtId="0" fontId="5" fillId="24" borderId="40" xfId="0" applyFont="1" applyFill="1" applyBorder="1" applyAlignment="1">
      <alignment/>
    </xf>
    <xf numFmtId="0" fontId="5" fillId="24" borderId="60" xfId="0" applyFont="1" applyFill="1" applyBorder="1" applyAlignment="1">
      <alignment/>
    </xf>
    <xf numFmtId="0" fontId="0" fillId="24" borderId="61" xfId="0" applyFill="1" applyBorder="1" applyAlignment="1">
      <alignment/>
    </xf>
    <xf numFmtId="0" fontId="5" fillId="24" borderId="59" xfId="0" applyFont="1" applyFill="1" applyBorder="1" applyAlignment="1">
      <alignment/>
    </xf>
    <xf numFmtId="0" fontId="0" fillId="24" borderId="41" xfId="0" applyFill="1" applyBorder="1" applyAlignment="1">
      <alignment/>
    </xf>
    <xf numFmtId="0" fontId="5" fillId="24" borderId="42" xfId="0" applyFont="1" applyFill="1" applyBorder="1" applyAlignment="1">
      <alignment/>
    </xf>
    <xf numFmtId="0" fontId="5" fillId="24" borderId="42" xfId="0" applyFont="1" applyFill="1" applyBorder="1" applyAlignment="1">
      <alignment horizontal="center"/>
    </xf>
    <xf numFmtId="0" fontId="0" fillId="24" borderId="62" xfId="0" applyFill="1" applyBorder="1" applyAlignment="1">
      <alignment/>
    </xf>
    <xf numFmtId="0" fontId="6" fillId="24" borderId="42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left" vertical="top"/>
    </xf>
    <xf numFmtId="0" fontId="5" fillId="24" borderId="63" xfId="0" applyFont="1" applyFill="1" applyBorder="1" applyAlignment="1">
      <alignment horizontal="center" vertical="center" wrapText="1"/>
    </xf>
    <xf numFmtId="0" fontId="5" fillId="24" borderId="63" xfId="0" applyFont="1" applyFill="1" applyBorder="1" applyAlignment="1">
      <alignment/>
    </xf>
    <xf numFmtId="0" fontId="6" fillId="24" borderId="42" xfId="0" applyFont="1" applyFill="1" applyBorder="1" applyAlignment="1">
      <alignment horizontal="left"/>
    </xf>
    <xf numFmtId="0" fontId="5" fillId="24" borderId="42" xfId="0" applyFont="1" applyFill="1" applyBorder="1" applyAlignment="1">
      <alignment horizontal="left"/>
    </xf>
    <xf numFmtId="0" fontId="0" fillId="24" borderId="56" xfId="0" applyFill="1" applyBorder="1" applyAlignment="1">
      <alignment/>
    </xf>
    <xf numFmtId="0" fontId="5" fillId="24" borderId="64" xfId="0" applyFont="1" applyFill="1" applyBorder="1" applyAlignment="1">
      <alignment/>
    </xf>
    <xf numFmtId="0" fontId="5" fillId="24" borderId="65" xfId="0" applyFont="1" applyFill="1" applyBorder="1" applyAlignment="1">
      <alignment/>
    </xf>
    <xf numFmtId="0" fontId="0" fillId="24" borderId="65" xfId="0" applyFill="1" applyBorder="1" applyAlignment="1">
      <alignment/>
    </xf>
    <xf numFmtId="0" fontId="5" fillId="24" borderId="57" xfId="0" applyFont="1" applyFill="1" applyBorder="1" applyAlignment="1">
      <alignment/>
    </xf>
    <xf numFmtId="0" fontId="5" fillId="24" borderId="58" xfId="0" applyFont="1" applyFill="1" applyBorder="1" applyAlignment="1">
      <alignment/>
    </xf>
    <xf numFmtId="0" fontId="5" fillId="24" borderId="66" xfId="0" applyFont="1" applyFill="1" applyBorder="1" applyAlignment="1">
      <alignment/>
    </xf>
    <xf numFmtId="0" fontId="1" fillId="0" borderId="54" xfId="0" applyFont="1" applyBorder="1" applyAlignment="1">
      <alignment vertical="center"/>
    </xf>
    <xf numFmtId="0" fontId="1" fillId="0" borderId="67" xfId="0" applyFont="1" applyBorder="1" applyAlignment="1">
      <alignment/>
    </xf>
    <xf numFmtId="0" fontId="5" fillId="24" borderId="68" xfId="0" applyFont="1" applyFill="1" applyBorder="1" applyAlignment="1">
      <alignment/>
    </xf>
    <xf numFmtId="0" fontId="5" fillId="0" borderId="41" xfId="0" applyFont="1" applyBorder="1" applyAlignment="1">
      <alignment horizontal="left" indent="5"/>
    </xf>
    <xf numFmtId="14" fontId="6" fillId="16" borderId="22" xfId="0" applyNumberFormat="1" applyFont="1" applyFill="1" applyBorder="1" applyAlignment="1">
      <alignment horizontal="center" vertical="center" wrapText="1"/>
    </xf>
    <xf numFmtId="14" fontId="6" fillId="16" borderId="46" xfId="0" applyNumberFormat="1" applyFont="1" applyFill="1" applyBorder="1" applyAlignment="1">
      <alignment horizontal="center" vertical="center" wrapText="1"/>
    </xf>
    <xf numFmtId="164" fontId="1" fillId="2" borderId="16" xfId="0" applyNumberFormat="1" applyFont="1" applyFill="1" applyBorder="1" applyAlignment="1" applyProtection="1">
      <alignment horizontal="right" vertical="center"/>
      <protection locked="0"/>
    </xf>
    <xf numFmtId="164" fontId="1" fillId="2" borderId="52" xfId="0" applyNumberFormat="1" applyFont="1" applyFill="1" applyBorder="1" applyAlignment="1" applyProtection="1">
      <alignment horizontal="right" vertical="center"/>
      <protection locked="0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 vertical="top"/>
    </xf>
    <xf numFmtId="0" fontId="5" fillId="24" borderId="68" xfId="0" applyFont="1" applyFill="1" applyBorder="1" applyAlignment="1">
      <alignment horizontal="center" vertical="center" wrapText="1"/>
    </xf>
    <xf numFmtId="0" fontId="0" fillId="24" borderId="69" xfId="0" applyFill="1" applyBorder="1" applyAlignment="1">
      <alignment/>
    </xf>
    <xf numFmtId="0" fontId="0" fillId="24" borderId="70" xfId="0" applyFill="1" applyBorder="1" applyAlignment="1">
      <alignment/>
    </xf>
    <xf numFmtId="0" fontId="0" fillId="24" borderId="71" xfId="0" applyFill="1" applyBorder="1" applyAlignment="1">
      <alignment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72" xfId="0" applyFont="1" applyBorder="1" applyAlignment="1" applyProtection="1">
      <alignment vertical="center" wrapText="1"/>
      <protection locked="0"/>
    </xf>
    <xf numFmtId="164" fontId="5" fillId="0" borderId="14" xfId="0" applyNumberFormat="1" applyFont="1" applyBorder="1" applyAlignment="1" applyProtection="1">
      <alignment vertical="center" wrapText="1"/>
      <protection locked="0"/>
    </xf>
    <xf numFmtId="164" fontId="5" fillId="0" borderId="15" xfId="0" applyNumberFormat="1" applyFont="1" applyBorder="1" applyAlignment="1" applyProtection="1">
      <alignment vertical="center" wrapText="1"/>
      <protection locked="0"/>
    </xf>
    <xf numFmtId="0" fontId="5" fillId="0" borderId="14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25" fillId="0" borderId="39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25" fillId="0" borderId="41" xfId="0" applyFont="1" applyBorder="1" applyAlignment="1">
      <alignment wrapText="1"/>
    </xf>
    <xf numFmtId="0" fontId="25" fillId="0" borderId="0" xfId="0" applyFont="1" applyAlignment="1">
      <alignment wrapText="1"/>
    </xf>
    <xf numFmtId="0" fontId="22" fillId="0" borderId="4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1" fillId="2" borderId="51" xfId="0" applyFont="1" applyFill="1" applyBorder="1" applyAlignment="1">
      <alignment horizontal="right" vertical="center"/>
    </xf>
    <xf numFmtId="10" fontId="1" fillId="0" borderId="44" xfId="57" applyNumberFormat="1" applyFont="1" applyBorder="1" applyAlignment="1">
      <alignment vertical="center"/>
    </xf>
    <xf numFmtId="164" fontId="1" fillId="2" borderId="43" xfId="0" applyNumberFormat="1" applyFont="1" applyFill="1" applyBorder="1" applyAlignment="1" applyProtection="1">
      <alignment vertical="center"/>
      <protection locked="0"/>
    </xf>
    <xf numFmtId="0" fontId="10" fillId="0" borderId="41" xfId="0" applyFont="1" applyBorder="1" applyAlignment="1" quotePrefix="1">
      <alignment horizontal="left"/>
    </xf>
    <xf numFmtId="0" fontId="10" fillId="0" borderId="73" xfId="0" applyFont="1" applyBorder="1" applyAlignment="1">
      <alignment horizontal="left"/>
    </xf>
    <xf numFmtId="0" fontId="5" fillId="0" borderId="73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6" fillId="16" borderId="75" xfId="0" applyFont="1" applyFill="1" applyBorder="1" applyAlignment="1">
      <alignment vertical="center"/>
    </xf>
    <xf numFmtId="0" fontId="3" fillId="0" borderId="41" xfId="0" applyFont="1" applyBorder="1" applyAlignment="1">
      <alignment horizontal="left"/>
    </xf>
    <xf numFmtId="164" fontId="3" fillId="0" borderId="0" xfId="0" applyNumberFormat="1" applyFont="1" applyAlignment="1">
      <alignment horizontal="left" vertical="center"/>
    </xf>
    <xf numFmtId="164" fontId="3" fillId="0" borderId="42" xfId="0" applyNumberFormat="1" applyFont="1" applyBorder="1" applyAlignment="1">
      <alignment horizontal="left" vertical="center"/>
    </xf>
    <xf numFmtId="0" fontId="1" fillId="24" borderId="41" xfId="0" applyFont="1" applyFill="1" applyBorder="1" applyAlignment="1" quotePrefix="1">
      <alignment horizontal="left" wrapText="1"/>
    </xf>
    <xf numFmtId="0" fontId="1" fillId="0" borderId="42" xfId="0" applyFont="1" applyBorder="1" applyAlignment="1">
      <alignment vertical="center"/>
    </xf>
    <xf numFmtId="0" fontId="7" fillId="0" borderId="41" xfId="0" applyFont="1" applyBorder="1" applyAlignment="1">
      <alignment horizontal="left" wrapText="1" indent="2"/>
    </xf>
    <xf numFmtId="0" fontId="26" fillId="24" borderId="74" xfId="0" applyFont="1" applyFill="1" applyBorder="1" applyAlignment="1">
      <alignment horizontal="left" wrapText="1" indent="2"/>
    </xf>
    <xf numFmtId="0" fontId="7" fillId="0" borderId="41" xfId="0" applyFont="1" applyBorder="1" applyAlignment="1">
      <alignment horizontal="left" wrapText="1" indent="2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/>
    </xf>
    <xf numFmtId="164" fontId="1" fillId="2" borderId="76" xfId="0" applyNumberFormat="1" applyFont="1" applyFill="1" applyBorder="1" applyAlignment="1" applyProtection="1">
      <alignment vertical="center"/>
      <protection locked="0"/>
    </xf>
    <xf numFmtId="164" fontId="1" fillId="24" borderId="10" xfId="0" applyNumberFormat="1" applyFont="1" applyFill="1" applyBorder="1" applyAlignment="1" applyProtection="1">
      <alignment vertical="center"/>
      <protection locked="0"/>
    </xf>
    <xf numFmtId="0" fontId="1" fillId="2" borderId="20" xfId="57" applyNumberFormat="1" applyFont="1" applyFill="1" applyBorder="1" applyAlignment="1" applyProtection="1">
      <alignment vertical="center"/>
      <protection locked="0"/>
    </xf>
    <xf numFmtId="0" fontId="29" fillId="24" borderId="0" xfId="0" applyFont="1" applyFill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14" xfId="0" applyFont="1" applyBorder="1" applyAlignment="1">
      <alignment/>
    </xf>
    <xf numFmtId="166" fontId="1" fillId="2" borderId="77" xfId="57" applyNumberFormat="1" applyFont="1" applyFill="1" applyBorder="1" applyAlignment="1" applyProtection="1">
      <alignment vertical="center"/>
      <protection locked="0"/>
    </xf>
    <xf numFmtId="164" fontId="10" fillId="0" borderId="0" xfId="54" applyNumberFormat="1" applyFont="1">
      <alignment/>
      <protection/>
    </xf>
    <xf numFmtId="166" fontId="1" fillId="2" borderId="20" xfId="57" applyNumberFormat="1" applyFont="1" applyFill="1" applyBorder="1" applyAlignment="1" applyProtection="1">
      <alignment vertical="center"/>
      <protection locked="0"/>
    </xf>
    <xf numFmtId="166" fontId="1" fillId="0" borderId="77" xfId="57" applyNumberFormat="1" applyFont="1" applyFill="1" applyBorder="1" applyAlignment="1" applyProtection="1">
      <alignment vertical="center"/>
      <protection/>
    </xf>
    <xf numFmtId="0" fontId="1" fillId="0" borderId="77" xfId="57" applyNumberFormat="1" applyFont="1" applyFill="1" applyBorder="1" applyAlignment="1" applyProtection="1">
      <alignment vertical="center"/>
      <protection/>
    </xf>
    <xf numFmtId="0" fontId="1" fillId="0" borderId="20" xfId="57" applyNumberFormat="1" applyFont="1" applyFill="1" applyBorder="1" applyAlignment="1" applyProtection="1">
      <alignment vertical="center"/>
      <protection/>
    </xf>
    <xf numFmtId="0" fontId="1" fillId="0" borderId="0" xfId="57" applyNumberFormat="1" applyFont="1" applyFill="1" applyBorder="1" applyAlignment="1" applyProtection="1">
      <alignment vertical="center"/>
      <protection/>
    </xf>
    <xf numFmtId="164" fontId="1" fillId="2" borderId="78" xfId="0" applyNumberFormat="1" applyFont="1" applyFill="1" applyBorder="1" applyAlignment="1" applyProtection="1">
      <alignment vertical="center"/>
      <protection locked="0"/>
    </xf>
    <xf numFmtId="164" fontId="1" fillId="2" borderId="79" xfId="0" applyNumberFormat="1" applyFont="1" applyFill="1" applyBorder="1" applyAlignment="1" applyProtection="1">
      <alignment vertical="center"/>
      <protection locked="0"/>
    </xf>
    <xf numFmtId="164" fontId="1" fillId="2" borderId="80" xfId="0" applyNumberFormat="1" applyFont="1" applyFill="1" applyBorder="1" applyAlignment="1" applyProtection="1">
      <alignment vertical="center"/>
      <protection locked="0"/>
    </xf>
    <xf numFmtId="0" fontId="2" fillId="21" borderId="0" xfId="0" applyFont="1" applyFill="1" applyAlignment="1">
      <alignment/>
    </xf>
    <xf numFmtId="0" fontId="2" fillId="0" borderId="0" xfId="0" applyFont="1" applyAlignment="1">
      <alignment/>
    </xf>
    <xf numFmtId="0" fontId="5" fillId="21" borderId="0" xfId="0" applyFont="1" applyFill="1" applyAlignment="1">
      <alignment/>
    </xf>
    <xf numFmtId="0" fontId="5" fillId="0" borderId="81" xfId="0" applyFont="1" applyBorder="1" applyAlignment="1">
      <alignment/>
    </xf>
    <xf numFmtId="0" fontId="5" fillId="0" borderId="82" xfId="0" applyFont="1" applyBorder="1" applyAlignment="1">
      <alignment/>
    </xf>
    <xf numFmtId="0" fontId="5" fillId="0" borderId="83" xfId="0" applyFont="1" applyBorder="1" applyAlignment="1">
      <alignment/>
    </xf>
    <xf numFmtId="0" fontId="5" fillId="0" borderId="84" xfId="0" applyFont="1" applyBorder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16" borderId="85" xfId="0" applyFont="1" applyFill="1" applyBorder="1" applyAlignment="1">
      <alignment horizontal="left" vertical="center"/>
    </xf>
    <xf numFmtId="0" fontId="6" fillId="16" borderId="86" xfId="0" applyFont="1" applyFill="1" applyBorder="1" applyAlignment="1">
      <alignment/>
    </xf>
    <xf numFmtId="0" fontId="4" fillId="16" borderId="86" xfId="0" applyFont="1" applyFill="1" applyBorder="1" applyAlignment="1">
      <alignment/>
    </xf>
    <xf numFmtId="0" fontId="6" fillId="16" borderId="86" xfId="0" applyFont="1" applyFill="1" applyBorder="1" applyAlignment="1">
      <alignment horizontal="center" vertical="center" wrapText="1"/>
    </xf>
    <xf numFmtId="0" fontId="6" fillId="16" borderId="86" xfId="0" applyFont="1" applyFill="1" applyBorder="1" applyAlignment="1">
      <alignment horizontal="center" vertical="center"/>
    </xf>
    <xf numFmtId="0" fontId="4" fillId="16" borderId="87" xfId="0" applyFont="1" applyFill="1" applyBorder="1" applyAlignment="1">
      <alignment/>
    </xf>
    <xf numFmtId="0" fontId="17" fillId="0" borderId="0" xfId="0" applyFont="1" applyAlignment="1">
      <alignment/>
    </xf>
    <xf numFmtId="0" fontId="5" fillId="0" borderId="88" xfId="0" applyFont="1" applyBorder="1" applyAlignment="1">
      <alignment/>
    </xf>
    <xf numFmtId="0" fontId="17" fillId="0" borderId="80" xfId="0" applyFont="1" applyBorder="1" applyAlignment="1">
      <alignment/>
    </xf>
    <xf numFmtId="0" fontId="5" fillId="0" borderId="80" xfId="0" applyFont="1" applyBorder="1" applyAlignment="1">
      <alignment/>
    </xf>
    <xf numFmtId="0" fontId="4" fillId="24" borderId="80" xfId="0" applyFont="1" applyFill="1" applyBorder="1" applyAlignment="1">
      <alignment horizontal="center"/>
    </xf>
    <xf numFmtId="0" fontId="5" fillId="0" borderId="89" xfId="0" applyFont="1" applyBorder="1" applyAlignment="1">
      <alignment/>
    </xf>
    <xf numFmtId="0" fontId="6" fillId="24" borderId="0" xfId="0" applyFont="1" applyFill="1" applyAlignment="1">
      <alignment/>
    </xf>
    <xf numFmtId="0" fontId="6" fillId="16" borderId="81" xfId="0" applyFont="1" applyFill="1" applyBorder="1" applyAlignment="1">
      <alignment horizontal="left" vertical="center"/>
    </xf>
    <xf numFmtId="0" fontId="6" fillId="16" borderId="82" xfId="0" applyFont="1" applyFill="1" applyBorder="1" applyAlignment="1">
      <alignment/>
    </xf>
    <xf numFmtId="0" fontId="4" fillId="16" borderId="82" xfId="0" applyFont="1" applyFill="1" applyBorder="1" applyAlignment="1">
      <alignment/>
    </xf>
    <xf numFmtId="0" fontId="6" fillId="16" borderId="82" xfId="0" applyFont="1" applyFill="1" applyBorder="1" applyAlignment="1">
      <alignment horizontal="center" vertical="center" wrapText="1"/>
    </xf>
    <xf numFmtId="0" fontId="6" fillId="16" borderId="82" xfId="0" applyFont="1" applyFill="1" applyBorder="1" applyAlignment="1">
      <alignment horizontal="center" vertical="center"/>
    </xf>
    <xf numFmtId="0" fontId="4" fillId="16" borderId="90" xfId="0" applyFont="1" applyFill="1" applyBorder="1" applyAlignment="1">
      <alignment/>
    </xf>
    <xf numFmtId="0" fontId="5" fillId="0" borderId="85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7" xfId="0" applyFont="1" applyBorder="1" applyAlignment="1">
      <alignment/>
    </xf>
    <xf numFmtId="0" fontId="5" fillId="0" borderId="90" xfId="0" applyFont="1" applyBorder="1" applyAlignment="1">
      <alignment/>
    </xf>
    <xf numFmtId="0" fontId="5" fillId="24" borderId="0" xfId="0" applyFont="1" applyFill="1" applyAlignment="1">
      <alignment/>
    </xf>
    <xf numFmtId="0" fontId="4" fillId="16" borderId="86" xfId="0" applyFont="1" applyFill="1" applyBorder="1" applyAlignment="1">
      <alignment horizontal="center"/>
    </xf>
    <xf numFmtId="0" fontId="5" fillId="0" borderId="20" xfId="0" applyFont="1" applyBorder="1" applyAlignment="1">
      <alignment horizontal="left" vertical="top"/>
    </xf>
    <xf numFmtId="0" fontId="5" fillId="0" borderId="91" xfId="0" applyFont="1" applyBorder="1" applyAlignment="1">
      <alignment horizontal="left" vertical="top"/>
    </xf>
    <xf numFmtId="0" fontId="4" fillId="24" borderId="34" xfId="0" applyFont="1" applyFill="1" applyBorder="1" applyAlignment="1">
      <alignment horizontal="left" vertical="top"/>
    </xf>
    <xf numFmtId="0" fontId="4" fillId="24" borderId="34" xfId="0" applyFont="1" applyFill="1" applyBorder="1" applyAlignment="1" applyProtection="1">
      <alignment horizontal="center"/>
      <protection locked="0"/>
    </xf>
    <xf numFmtId="0" fontId="1" fillId="24" borderId="34" xfId="0" applyFont="1" applyFill="1" applyBorder="1" applyAlignment="1">
      <alignment horizontal="left" vertical="top"/>
    </xf>
    <xf numFmtId="0" fontId="30" fillId="24" borderId="42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5" fillId="0" borderId="33" xfId="0" applyFont="1" applyBorder="1" applyAlignment="1">
      <alignment/>
    </xf>
    <xf numFmtId="0" fontId="6" fillId="1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3" fillId="0" borderId="20" xfId="57" applyNumberFormat="1" applyFont="1" applyFill="1" applyBorder="1" applyAlignment="1" applyProtection="1">
      <alignment vertical="center"/>
      <protection/>
    </xf>
    <xf numFmtId="166" fontId="3" fillId="0" borderId="77" xfId="57" applyNumberFormat="1" applyFont="1" applyFill="1" applyBorder="1" applyAlignment="1" applyProtection="1">
      <alignment vertical="center"/>
      <protection/>
    </xf>
    <xf numFmtId="164" fontId="10" fillId="0" borderId="92" xfId="54" applyNumberFormat="1" applyFont="1" applyBorder="1">
      <alignment/>
      <protection/>
    </xf>
    <xf numFmtId="166" fontId="3" fillId="2" borderId="20" xfId="57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164" fontId="5" fillId="0" borderId="0" xfId="54" applyNumberFormat="1" applyFont="1" applyAlignment="1">
      <alignment horizontal="right"/>
      <protection/>
    </xf>
    <xf numFmtId="0" fontId="4" fillId="16" borderId="93" xfId="0" applyFont="1" applyFill="1" applyBorder="1" applyAlignment="1">
      <alignment vertical="center"/>
    </xf>
    <xf numFmtId="0" fontId="4" fillId="16" borderId="0" xfId="0" applyFont="1" applyFill="1" applyAlignment="1">
      <alignment vertical="center"/>
    </xf>
    <xf numFmtId="0" fontId="4" fillId="16" borderId="94" xfId="0" applyFont="1" applyFill="1" applyBorder="1" applyAlignment="1">
      <alignment vertical="center"/>
    </xf>
    <xf numFmtId="0" fontId="5" fillId="0" borderId="93" xfId="0" applyFont="1" applyBorder="1" applyAlignment="1">
      <alignment/>
    </xf>
    <xf numFmtId="0" fontId="5" fillId="0" borderId="95" xfId="0" applyFont="1" applyBorder="1" applyAlignment="1">
      <alignment/>
    </xf>
    <xf numFmtId="0" fontId="5" fillId="0" borderId="96" xfId="0" applyFont="1" applyBorder="1" applyAlignment="1">
      <alignment/>
    </xf>
    <xf numFmtId="0" fontId="3" fillId="0" borderId="0" xfId="54" applyFont="1" applyAlignment="1">
      <alignment vertical="center" wrapText="1"/>
      <protection/>
    </xf>
    <xf numFmtId="0" fontId="27" fillId="24" borderId="0" xfId="0" applyFont="1" applyFill="1" applyAlignment="1">
      <alignment/>
    </xf>
    <xf numFmtId="0" fontId="5" fillId="0" borderId="0" xfId="0" applyFont="1" applyAlignment="1">
      <alignment vertical="top"/>
    </xf>
    <xf numFmtId="0" fontId="28" fillId="24" borderId="0" xfId="0" applyFont="1" applyFill="1" applyAlignment="1">
      <alignment vertical="top" wrapText="1"/>
    </xf>
    <xf numFmtId="0" fontId="28" fillId="24" borderId="42" xfId="0" applyFont="1" applyFill="1" applyBorder="1" applyAlignment="1">
      <alignment vertical="center" wrapText="1"/>
    </xf>
    <xf numFmtId="0" fontId="3" fillId="0" borderId="26" xfId="54" applyFont="1" applyBorder="1" applyAlignment="1">
      <alignment vertical="center" wrapText="1"/>
      <protection/>
    </xf>
    <xf numFmtId="0" fontId="3" fillId="0" borderId="0" xfId="54" applyFont="1" applyAlignment="1">
      <alignment vertical="center" wrapText="1"/>
      <protection/>
    </xf>
    <xf numFmtId="0" fontId="9" fillId="0" borderId="26" xfId="54" applyFont="1" applyBorder="1" applyAlignment="1">
      <alignment vertical="center"/>
      <protection/>
    </xf>
    <xf numFmtId="0" fontId="10" fillId="0" borderId="83" xfId="0" applyFont="1" applyBorder="1" applyAlignment="1">
      <alignment/>
    </xf>
    <xf numFmtId="0" fontId="10" fillId="0" borderId="93" xfId="0" applyFont="1" applyBorder="1" applyAlignment="1">
      <alignment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43" xfId="0" applyNumberFormat="1" applyFont="1" applyFill="1" applyBorder="1" applyAlignment="1" applyProtection="1">
      <alignment vertical="center"/>
      <protection locked="0"/>
    </xf>
    <xf numFmtId="164" fontId="1" fillId="2" borderId="97" xfId="0" applyNumberFormat="1" applyFont="1" applyFill="1" applyBorder="1" applyAlignment="1" applyProtection="1">
      <alignment vertical="center"/>
      <protection locked="0"/>
    </xf>
    <xf numFmtId="0" fontId="5" fillId="0" borderId="98" xfId="0" applyFont="1" applyBorder="1" applyAlignment="1">
      <alignment/>
    </xf>
    <xf numFmtId="0" fontId="5" fillId="0" borderId="99" xfId="0" applyFont="1" applyBorder="1" applyAlignment="1">
      <alignment/>
    </xf>
    <xf numFmtId="0" fontId="0" fillId="21" borderId="83" xfId="0" applyFill="1" applyBorder="1" applyAlignment="1">
      <alignment/>
    </xf>
    <xf numFmtId="0" fontId="5" fillId="0" borderId="100" xfId="0" applyFont="1" applyBorder="1" applyAlignment="1">
      <alignment/>
    </xf>
    <xf numFmtId="0" fontId="5" fillId="0" borderId="101" xfId="0" applyFont="1" applyBorder="1" applyAlignment="1">
      <alignment/>
    </xf>
    <xf numFmtId="0" fontId="7" fillId="24" borderId="34" xfId="0" applyFont="1" applyFill="1" applyBorder="1" applyAlignment="1">
      <alignment horizontal="left" vertical="top"/>
    </xf>
    <xf numFmtId="0" fontId="5" fillId="0" borderId="88" xfId="0" applyFont="1" applyBorder="1" applyAlignment="1" quotePrefix="1">
      <alignment/>
    </xf>
    <xf numFmtId="0" fontId="5" fillId="0" borderId="102" xfId="0" applyFont="1" applyBorder="1" applyAlignment="1">
      <alignment/>
    </xf>
    <xf numFmtId="0" fontId="5" fillId="0" borderId="103" xfId="0" applyFont="1" applyBorder="1" applyAlignment="1">
      <alignment/>
    </xf>
    <xf numFmtId="164" fontId="1" fillId="2" borderId="104" xfId="0" applyNumberFormat="1" applyFont="1" applyFill="1" applyBorder="1" applyAlignment="1" applyProtection="1">
      <alignment vertical="center"/>
      <protection locked="0"/>
    </xf>
    <xf numFmtId="0" fontId="5" fillId="0" borderId="105" xfId="0" applyFont="1" applyBorder="1" applyAlignment="1">
      <alignment/>
    </xf>
    <xf numFmtId="0" fontId="5" fillId="0" borderId="106" xfId="0" applyFont="1" applyBorder="1" applyAlignment="1">
      <alignment/>
    </xf>
    <xf numFmtId="0" fontId="5" fillId="0" borderId="107" xfId="0" applyFont="1" applyBorder="1" applyAlignment="1">
      <alignment/>
    </xf>
    <xf numFmtId="164" fontId="1" fillId="2" borderId="108" xfId="0" applyNumberFormat="1" applyFont="1" applyFill="1" applyBorder="1" applyAlignment="1" applyProtection="1">
      <alignment vertical="center"/>
      <protection locked="0"/>
    </xf>
    <xf numFmtId="164" fontId="1" fillId="2" borderId="109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0" fontId="27" fillId="0" borderId="0" xfId="57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0" fontId="27" fillId="0" borderId="0" xfId="57" applyNumberFormat="1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10" fontId="27" fillId="0" borderId="0" xfId="57" applyNumberFormat="1" applyFont="1" applyFill="1" applyBorder="1" applyAlignment="1">
      <alignment horizontal="center"/>
    </xf>
    <xf numFmtId="10" fontId="27" fillId="0" borderId="0" xfId="0" applyNumberFormat="1" applyFont="1" applyAlignment="1">
      <alignment horizontal="center"/>
    </xf>
    <xf numFmtId="10" fontId="28" fillId="0" borderId="0" xfId="57" applyNumberFormat="1" applyFont="1" applyFill="1" applyBorder="1" applyAlignment="1">
      <alignment vertical="center"/>
    </xf>
    <xf numFmtId="0" fontId="1" fillId="24" borderId="41" xfId="0" applyFont="1" applyFill="1" applyBorder="1" applyAlignment="1">
      <alignment horizontal="left" indent="1"/>
    </xf>
    <xf numFmtId="0" fontId="30" fillId="24" borderId="40" xfId="0" applyFont="1" applyFill="1" applyBorder="1" applyAlignment="1">
      <alignment horizontal="center" vertical="center" wrapText="1"/>
    </xf>
    <xf numFmtId="0" fontId="30" fillId="24" borderId="1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1" fillId="2" borderId="33" xfId="0" applyFont="1" applyFill="1" applyBorder="1" applyAlignment="1" applyProtection="1">
      <alignment horizontal="right" vertical="center"/>
      <protection locked="0"/>
    </xf>
    <xf numFmtId="0" fontId="1" fillId="2" borderId="49" xfId="0" applyFont="1" applyFill="1" applyBorder="1" applyAlignment="1" applyProtection="1">
      <alignment horizontal="righ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165" fontId="1" fillId="2" borderId="33" xfId="0" applyNumberFormat="1" applyFont="1" applyFill="1" applyBorder="1" applyAlignment="1" applyProtection="1">
      <alignment horizontal="right" vertical="center"/>
      <protection locked="0"/>
    </xf>
    <xf numFmtId="165" fontId="1" fillId="2" borderId="49" xfId="0" applyNumberFormat="1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 applyProtection="1">
      <alignment horizontal="left" vertical="center" wrapText="1"/>
      <protection locked="0"/>
    </xf>
    <xf numFmtId="0" fontId="1" fillId="2" borderId="5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14" fontId="1" fillId="2" borderId="33" xfId="0" applyNumberFormat="1" applyFont="1" applyFill="1" applyBorder="1" applyAlignment="1" applyProtection="1">
      <alignment horizontal="left" vertical="center"/>
      <protection locked="0"/>
    </xf>
    <xf numFmtId="14" fontId="1" fillId="2" borderId="49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5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right" vertical="center"/>
    </xf>
    <xf numFmtId="0" fontId="1" fillId="2" borderId="51" xfId="0" applyFont="1" applyFill="1" applyBorder="1" applyAlignment="1">
      <alignment horizontal="right" vertical="center"/>
    </xf>
    <xf numFmtId="14" fontId="1" fillId="2" borderId="16" xfId="0" applyNumberFormat="1" applyFont="1" applyFill="1" applyBorder="1" applyAlignment="1">
      <alignment horizontal="right" vertical="center" wrapText="1"/>
    </xf>
    <xf numFmtId="14" fontId="1" fillId="2" borderId="5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2" borderId="4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1" fillId="2" borderId="33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 horizontal="right" vertical="center"/>
      <protection locked="0"/>
    </xf>
    <xf numFmtId="0" fontId="1" fillId="2" borderId="42" xfId="0" applyFont="1" applyFill="1" applyBorder="1" applyAlignment="1" applyProtection="1">
      <alignment horizontal="right" vertical="center"/>
      <protection locked="0"/>
    </xf>
    <xf numFmtId="0" fontId="1" fillId="2" borderId="16" xfId="0" applyFont="1" applyFill="1" applyBorder="1" applyAlignment="1" applyProtection="1">
      <alignment horizontal="right" vertical="center"/>
      <protection locked="0"/>
    </xf>
    <xf numFmtId="0" fontId="1" fillId="2" borderId="51" xfId="0" applyFont="1" applyFill="1" applyBorder="1" applyAlignment="1" applyProtection="1">
      <alignment horizontal="right" vertical="center"/>
      <protection locked="0"/>
    </xf>
    <xf numFmtId="0" fontId="1" fillId="2" borderId="34" xfId="0" applyFont="1" applyFill="1" applyBorder="1" applyAlignment="1" applyProtection="1">
      <alignment horizontal="right" vertical="center"/>
      <protection locked="0"/>
    </xf>
    <xf numFmtId="0" fontId="1" fillId="2" borderId="50" xfId="0" applyFont="1" applyFill="1" applyBorder="1" applyAlignment="1" applyProtection="1">
      <alignment horizontal="right" vertical="center"/>
      <protection locked="0"/>
    </xf>
    <xf numFmtId="14" fontId="6" fillId="16" borderId="0" xfId="0" applyNumberFormat="1" applyFont="1" applyFill="1" applyAlignment="1">
      <alignment horizontal="center" wrapText="1"/>
    </xf>
    <xf numFmtId="0" fontId="4" fillId="16" borderId="0" xfId="0" applyFont="1" applyFill="1" applyAlignment="1">
      <alignment/>
    </xf>
    <xf numFmtId="0" fontId="4" fillId="16" borderId="42" xfId="0" applyFont="1" applyFill="1" applyBorder="1" applyAlignment="1">
      <alignment/>
    </xf>
    <xf numFmtId="0" fontId="22" fillId="0" borderId="41" xfId="0" applyFont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2" fillId="0" borderId="42" xfId="0" applyFont="1" applyBorder="1" applyAlignment="1">
      <alignment horizontal="center" wrapText="1"/>
    </xf>
    <xf numFmtId="0" fontId="3" fillId="2" borderId="33" xfId="0" applyFont="1" applyFill="1" applyBorder="1" applyAlignment="1" applyProtection="1">
      <alignment horizontal="right" vertical="center" wrapText="1"/>
      <protection locked="0"/>
    </xf>
    <xf numFmtId="0" fontId="3" fillId="2" borderId="49" xfId="0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Alignment="1">
      <alignment horizontal="left" vertical="center"/>
    </xf>
    <xf numFmtId="165" fontId="1" fillId="2" borderId="33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1" fillId="2" borderId="33" xfId="0" applyFont="1" applyFill="1" applyBorder="1" applyAlignment="1">
      <alignment horizontal="right" vertical="center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" fillId="2" borderId="33" xfId="0" applyFont="1" applyFill="1" applyBorder="1" applyAlignment="1">
      <alignment vertical="center"/>
    </xf>
    <xf numFmtId="0" fontId="1" fillId="2" borderId="33" xfId="0" applyFont="1" applyFill="1" applyBorder="1" applyAlignment="1">
      <alignment/>
    </xf>
    <xf numFmtId="0" fontId="3" fillId="2" borderId="33" xfId="0" applyFont="1" applyFill="1" applyBorder="1" applyAlignment="1">
      <alignment horizontal="right" vertical="center" wrapText="1"/>
    </xf>
    <xf numFmtId="0" fontId="1" fillId="2" borderId="34" xfId="0" applyFont="1" applyFill="1" applyBorder="1" applyAlignment="1">
      <alignment horizontal="right" vertical="center"/>
    </xf>
    <xf numFmtId="0" fontId="3" fillId="0" borderId="111" xfId="0" applyFont="1" applyBorder="1" applyAlignment="1">
      <alignment horizontal="left" vertical="center" wrapText="1"/>
    </xf>
    <xf numFmtId="0" fontId="3" fillId="0" borderId="112" xfId="54" applyFont="1" applyBorder="1" applyAlignment="1">
      <alignment horizontal="left"/>
      <protection/>
    </xf>
    <xf numFmtId="0" fontId="3" fillId="0" borderId="82" xfId="54" applyFont="1" applyBorder="1" applyAlignment="1">
      <alignment horizontal="left"/>
      <protection/>
    </xf>
    <xf numFmtId="164" fontId="1" fillId="2" borderId="108" xfId="0" applyNumberFormat="1" applyFont="1" applyFill="1" applyBorder="1" applyAlignment="1" applyProtection="1">
      <alignment horizontal="left" vertical="top"/>
      <protection locked="0"/>
    </xf>
    <xf numFmtId="164" fontId="1" fillId="2" borderId="113" xfId="0" applyNumberFormat="1" applyFont="1" applyFill="1" applyBorder="1" applyAlignment="1" applyProtection="1">
      <alignment horizontal="left" vertical="top"/>
      <protection locked="0"/>
    </xf>
    <xf numFmtId="164" fontId="1" fillId="2" borderId="82" xfId="0" applyNumberFormat="1" applyFont="1" applyFill="1" applyBorder="1" applyAlignment="1" applyProtection="1">
      <alignment horizontal="left" vertical="top"/>
      <protection locked="0"/>
    </xf>
    <xf numFmtId="164" fontId="1" fillId="2" borderId="97" xfId="0" applyNumberFormat="1" applyFont="1" applyFill="1" applyBorder="1" applyAlignment="1" applyProtection="1">
      <alignment horizontal="left" vertical="top"/>
      <protection locked="0"/>
    </xf>
    <xf numFmtId="164" fontId="1" fillId="2" borderId="33" xfId="0" applyNumberFormat="1" applyFont="1" applyFill="1" applyBorder="1" applyAlignment="1" applyProtection="1">
      <alignment horizontal="left" vertical="top"/>
      <protection locked="0"/>
    </xf>
    <xf numFmtId="164" fontId="1" fillId="2" borderId="10" xfId="0" applyNumberFormat="1" applyFont="1" applyFill="1" applyBorder="1" applyAlignment="1" applyProtection="1">
      <alignment horizontal="left" vertical="top"/>
      <protection locked="0"/>
    </xf>
    <xf numFmtId="164" fontId="1" fillId="24" borderId="34" xfId="0" applyNumberFormat="1" applyFont="1" applyFill="1" applyBorder="1" applyAlignment="1" applyProtection="1">
      <alignment horizontal="left" vertical="top"/>
      <protection locked="0"/>
    </xf>
    <xf numFmtId="164" fontId="1" fillId="24" borderId="11" xfId="0" applyNumberFormat="1" applyFont="1" applyFill="1" applyBorder="1" applyAlignment="1" applyProtection="1">
      <alignment horizontal="left" vertical="top"/>
      <protection locked="0"/>
    </xf>
    <xf numFmtId="164" fontId="1" fillId="2" borderId="34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0" fontId="5" fillId="24" borderId="82" xfId="0" applyFont="1" applyFill="1" applyBorder="1" applyAlignment="1">
      <alignment horizontal="left" vertical="top" wrapText="1"/>
    </xf>
    <xf numFmtId="0" fontId="5" fillId="24" borderId="90" xfId="0" applyFont="1" applyFill="1" applyBorder="1" applyAlignment="1">
      <alignment horizontal="left" vertical="top" wrapText="1"/>
    </xf>
    <xf numFmtId="0" fontId="1" fillId="24" borderId="83" xfId="0" applyFont="1" applyFill="1" applyBorder="1" applyAlignment="1">
      <alignment horizontal="left" indent="1"/>
    </xf>
    <xf numFmtId="0" fontId="1" fillId="24" borderId="0" xfId="0" applyFont="1" applyFill="1" applyAlignment="1">
      <alignment horizontal="left" indent="1"/>
    </xf>
    <xf numFmtId="0" fontId="1" fillId="2" borderId="16" xfId="0" applyFont="1" applyFill="1" applyBorder="1" applyAlignment="1">
      <alignment horizontal="right" vertical="center" indent="1"/>
    </xf>
    <xf numFmtId="0" fontId="1" fillId="2" borderId="114" xfId="0" applyFont="1" applyFill="1" applyBorder="1" applyAlignment="1">
      <alignment horizontal="right" vertical="center" indent="1"/>
    </xf>
    <xf numFmtId="0" fontId="1" fillId="2" borderId="33" xfId="0" applyFont="1" applyFill="1" applyBorder="1" applyAlignment="1">
      <alignment horizontal="right" vertical="center" indent="1"/>
    </xf>
    <xf numFmtId="0" fontId="5" fillId="24" borderId="0" xfId="0" applyFont="1" applyFill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4" borderId="30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horizontal="left" wrapText="1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Alignment="1">
      <alignment horizontal="left" wrapText="1"/>
    </xf>
    <xf numFmtId="0" fontId="5" fillId="2" borderId="115" xfId="0" applyFont="1" applyFill="1" applyBorder="1" applyAlignment="1" applyProtection="1">
      <alignment horizontal="center" vertical="center"/>
      <protection locked="0"/>
    </xf>
    <xf numFmtId="0" fontId="5" fillId="2" borderId="116" xfId="0" applyFont="1" applyFill="1" applyBorder="1" applyAlignment="1" applyProtection="1">
      <alignment horizontal="center" vertical="center"/>
      <protection locked="0"/>
    </xf>
    <xf numFmtId="0" fontId="5" fillId="24" borderId="17" xfId="0" applyFont="1" applyFill="1" applyBorder="1" applyAlignment="1">
      <alignment horizontal="left" wrapText="1"/>
    </xf>
    <xf numFmtId="0" fontId="5" fillId="2" borderId="117" xfId="0" applyFont="1" applyFill="1" applyBorder="1" applyAlignment="1" applyProtection="1">
      <alignment horizontal="center" vertical="center" wrapText="1"/>
      <protection locked="0"/>
    </xf>
    <xf numFmtId="0" fontId="5" fillId="2" borderId="118" xfId="0" applyFont="1" applyFill="1" applyBorder="1" applyAlignment="1" applyProtection="1">
      <alignment horizontal="center" vertical="center" wrapText="1"/>
      <protection locked="0"/>
    </xf>
    <xf numFmtId="0" fontId="5" fillId="24" borderId="30" xfId="0" applyFont="1" applyFill="1" applyBorder="1" applyAlignment="1">
      <alignment horizontal="left" vertical="center" wrapText="1"/>
    </xf>
    <xf numFmtId="0" fontId="5" fillId="24" borderId="119" xfId="0" applyFont="1" applyFill="1" applyBorder="1" applyAlignment="1">
      <alignment horizontal="left" vertical="center" wrapText="1"/>
    </xf>
    <xf numFmtId="0" fontId="5" fillId="24" borderId="57" xfId="0" applyFont="1" applyFill="1" applyBorder="1" applyAlignment="1">
      <alignment horizontal="left" vertical="center" wrapText="1"/>
    </xf>
    <xf numFmtId="0" fontId="6" fillId="16" borderId="0" xfId="0" applyFont="1" applyFill="1" applyAlignment="1">
      <alignment horizontal="center"/>
    </xf>
    <xf numFmtId="0" fontId="5" fillId="0" borderId="120" xfId="0" applyFont="1" applyBorder="1" applyAlignment="1">
      <alignment horizontal="left" vertical="top"/>
    </xf>
    <xf numFmtId="0" fontId="10" fillId="24" borderId="30" xfId="0" applyFont="1" applyFill="1" applyBorder="1" applyAlignment="1">
      <alignment horizontal="left" vertical="top" wrapText="1"/>
    </xf>
    <xf numFmtId="0" fontId="10" fillId="24" borderId="0" xfId="0" applyFont="1" applyFill="1" applyAlignment="1">
      <alignment horizontal="left" vertical="top" wrapText="1"/>
    </xf>
    <xf numFmtId="0" fontId="5" fillId="24" borderId="30" xfId="0" applyFont="1" applyFill="1" applyBorder="1" applyAlignment="1">
      <alignment horizontal="left" vertical="top" wrapText="1"/>
    </xf>
    <xf numFmtId="0" fontId="5" fillId="24" borderId="0" xfId="0" applyFont="1" applyFill="1" applyAlignment="1">
      <alignment horizontal="left" vertical="top" wrapText="1"/>
    </xf>
    <xf numFmtId="0" fontId="6" fillId="16" borderId="30" xfId="0" applyFont="1" applyFill="1" applyBorder="1" applyAlignment="1">
      <alignment horizontal="center"/>
    </xf>
    <xf numFmtId="0" fontId="6" fillId="16" borderId="17" xfId="0" applyFont="1" applyFill="1" applyBorder="1" applyAlignment="1">
      <alignment horizontal="center"/>
    </xf>
    <xf numFmtId="0" fontId="16" fillId="0" borderId="30" xfId="0" applyFont="1" applyBorder="1" applyAlignment="1">
      <alignment horizontal="left" vertical="top"/>
    </xf>
    <xf numFmtId="0" fontId="5" fillId="0" borderId="121" xfId="0" applyFont="1" applyBorder="1" applyAlignment="1">
      <alignment horizontal="left" vertical="top"/>
    </xf>
    <xf numFmtId="0" fontId="5" fillId="24" borderId="26" xfId="0" applyFont="1" applyFill="1" applyBorder="1" applyAlignment="1">
      <alignment horizontal="left" vertical="top" wrapText="1"/>
    </xf>
    <xf numFmtId="0" fontId="5" fillId="24" borderId="17" xfId="0" applyFont="1" applyFill="1" applyBorder="1" applyAlignment="1">
      <alignment horizontal="left" vertical="top" wrapText="1"/>
    </xf>
    <xf numFmtId="0" fontId="5" fillId="2" borderId="122" xfId="0" applyFont="1" applyFill="1" applyBorder="1" applyAlignment="1" applyProtection="1">
      <alignment horizontal="center" vertical="center"/>
      <protection locked="0"/>
    </xf>
    <xf numFmtId="0" fontId="5" fillId="2" borderId="123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6" fillId="16" borderId="20" xfId="0" applyFont="1" applyFill="1" applyBorder="1" applyAlignment="1">
      <alignment horizontal="left"/>
    </xf>
    <xf numFmtId="0" fontId="5" fillId="2" borderId="77" xfId="0" applyFont="1" applyFill="1" applyBorder="1" applyAlignment="1" applyProtection="1">
      <alignment horizontal="left"/>
      <protection locked="0"/>
    </xf>
    <xf numFmtId="0" fontId="27" fillId="24" borderId="0" xfId="0" applyFont="1" applyFill="1" applyAlignment="1">
      <alignment horizontal="left" wrapText="1"/>
    </xf>
    <xf numFmtId="0" fontId="27" fillId="24" borderId="12" xfId="0" applyFont="1" applyFill="1" applyBorder="1" applyAlignment="1">
      <alignment horizontal="left" wrapText="1"/>
    </xf>
    <xf numFmtId="0" fontId="1" fillId="24" borderId="30" xfId="0" applyFont="1" applyFill="1" applyBorder="1" applyAlignment="1">
      <alignment horizontal="left"/>
    </xf>
    <xf numFmtId="0" fontId="1" fillId="24" borderId="0" xfId="0" applyFont="1" applyFill="1" applyAlignment="1">
      <alignment horizontal="left"/>
    </xf>
    <xf numFmtId="0" fontId="5" fillId="2" borderId="124" xfId="0" applyFont="1" applyFill="1" applyBorder="1" applyAlignment="1">
      <alignment horizontal="right"/>
    </xf>
    <xf numFmtId="0" fontId="5" fillId="2" borderId="125" xfId="0" applyFont="1" applyFill="1" applyBorder="1" applyAlignment="1">
      <alignment horizontal="right"/>
    </xf>
    <xf numFmtId="0" fontId="22" fillId="24" borderId="30" xfId="0" applyFont="1" applyFill="1" applyBorder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42" xfId="0" applyFont="1" applyFill="1" applyBorder="1" applyAlignment="1">
      <alignment horizontal="center"/>
    </xf>
    <xf numFmtId="0" fontId="7" fillId="16" borderId="16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/>
    </xf>
    <xf numFmtId="0" fontId="6" fillId="16" borderId="20" xfId="0" applyFont="1" applyFill="1" applyBorder="1" applyAlignment="1">
      <alignment horizontal="center" vertical="center" wrapText="1"/>
    </xf>
    <xf numFmtId="0" fontId="1" fillId="2" borderId="35" xfId="57" applyNumberFormat="1" applyFont="1" applyFill="1" applyBorder="1" applyAlignment="1" applyProtection="1">
      <alignment horizontal="center" vertical="center"/>
      <protection locked="0"/>
    </xf>
    <xf numFmtId="0" fontId="1" fillId="2" borderId="13" xfId="57" applyNumberFormat="1" applyFont="1" applyFill="1" applyBorder="1" applyAlignment="1" applyProtection="1">
      <alignment horizontal="center" vertical="center"/>
      <protection locked="0"/>
    </xf>
    <xf numFmtId="0" fontId="6" fillId="16" borderId="91" xfId="0" applyFont="1" applyFill="1" applyBorder="1" applyAlignment="1">
      <alignment horizontal="center" vertical="center" wrapText="1"/>
    </xf>
    <xf numFmtId="0" fontId="6" fillId="16" borderId="77" xfId="0" applyFont="1" applyFill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center"/>
    </xf>
    <xf numFmtId="0" fontId="6" fillId="16" borderId="35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left" vertical="top"/>
    </xf>
    <xf numFmtId="0" fontId="3" fillId="0" borderId="26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64" fontId="1" fillId="2" borderId="126" xfId="0" applyNumberFormat="1" applyFont="1" applyFill="1" applyBorder="1" applyAlignment="1" applyProtection="1">
      <alignment horizontal="left" vertical="top"/>
      <protection locked="0"/>
    </xf>
    <xf numFmtId="164" fontId="1" fillId="2" borderId="127" xfId="0" applyNumberFormat="1" applyFont="1" applyFill="1" applyBorder="1" applyAlignment="1" applyProtection="1">
      <alignment horizontal="left" vertical="top"/>
      <protection locked="0"/>
    </xf>
    <xf numFmtId="164" fontId="1" fillId="2" borderId="0" xfId="0" applyNumberFormat="1" applyFont="1" applyFill="1" applyAlignment="1" applyProtection="1">
      <alignment horizontal="left" vertical="top"/>
      <protection locked="0"/>
    </xf>
    <xf numFmtId="164" fontId="1" fillId="2" borderId="94" xfId="0" applyNumberFormat="1" applyFont="1" applyFill="1" applyBorder="1" applyAlignment="1" applyProtection="1">
      <alignment horizontal="left" vertical="top"/>
      <protection locked="0"/>
    </xf>
    <xf numFmtId="164" fontId="1" fillId="2" borderId="128" xfId="0" applyNumberFormat="1" applyFont="1" applyFill="1" applyBorder="1" applyAlignment="1" applyProtection="1">
      <alignment horizontal="left" vertical="top"/>
      <protection locked="0"/>
    </xf>
    <xf numFmtId="164" fontId="1" fillId="24" borderId="16" xfId="0" applyNumberFormat="1" applyFont="1" applyFill="1" applyBorder="1" applyAlignment="1" applyProtection="1">
      <alignment horizontal="left" vertical="top"/>
      <protection locked="0"/>
    </xf>
    <xf numFmtId="164" fontId="1" fillId="24" borderId="129" xfId="0" applyNumberFormat="1" applyFont="1" applyFill="1" applyBorder="1" applyAlignment="1" applyProtection="1">
      <alignment horizontal="left" vertical="top"/>
      <protection locked="0"/>
    </xf>
    <xf numFmtId="164" fontId="1" fillId="2" borderId="16" xfId="0" applyNumberFormat="1" applyFont="1" applyFill="1" applyBorder="1" applyAlignment="1" applyProtection="1">
      <alignment horizontal="left" vertical="top"/>
      <protection locked="0"/>
    </xf>
    <xf numFmtId="164" fontId="1" fillId="2" borderId="129" xfId="0" applyNumberFormat="1" applyFont="1" applyFill="1" applyBorder="1" applyAlignment="1" applyProtection="1">
      <alignment horizontal="left" vertical="top"/>
      <protection locked="0"/>
    </xf>
    <xf numFmtId="0" fontId="28" fillId="24" borderId="40" xfId="0" applyFont="1" applyFill="1" applyBorder="1" applyAlignment="1">
      <alignment horizontal="left" wrapText="1"/>
    </xf>
    <xf numFmtId="0" fontId="28" fillId="24" borderId="110" xfId="0" applyFont="1" applyFill="1" applyBorder="1" applyAlignment="1">
      <alignment horizontal="left" wrapText="1"/>
    </xf>
    <xf numFmtId="0" fontId="9" fillId="0" borderId="3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5" fillId="2" borderId="33" xfId="0" applyFont="1" applyFill="1" applyBorder="1" applyAlignment="1" applyProtection="1">
      <alignment/>
      <protection locked="0"/>
    </xf>
    <xf numFmtId="0" fontId="1" fillId="2" borderId="34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14" fontId="1" fillId="2" borderId="16" xfId="0" applyNumberFormat="1" applyFont="1" applyFill="1" applyBorder="1" applyAlignment="1" applyProtection="1">
      <alignment horizontal="right" vertical="center"/>
      <protection locked="0"/>
    </xf>
    <xf numFmtId="14" fontId="5" fillId="2" borderId="2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 2" xfId="53"/>
    <cellStyle name="Normal 2 2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dxfs count="33">
    <dxf>
      <font>
        <b/>
        <i val="0"/>
        <color rgb="FFFF0000"/>
      </font>
      <fill>
        <patternFill>
          <bgColor theme="9" tint="0.399949997663497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>
      <fill>
        <patternFill>
          <bgColor rgb="FFFF5050"/>
        </patternFill>
      </fill>
    </dxf>
    <dxf>
      <fill>
        <patternFill>
          <bgColor theme="4" tint="0.7999799847602844"/>
        </patternFill>
      </fill>
    </dxf>
    <dxf/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006100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  <dxf>
      <font>
        <b/>
        <i val="0"/>
        <color rgb="FFFF0000"/>
      </font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AZ232"/>
  <sheetViews>
    <sheetView showGridLines="0" tabSelected="1" zoomScaleSheetLayoutView="85" zoomScalePageLayoutView="60" workbookViewId="0" topLeftCell="A1">
      <selection activeCell="C114" sqref="C114"/>
    </sheetView>
  </sheetViews>
  <sheetFormatPr defaultColWidth="0" defaultRowHeight="15"/>
  <cols>
    <col min="1" max="1" width="1.7109375" style="24" customWidth="1"/>
    <col min="2" max="2" width="67.7109375" style="24" bestFit="1" customWidth="1"/>
    <col min="3" max="5" width="24.28125" style="24" customWidth="1"/>
    <col min="6" max="6" width="1.7109375" style="28" customWidth="1"/>
    <col min="7" max="10" width="9.140625" style="28" hidden="1" customWidth="1"/>
    <col min="11" max="11" width="20.28125" style="28" hidden="1" customWidth="1"/>
    <col min="12" max="17" width="9.140625" style="28" hidden="1" customWidth="1"/>
    <col min="18" max="18" width="47.57421875" style="28" hidden="1" customWidth="1"/>
    <col min="19" max="19" width="10.421875" style="28" hidden="1" customWidth="1"/>
    <col min="20" max="20" width="16.140625" style="28" hidden="1" customWidth="1"/>
    <col min="21" max="22" width="9.140625" style="28" hidden="1" customWidth="1"/>
    <col min="23" max="23" width="23.140625" style="28" hidden="1" customWidth="1"/>
    <col min="24" max="24" width="17.57421875" style="28" customWidth="1"/>
    <col min="25" max="25" width="9.140625" style="28" customWidth="1"/>
    <col min="26" max="26" width="5.7109375" style="28" customWidth="1"/>
    <col min="27" max="27" width="6.28125" style="28" customWidth="1"/>
    <col min="28" max="28" width="7.7109375" style="28" customWidth="1"/>
    <col min="29" max="29" width="9.8515625" style="28" customWidth="1"/>
    <col min="30" max="50" width="9.140625" style="28" customWidth="1"/>
    <col min="51" max="52" width="0" style="28" hidden="1" customWidth="1"/>
    <col min="53" max="16384" width="9.140625" style="28" hidden="1" customWidth="1"/>
  </cols>
  <sheetData>
    <row r="1" spans="6:52" ht="9" customHeight="1" thickBot="1">
      <c r="F1" s="24"/>
      <c r="R1" s="28">
        <f>COUNTA(R2:R229)</f>
        <v>226</v>
      </c>
      <c r="S1" s="28">
        <f>COUNTA(S2:S229)</f>
        <v>226</v>
      </c>
      <c r="T1" s="28">
        <f>COUNTA(T2:T229)</f>
        <v>226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2:50" ht="12.75" customHeight="1">
      <c r="B2" s="128"/>
      <c r="C2" s="129"/>
      <c r="D2" s="390" t="s">
        <v>541</v>
      </c>
      <c r="E2" s="391"/>
      <c r="F2" s="24"/>
      <c r="Q2" s="28">
        <v>1</v>
      </c>
      <c r="R2" s="375" t="s">
        <v>0</v>
      </c>
      <c r="S2" s="376">
        <v>253255950</v>
      </c>
      <c r="T2" s="275" t="s">
        <v>1</v>
      </c>
      <c r="U2" s="377" t="s">
        <v>402</v>
      </c>
      <c r="V2" s="378" t="s">
        <v>445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2:50" ht="30.75" customHeight="1">
      <c r="B3" s="130"/>
      <c r="C3" s="55"/>
      <c r="D3" s="392"/>
      <c r="E3" s="328"/>
      <c r="F3" s="24"/>
      <c r="Q3" s="28">
        <v>2</v>
      </c>
      <c r="R3" s="375" t="s">
        <v>2</v>
      </c>
      <c r="S3" s="376">
        <v>152903578</v>
      </c>
      <c r="T3" s="275" t="s">
        <v>1</v>
      </c>
      <c r="U3" s="377" t="s">
        <v>413</v>
      </c>
      <c r="V3" s="378" t="s">
        <v>445</v>
      </c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2:50" ht="30.75" customHeight="1">
      <c r="B4" s="130"/>
      <c r="C4" s="55"/>
      <c r="D4" s="392"/>
      <c r="E4" s="328"/>
      <c r="F4" s="24"/>
      <c r="Q4" s="28">
        <v>3</v>
      </c>
      <c r="R4" s="375" t="s">
        <v>3</v>
      </c>
      <c r="S4" s="376">
        <v>152968145</v>
      </c>
      <c r="T4" s="275" t="s">
        <v>1</v>
      </c>
      <c r="U4" s="377" t="s">
        <v>46</v>
      </c>
      <c r="V4" s="378" t="s">
        <v>445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2:50" ht="12.75" customHeight="1">
      <c r="B5" s="130"/>
      <c r="C5" s="55"/>
      <c r="D5" s="55"/>
      <c r="E5" s="131"/>
      <c r="F5" s="24"/>
      <c r="Q5" s="28">
        <v>4</v>
      </c>
      <c r="R5" s="375" t="s">
        <v>4</v>
      </c>
      <c r="S5" s="376">
        <v>149566841</v>
      </c>
      <c r="T5" s="275" t="s">
        <v>1</v>
      </c>
      <c r="U5" s="377" t="s">
        <v>402</v>
      </c>
      <c r="V5" s="378" t="s">
        <v>464</v>
      </c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2:50" ht="12.75" customHeight="1">
      <c r="B6" s="437" t="s">
        <v>5</v>
      </c>
      <c r="C6" s="438"/>
      <c r="D6" s="438"/>
      <c r="E6" s="439"/>
      <c r="F6" s="24"/>
      <c r="Q6" s="28">
        <v>5</v>
      </c>
      <c r="R6" s="379" t="s">
        <v>6</v>
      </c>
      <c r="S6" s="380">
        <v>149947714</v>
      </c>
      <c r="T6" s="275" t="s">
        <v>1</v>
      </c>
      <c r="U6" s="381" t="s">
        <v>404</v>
      </c>
      <c r="V6" s="378" t="s">
        <v>464</v>
      </c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</row>
    <row r="7" spans="2:50" ht="12.75" customHeight="1">
      <c r="B7" s="132"/>
      <c r="C7" s="26"/>
      <c r="D7" s="26"/>
      <c r="E7" s="133"/>
      <c r="F7" s="24"/>
      <c r="Q7" s="28">
        <v>6</v>
      </c>
      <c r="R7" s="375" t="s">
        <v>8</v>
      </c>
      <c r="S7" s="376">
        <v>149951417</v>
      </c>
      <c r="T7" s="275" t="s">
        <v>1</v>
      </c>
      <c r="U7" s="377" t="s">
        <v>404</v>
      </c>
      <c r="V7" s="378" t="s">
        <v>464</v>
      </c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</row>
    <row r="8" spans="2:50" ht="18">
      <c r="B8" s="134" t="s">
        <v>7</v>
      </c>
      <c r="C8" s="440" t="s">
        <v>100</v>
      </c>
      <c r="D8" s="440"/>
      <c r="E8" s="441"/>
      <c r="F8" s="24"/>
      <c r="Q8" s="28">
        <v>7</v>
      </c>
      <c r="R8" s="379" t="s">
        <v>12</v>
      </c>
      <c r="S8" s="380">
        <v>250135860</v>
      </c>
      <c r="T8" s="275" t="s">
        <v>1</v>
      </c>
      <c r="U8" s="381" t="s">
        <v>405</v>
      </c>
      <c r="V8" s="378" t="s">
        <v>464</v>
      </c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</row>
    <row r="9" spans="2:50" ht="13.5">
      <c r="B9" s="135" t="s">
        <v>9</v>
      </c>
      <c r="C9" s="419" t="e">
        <f>_xlfn.IFERROR(VLOOKUP(C8,$R$1:$T$236,3,FALSE),"")</f>
        <v>#NAME?</v>
      </c>
      <c r="D9" s="419"/>
      <c r="E9" s="420"/>
      <c r="F9" s="24"/>
      <c r="H9" s="28" t="s">
        <v>10</v>
      </c>
      <c r="L9" s="28" t="s">
        <v>11</v>
      </c>
      <c r="Q9" s="28">
        <v>8</v>
      </c>
      <c r="R9" s="375" t="s">
        <v>15</v>
      </c>
      <c r="S9" s="376">
        <v>153720195</v>
      </c>
      <c r="T9" s="275" t="s">
        <v>17</v>
      </c>
      <c r="U9" s="377" t="s">
        <v>413</v>
      </c>
      <c r="V9" s="378" t="s">
        <v>461</v>
      </c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</row>
    <row r="10" spans="2:50" ht="13.5">
      <c r="B10" s="136" t="s">
        <v>13</v>
      </c>
      <c r="C10" s="419" t="e">
        <f>_xlfn.IFERROR(VLOOKUP(C8,$R$2:$S$236,2,FALSE),"")</f>
        <v>#NAME?</v>
      </c>
      <c r="D10" s="419"/>
      <c r="E10" s="420"/>
      <c r="F10" s="24"/>
      <c r="H10" s="28" t="s">
        <v>1</v>
      </c>
      <c r="L10" s="28" t="s">
        <v>14</v>
      </c>
      <c r="Q10" s="28">
        <v>9</v>
      </c>
      <c r="R10" s="375" t="s">
        <v>19</v>
      </c>
      <c r="S10" s="376">
        <v>154138664</v>
      </c>
      <c r="T10" s="275" t="s">
        <v>1</v>
      </c>
      <c r="U10" s="377" t="s">
        <v>402</v>
      </c>
      <c r="V10" s="378" t="s">
        <v>469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2:50" ht="13.5">
      <c r="B11" s="136" t="s">
        <v>412</v>
      </c>
      <c r="C11" s="421" t="e">
        <f>_xlfn.IFERROR(VLOOKUP(C8,$R$2:$U$236,4,FALSE),"")</f>
        <v>#NAME?</v>
      </c>
      <c r="D11" s="421"/>
      <c r="E11" s="422"/>
      <c r="F11" s="24"/>
      <c r="L11" s="28" t="s">
        <v>21</v>
      </c>
      <c r="Q11" s="28">
        <v>10</v>
      </c>
      <c r="R11" s="375" t="s">
        <v>22</v>
      </c>
      <c r="S11" s="376">
        <v>154111083</v>
      </c>
      <c r="T11" s="275" t="s">
        <v>1</v>
      </c>
      <c r="U11" s="377" t="s">
        <v>413</v>
      </c>
      <c r="V11" s="378" t="s">
        <v>469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2:50" ht="13.5">
      <c r="B12" s="136" t="s">
        <v>25</v>
      </c>
      <c r="C12" s="430" t="s">
        <v>542</v>
      </c>
      <c r="D12" s="430"/>
      <c r="E12" s="431"/>
      <c r="F12" s="24"/>
      <c r="H12" s="28" t="s">
        <v>26</v>
      </c>
      <c r="L12" s="28" t="s">
        <v>23</v>
      </c>
      <c r="Q12" s="28">
        <v>11</v>
      </c>
      <c r="R12" s="375" t="s">
        <v>24</v>
      </c>
      <c r="S12" s="376">
        <v>154112751</v>
      </c>
      <c r="T12" s="275" t="s">
        <v>1</v>
      </c>
      <c r="U12" s="376" t="s">
        <v>404</v>
      </c>
      <c r="V12" s="378" t="s">
        <v>469</v>
      </c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</row>
    <row r="13" spans="2:50" ht="13.5">
      <c r="B13" s="136" t="s">
        <v>29</v>
      </c>
      <c r="C13" s="432" t="s">
        <v>543</v>
      </c>
      <c r="D13" s="432"/>
      <c r="E13" s="433"/>
      <c r="F13" s="24"/>
      <c r="H13" s="28" t="s">
        <v>30</v>
      </c>
      <c r="Q13" s="28">
        <v>12</v>
      </c>
      <c r="R13" s="375" t="s">
        <v>28</v>
      </c>
      <c r="S13" s="376">
        <v>152812840</v>
      </c>
      <c r="T13" s="275" t="s">
        <v>1</v>
      </c>
      <c r="U13" s="376" t="s">
        <v>402</v>
      </c>
      <c r="V13" s="378" t="s">
        <v>455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</row>
    <row r="14" spans="2:50" ht="13.5">
      <c r="B14" s="136"/>
      <c r="C14" s="29"/>
      <c r="D14" s="29"/>
      <c r="E14" s="137"/>
      <c r="F14" s="24"/>
      <c r="H14" s="28" t="s">
        <v>33</v>
      </c>
      <c r="L14" s="28" t="s">
        <v>31</v>
      </c>
      <c r="Q14" s="28">
        <v>13</v>
      </c>
      <c r="R14" s="375" t="s">
        <v>32</v>
      </c>
      <c r="S14" s="376">
        <v>152840633</v>
      </c>
      <c r="T14" s="275" t="s">
        <v>1</v>
      </c>
      <c r="U14" s="376" t="s">
        <v>404</v>
      </c>
      <c r="V14" s="378" t="s">
        <v>455</v>
      </c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</row>
    <row r="15" spans="2:50" ht="13.5">
      <c r="B15" s="136"/>
      <c r="C15" s="434" t="s">
        <v>36</v>
      </c>
      <c r="D15" s="435"/>
      <c r="E15" s="436"/>
      <c r="F15" s="24"/>
      <c r="H15" s="28" t="s">
        <v>37</v>
      </c>
      <c r="L15" s="28" t="s">
        <v>34</v>
      </c>
      <c r="Q15" s="28">
        <v>14</v>
      </c>
      <c r="R15" s="375" t="s">
        <v>35</v>
      </c>
      <c r="S15" s="376">
        <v>152814478</v>
      </c>
      <c r="T15" s="275" t="s">
        <v>10</v>
      </c>
      <c r="U15" s="376" t="s">
        <v>413</v>
      </c>
      <c r="V15" s="378" t="s">
        <v>455</v>
      </c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</row>
    <row r="16" spans="2:50" ht="13.5">
      <c r="B16" s="136" t="s">
        <v>40</v>
      </c>
      <c r="C16" s="425" t="s">
        <v>343</v>
      </c>
      <c r="D16" s="425"/>
      <c r="E16" s="138" t="s">
        <v>41</v>
      </c>
      <c r="F16" s="24"/>
      <c r="H16" s="28" t="s">
        <v>42</v>
      </c>
      <c r="L16" s="28" t="s">
        <v>38</v>
      </c>
      <c r="Q16" s="28">
        <v>15</v>
      </c>
      <c r="R16" s="375" t="s">
        <v>39</v>
      </c>
      <c r="S16" s="376">
        <v>154724428</v>
      </c>
      <c r="T16" s="275" t="s">
        <v>17</v>
      </c>
      <c r="U16" s="376" t="s">
        <v>413</v>
      </c>
      <c r="V16" s="378" t="s">
        <v>465</v>
      </c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2:50" ht="13.5">
      <c r="B17" s="139" t="s">
        <v>45</v>
      </c>
      <c r="C17" s="426"/>
      <c r="D17" s="427"/>
      <c r="E17" s="140"/>
      <c r="F17" s="24"/>
      <c r="H17" s="28" t="s">
        <v>46</v>
      </c>
      <c r="L17" s="28" t="s">
        <v>43</v>
      </c>
      <c r="Q17" s="28">
        <v>16</v>
      </c>
      <c r="R17" s="375" t="s">
        <v>44</v>
      </c>
      <c r="S17" s="376">
        <v>154742789</v>
      </c>
      <c r="T17" s="275" t="s">
        <v>1</v>
      </c>
      <c r="U17" s="376" t="s">
        <v>46</v>
      </c>
      <c r="V17" s="378" t="s">
        <v>465</v>
      </c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</row>
    <row r="18" spans="2:50" ht="13.5">
      <c r="B18" s="139" t="s">
        <v>49</v>
      </c>
      <c r="C18" s="426"/>
      <c r="D18" s="427"/>
      <c r="E18" s="140"/>
      <c r="F18" s="24"/>
      <c r="H18" s="28" t="s">
        <v>50</v>
      </c>
      <c r="L18" s="28" t="s">
        <v>47</v>
      </c>
      <c r="Q18" s="28">
        <v>17</v>
      </c>
      <c r="R18" s="375" t="s">
        <v>48</v>
      </c>
      <c r="S18" s="376">
        <v>154866655</v>
      </c>
      <c r="T18" s="275" t="s">
        <v>1</v>
      </c>
      <c r="U18" s="376" t="s">
        <v>404</v>
      </c>
      <c r="V18" s="378" t="s">
        <v>465</v>
      </c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</row>
    <row r="19" spans="2:50" ht="13.5">
      <c r="B19" s="139" t="s">
        <v>53</v>
      </c>
      <c r="C19" s="398"/>
      <c r="D19" s="396"/>
      <c r="E19" s="140"/>
      <c r="F19" s="24"/>
      <c r="H19" s="28" t="s">
        <v>54</v>
      </c>
      <c r="L19" s="28" t="s">
        <v>51</v>
      </c>
      <c r="Q19" s="28">
        <v>18</v>
      </c>
      <c r="R19" s="375" t="s">
        <v>52</v>
      </c>
      <c r="S19" s="376">
        <v>154850665</v>
      </c>
      <c r="T19" s="275" t="s">
        <v>1</v>
      </c>
      <c r="U19" s="376" t="s">
        <v>402</v>
      </c>
      <c r="V19" s="378" t="s">
        <v>465</v>
      </c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</row>
    <row r="20" spans="2:50" ht="13.5">
      <c r="B20" s="139" t="s">
        <v>56</v>
      </c>
      <c r="C20" s="398"/>
      <c r="D20" s="396"/>
      <c r="E20" s="140"/>
      <c r="F20" s="24"/>
      <c r="H20" s="28" t="s">
        <v>57</v>
      </c>
      <c r="Q20" s="28">
        <v>19</v>
      </c>
      <c r="R20" s="375" t="s">
        <v>55</v>
      </c>
      <c r="S20" s="376">
        <v>152003098</v>
      </c>
      <c r="T20" s="275" t="s">
        <v>10</v>
      </c>
      <c r="U20" s="376" t="s">
        <v>404</v>
      </c>
      <c r="V20" s="378" t="s">
        <v>446</v>
      </c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2:50" ht="16.5" customHeight="1">
      <c r="B21" s="139" t="s">
        <v>59</v>
      </c>
      <c r="C21" s="398"/>
      <c r="D21" s="396"/>
      <c r="E21" s="140"/>
      <c r="F21" s="24"/>
      <c r="H21" s="28" t="s">
        <v>60</v>
      </c>
      <c r="Q21" s="28">
        <v>20</v>
      </c>
      <c r="R21" s="375" t="s">
        <v>58</v>
      </c>
      <c r="S21" s="376">
        <v>301500997</v>
      </c>
      <c r="T21" s="275" t="s">
        <v>1</v>
      </c>
      <c r="U21" s="376" t="s">
        <v>402</v>
      </c>
      <c r="V21" s="378" t="s">
        <v>446</v>
      </c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2:50" ht="13.5">
      <c r="B22" s="139" t="s">
        <v>67</v>
      </c>
      <c r="C22" s="399" t="s">
        <v>68</v>
      </c>
      <c r="D22" s="400"/>
      <c r="E22" s="141">
        <f>100%-SUM(E17:E21)</f>
        <v>1</v>
      </c>
      <c r="F22" s="24"/>
      <c r="H22" s="28" t="s">
        <v>62</v>
      </c>
      <c r="Q22" s="28">
        <v>21</v>
      </c>
      <c r="R22" s="375" t="s">
        <v>61</v>
      </c>
      <c r="S22" s="376">
        <v>300076944</v>
      </c>
      <c r="T22" s="275" t="s">
        <v>1</v>
      </c>
      <c r="U22" s="376" t="s">
        <v>413</v>
      </c>
      <c r="V22" s="378" t="s">
        <v>446</v>
      </c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</row>
    <row r="23" spans="2:50" ht="13.5">
      <c r="B23" s="139"/>
      <c r="C23" s="61"/>
      <c r="D23" s="61"/>
      <c r="E23" s="142"/>
      <c r="F23" s="24"/>
      <c r="Q23" s="28">
        <v>22</v>
      </c>
      <c r="R23" s="375" t="s">
        <v>63</v>
      </c>
      <c r="S23" s="376">
        <v>152007157</v>
      </c>
      <c r="T23" s="275" t="s">
        <v>1</v>
      </c>
      <c r="U23" s="376" t="s">
        <v>413</v>
      </c>
      <c r="V23" s="378" t="s">
        <v>446</v>
      </c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</row>
    <row r="24" spans="2:50" ht="13.5">
      <c r="B24" s="143" t="s">
        <v>70</v>
      </c>
      <c r="C24" s="401">
        <v>1</v>
      </c>
      <c r="D24" s="401"/>
      <c r="E24" s="402"/>
      <c r="F24" s="24"/>
      <c r="Q24" s="28">
        <v>23</v>
      </c>
      <c r="R24" s="375" t="s">
        <v>64</v>
      </c>
      <c r="S24" s="376">
        <v>305802733</v>
      </c>
      <c r="T24" s="275" t="s">
        <v>1</v>
      </c>
      <c r="U24" s="376" t="s">
        <v>46</v>
      </c>
      <c r="V24" s="378" t="s">
        <v>472</v>
      </c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</row>
    <row r="25" spans="2:50" ht="24">
      <c r="B25" s="144" t="s">
        <v>72</v>
      </c>
      <c r="C25" s="428" t="s">
        <v>457</v>
      </c>
      <c r="D25" s="428"/>
      <c r="E25" s="429"/>
      <c r="F25" s="24"/>
      <c r="H25" s="57"/>
      <c r="Q25" s="28">
        <v>24</v>
      </c>
      <c r="R25" s="375" t="s">
        <v>65</v>
      </c>
      <c r="S25" s="376">
        <v>181613656</v>
      </c>
      <c r="T25" s="275" t="s">
        <v>1</v>
      </c>
      <c r="U25" s="376" t="s">
        <v>413</v>
      </c>
      <c r="V25" s="378" t="s">
        <v>472</v>
      </c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</row>
    <row r="26" spans="2:50" ht="13.5">
      <c r="B26" s="136"/>
      <c r="C26" s="61"/>
      <c r="D26" s="61"/>
      <c r="E26" s="142"/>
      <c r="F26" s="24"/>
      <c r="I26" s="57"/>
      <c r="J26" s="57"/>
      <c r="Q26" s="28">
        <v>25</v>
      </c>
      <c r="R26" s="382" t="s">
        <v>66</v>
      </c>
      <c r="S26" s="383">
        <v>155513971</v>
      </c>
      <c r="T26" s="275" t="s">
        <v>1</v>
      </c>
      <c r="U26" s="383" t="s">
        <v>413</v>
      </c>
      <c r="V26" s="384" t="s">
        <v>458</v>
      </c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2:50" ht="24">
      <c r="B27" s="145" t="s">
        <v>74</v>
      </c>
      <c r="C27" s="394"/>
      <c r="D27" s="394"/>
      <c r="E27" s="395"/>
      <c r="F27" s="24"/>
      <c r="M27" s="57"/>
      <c r="N27" s="57"/>
      <c r="O27" s="57"/>
      <c r="P27" s="57"/>
      <c r="Q27" s="28">
        <v>26</v>
      </c>
      <c r="R27" s="382" t="s">
        <v>69</v>
      </c>
      <c r="S27" s="383">
        <v>255512870</v>
      </c>
      <c r="T27" s="275" t="s">
        <v>1</v>
      </c>
      <c r="U27" s="383" t="s">
        <v>413</v>
      </c>
      <c r="V27" s="384" t="s">
        <v>458</v>
      </c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</row>
    <row r="28" spans="2:50" ht="24">
      <c r="B28" s="145" t="s">
        <v>76</v>
      </c>
      <c r="C28" s="423"/>
      <c r="D28" s="423"/>
      <c r="E28" s="424"/>
      <c r="F28" s="24"/>
      <c r="Q28" s="28">
        <v>27</v>
      </c>
      <c r="R28" s="382" t="s">
        <v>71</v>
      </c>
      <c r="S28" s="383">
        <v>155634880</v>
      </c>
      <c r="T28" s="275" t="s">
        <v>1</v>
      </c>
      <c r="U28" s="383" t="s">
        <v>404</v>
      </c>
      <c r="V28" s="384" t="s">
        <v>458</v>
      </c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2:50" ht="13.5">
      <c r="B29" s="136"/>
      <c r="C29" s="61"/>
      <c r="D29" s="61"/>
      <c r="E29" s="142"/>
      <c r="F29" s="24"/>
      <c r="Q29" s="28">
        <v>28</v>
      </c>
      <c r="R29" s="382" t="s">
        <v>407</v>
      </c>
      <c r="S29" s="383">
        <v>155402647</v>
      </c>
      <c r="T29" s="275" t="s">
        <v>17</v>
      </c>
      <c r="U29" s="376" t="s">
        <v>413</v>
      </c>
      <c r="V29" s="384" t="s">
        <v>458</v>
      </c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</row>
    <row r="30" spans="2:50" ht="24" customHeight="1">
      <c r="B30" s="136"/>
      <c r="C30" s="417" t="s">
        <v>79</v>
      </c>
      <c r="D30" s="417"/>
      <c r="E30" s="418"/>
      <c r="F30" s="24"/>
      <c r="Q30" s="28">
        <v>29</v>
      </c>
      <c r="R30" s="375" t="s">
        <v>73</v>
      </c>
      <c r="S30" s="376">
        <v>156916523</v>
      </c>
      <c r="T30" s="275" t="s">
        <v>1</v>
      </c>
      <c r="U30" s="376" t="s">
        <v>413</v>
      </c>
      <c r="V30" s="378" t="s">
        <v>476</v>
      </c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50" s="57" customFormat="1" ht="12" customHeight="1">
      <c r="A31" s="24"/>
      <c r="B31" s="146"/>
      <c r="C31" s="397" t="s">
        <v>81</v>
      </c>
      <c r="D31" s="397"/>
      <c r="E31" s="393"/>
      <c r="F31" s="24"/>
      <c r="H31" s="58"/>
      <c r="I31" s="28"/>
      <c r="J31" s="28"/>
      <c r="K31" s="28"/>
      <c r="L31" s="28"/>
      <c r="M31" s="28"/>
      <c r="N31" s="28"/>
      <c r="O31" s="28"/>
      <c r="P31" s="28"/>
      <c r="Q31" s="28">
        <v>30</v>
      </c>
      <c r="R31" s="375" t="s">
        <v>75</v>
      </c>
      <c r="S31" s="376">
        <v>256564350</v>
      </c>
      <c r="T31" s="275" t="s">
        <v>1</v>
      </c>
      <c r="U31" s="376" t="s">
        <v>402</v>
      </c>
      <c r="V31" s="378" t="s">
        <v>476</v>
      </c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2:50" ht="12" customHeight="1">
      <c r="B32" s="147"/>
      <c r="C32" s="409" t="s">
        <v>83</v>
      </c>
      <c r="D32" s="409"/>
      <c r="E32" s="410"/>
      <c r="F32" s="24"/>
      <c r="H32" s="58"/>
      <c r="I32" s="58"/>
      <c r="J32" s="58"/>
      <c r="Q32" s="28">
        <v>31</v>
      </c>
      <c r="R32" s="375" t="s">
        <v>77</v>
      </c>
      <c r="S32" s="376">
        <v>156576661</v>
      </c>
      <c r="T32" s="275" t="s">
        <v>1</v>
      </c>
      <c r="U32" s="376" t="s">
        <v>46</v>
      </c>
      <c r="V32" s="378" t="s">
        <v>476</v>
      </c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2:50" ht="13.5">
      <c r="B33" s="147"/>
      <c r="C33" s="411" t="s">
        <v>85</v>
      </c>
      <c r="D33" s="411"/>
      <c r="E33" s="412"/>
      <c r="F33" s="24"/>
      <c r="I33" s="58"/>
      <c r="J33" s="58"/>
      <c r="M33" s="58"/>
      <c r="N33" s="58"/>
      <c r="O33" s="58"/>
      <c r="P33" s="58"/>
      <c r="Q33" s="28">
        <v>32</v>
      </c>
      <c r="R33" s="375" t="s">
        <v>78</v>
      </c>
      <c r="S33" s="376">
        <v>156737189</v>
      </c>
      <c r="T33" s="275" t="s">
        <v>1</v>
      </c>
      <c r="U33" s="376" t="s">
        <v>404</v>
      </c>
      <c r="V33" s="378" t="s">
        <v>476</v>
      </c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2:50" ht="27" customHeight="1" thickBot="1">
      <c r="B34" s="148" t="s">
        <v>87</v>
      </c>
      <c r="C34" s="197" t="s">
        <v>508</v>
      </c>
      <c r="D34" s="31"/>
      <c r="E34" s="198" t="s">
        <v>509</v>
      </c>
      <c r="F34" s="24"/>
      <c r="H34" s="58"/>
      <c r="M34" s="58"/>
      <c r="N34" s="58"/>
      <c r="O34" s="58"/>
      <c r="P34" s="58"/>
      <c r="Q34" s="28">
        <v>33</v>
      </c>
      <c r="R34" s="375" t="s">
        <v>80</v>
      </c>
      <c r="S34" s="376">
        <v>156595252</v>
      </c>
      <c r="T34" s="275" t="s">
        <v>1</v>
      </c>
      <c r="U34" s="376" t="s">
        <v>413</v>
      </c>
      <c r="V34" s="378" t="s">
        <v>476</v>
      </c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2:50" ht="13.5">
      <c r="B35" s="150" t="s">
        <v>89</v>
      </c>
      <c r="C35" s="23">
        <v>1410</v>
      </c>
      <c r="D35" s="28"/>
      <c r="E35" s="151">
        <v>1616.9</v>
      </c>
      <c r="F35" s="24"/>
      <c r="H35" s="58"/>
      <c r="I35" s="58"/>
      <c r="J35" s="58"/>
      <c r="Q35" s="28">
        <v>34</v>
      </c>
      <c r="R35" s="375" t="s">
        <v>82</v>
      </c>
      <c r="S35" s="376">
        <v>157531950</v>
      </c>
      <c r="T35" s="275" t="s">
        <v>1</v>
      </c>
      <c r="U35" s="376" t="s">
        <v>402</v>
      </c>
      <c r="V35" s="378" t="s">
        <v>477</v>
      </c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2:50" ht="13.5">
      <c r="B36" s="150" t="s">
        <v>91</v>
      </c>
      <c r="C36" s="2">
        <v>83.6</v>
      </c>
      <c r="D36" s="28"/>
      <c r="E36" s="152">
        <v>191.5</v>
      </c>
      <c r="F36" s="24"/>
      <c r="I36" s="58"/>
      <c r="J36" s="58"/>
      <c r="K36" s="36"/>
      <c r="M36" s="58"/>
      <c r="N36" s="58"/>
      <c r="O36" s="58"/>
      <c r="P36" s="58"/>
      <c r="Q36" s="28">
        <v>35</v>
      </c>
      <c r="R36" s="375" t="s">
        <v>84</v>
      </c>
      <c r="S36" s="376">
        <v>157521319</v>
      </c>
      <c r="T36" s="275" t="s">
        <v>1</v>
      </c>
      <c r="U36" s="376" t="s">
        <v>413</v>
      </c>
      <c r="V36" s="378" t="s">
        <v>477</v>
      </c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s="58" customFormat="1" ht="13.5">
      <c r="A37" s="24"/>
      <c r="B37" s="153" t="s">
        <v>93</v>
      </c>
      <c r="C37" s="35">
        <f>+C35-C36</f>
        <v>1326.4</v>
      </c>
      <c r="D37" s="28"/>
      <c r="E37" s="154">
        <f>+E35-E36</f>
        <v>1425.4</v>
      </c>
      <c r="F37" s="24"/>
      <c r="H37" s="28"/>
      <c r="I37" s="28"/>
      <c r="J37" s="28"/>
      <c r="K37" s="28"/>
      <c r="L37" s="37"/>
      <c r="Q37" s="28">
        <v>36</v>
      </c>
      <c r="R37" s="375" t="s">
        <v>86</v>
      </c>
      <c r="S37" s="376">
        <v>157536164</v>
      </c>
      <c r="T37" s="275" t="s">
        <v>1</v>
      </c>
      <c r="U37" s="376" t="s">
        <v>46</v>
      </c>
      <c r="V37" s="378" t="s">
        <v>477</v>
      </c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s="58" customFormat="1" ht="13.5">
      <c r="A38" s="24"/>
      <c r="B38" s="150" t="s">
        <v>95</v>
      </c>
      <c r="C38" s="355">
        <v>1175.7</v>
      </c>
      <c r="D38" s="42"/>
      <c r="E38" s="356">
        <v>1263.8</v>
      </c>
      <c r="F38" s="24"/>
      <c r="H38" s="28"/>
      <c r="I38" s="28"/>
      <c r="J38" s="28"/>
      <c r="K38" s="28"/>
      <c r="L38" s="28"/>
      <c r="M38" s="28"/>
      <c r="N38" s="28"/>
      <c r="O38" s="28"/>
      <c r="P38" s="28"/>
      <c r="Q38" s="28">
        <v>37</v>
      </c>
      <c r="R38" s="375" t="s">
        <v>88</v>
      </c>
      <c r="S38" s="376">
        <v>258325370</v>
      </c>
      <c r="T38" s="275" t="s">
        <v>1</v>
      </c>
      <c r="U38" s="376" t="s">
        <v>413</v>
      </c>
      <c r="V38" s="378" t="s">
        <v>456</v>
      </c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2:50" ht="13.5">
      <c r="B39" s="150" t="s">
        <v>97</v>
      </c>
      <c r="C39" s="3">
        <v>146.1</v>
      </c>
      <c r="D39" s="42"/>
      <c r="E39" s="152">
        <v>179.2</v>
      </c>
      <c r="F39" s="24"/>
      <c r="Q39" s="28">
        <v>38</v>
      </c>
      <c r="R39" s="375" t="s">
        <v>90</v>
      </c>
      <c r="S39" s="376">
        <v>158161361</v>
      </c>
      <c r="T39" s="275" t="s">
        <v>1</v>
      </c>
      <c r="U39" s="376" t="s">
        <v>46</v>
      </c>
      <c r="V39" s="378" t="s">
        <v>456</v>
      </c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s="58" customFormat="1" ht="13.5">
      <c r="A40" s="24"/>
      <c r="B40" s="153" t="s">
        <v>99</v>
      </c>
      <c r="C40" s="35">
        <f>+C37-C38-C39</f>
        <v>4.600000000000051</v>
      </c>
      <c r="D40" s="28"/>
      <c r="E40" s="154">
        <f>+E37-E38-E39</f>
        <v>-17.599999999999852</v>
      </c>
      <c r="F40" s="24"/>
      <c r="I40" s="28"/>
      <c r="J40" s="28"/>
      <c r="K40" s="28"/>
      <c r="L40" s="28"/>
      <c r="M40" s="28"/>
      <c r="N40" s="28"/>
      <c r="O40" s="28"/>
      <c r="P40" s="28"/>
      <c r="Q40" s="28">
        <v>39</v>
      </c>
      <c r="R40" s="375" t="s">
        <v>92</v>
      </c>
      <c r="S40" s="376">
        <v>158275315</v>
      </c>
      <c r="T40" s="275" t="s">
        <v>1</v>
      </c>
      <c r="U40" s="376" t="s">
        <v>402</v>
      </c>
      <c r="V40" s="378" t="s">
        <v>456</v>
      </c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s="58" customFormat="1" ht="13.5">
      <c r="A41" s="24"/>
      <c r="B41" s="150" t="s">
        <v>101</v>
      </c>
      <c r="C41" s="1">
        <v>0</v>
      </c>
      <c r="D41" s="42"/>
      <c r="E41" s="155">
        <v>0</v>
      </c>
      <c r="F41" s="24"/>
      <c r="H41" s="28"/>
      <c r="K41" s="28"/>
      <c r="L41" s="28"/>
      <c r="M41" s="28"/>
      <c r="N41" s="28"/>
      <c r="O41" s="28"/>
      <c r="P41" s="28"/>
      <c r="Q41" s="28">
        <v>40</v>
      </c>
      <c r="R41" s="375" t="s">
        <v>94</v>
      </c>
      <c r="S41" s="376">
        <v>158737526</v>
      </c>
      <c r="T41" s="275" t="s">
        <v>17</v>
      </c>
      <c r="U41" s="376" t="s">
        <v>413</v>
      </c>
      <c r="V41" s="378" t="s">
        <v>456</v>
      </c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2:50" ht="13.5">
      <c r="B42" s="150" t="s">
        <v>103</v>
      </c>
      <c r="C42" s="3">
        <v>-3</v>
      </c>
      <c r="D42" s="42"/>
      <c r="E42" s="156">
        <v>-1.5</v>
      </c>
      <c r="F42" s="24"/>
      <c r="H42" s="58"/>
      <c r="M42" s="58"/>
      <c r="N42" s="58"/>
      <c r="O42" s="58"/>
      <c r="P42" s="58"/>
      <c r="Q42" s="28">
        <v>41</v>
      </c>
      <c r="R42" s="375" t="s">
        <v>96</v>
      </c>
      <c r="S42" s="376">
        <v>158834726</v>
      </c>
      <c r="T42" s="275" t="s">
        <v>1</v>
      </c>
      <c r="U42" s="376" t="s">
        <v>402</v>
      </c>
      <c r="V42" s="378" t="s">
        <v>457</v>
      </c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2:50" ht="13.5">
      <c r="B43" s="150" t="s">
        <v>105</v>
      </c>
      <c r="C43" s="38">
        <f>C44-C45</f>
        <v>-3.4</v>
      </c>
      <c r="D43" s="28"/>
      <c r="E43" s="157">
        <f>E44-E45</f>
        <v>-6.2</v>
      </c>
      <c r="F43" s="24"/>
      <c r="I43" s="58"/>
      <c r="J43" s="58"/>
      <c r="Q43" s="28">
        <v>42</v>
      </c>
      <c r="R43" s="375" t="s">
        <v>98</v>
      </c>
      <c r="S43" s="376">
        <v>158996646</v>
      </c>
      <c r="T43" s="275" t="s">
        <v>1</v>
      </c>
      <c r="U43" s="376" t="s">
        <v>404</v>
      </c>
      <c r="V43" s="378" t="s">
        <v>457</v>
      </c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2:50" ht="13.5">
      <c r="B44" s="158" t="s">
        <v>107</v>
      </c>
      <c r="C44" s="1">
        <v>0</v>
      </c>
      <c r="D44" s="42"/>
      <c r="E44" s="155">
        <v>0</v>
      </c>
      <c r="F44" s="24"/>
      <c r="I44" s="58"/>
      <c r="J44" s="58"/>
      <c r="M44" s="58"/>
      <c r="N44" s="58"/>
      <c r="O44" s="58"/>
      <c r="P44" s="58"/>
      <c r="Q44" s="28">
        <v>43</v>
      </c>
      <c r="R44" s="375" t="s">
        <v>100</v>
      </c>
      <c r="S44" s="376">
        <v>258847030</v>
      </c>
      <c r="T44" s="275" t="s">
        <v>17</v>
      </c>
      <c r="U44" s="376" t="s">
        <v>413</v>
      </c>
      <c r="V44" s="378" t="s">
        <v>457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2:50" ht="13.5">
      <c r="B45" s="158" t="s">
        <v>109</v>
      </c>
      <c r="C45" s="2">
        <v>3.4</v>
      </c>
      <c r="D45" s="42"/>
      <c r="E45" s="159">
        <v>6.2</v>
      </c>
      <c r="F45" s="24"/>
      <c r="I45" s="58"/>
      <c r="J45" s="58"/>
      <c r="M45" s="58"/>
      <c r="N45" s="58"/>
      <c r="O45" s="58"/>
      <c r="P45" s="58"/>
      <c r="Q45" s="28">
        <v>44</v>
      </c>
      <c r="R45" s="375" t="s">
        <v>102</v>
      </c>
      <c r="S45" s="376">
        <v>165717011</v>
      </c>
      <c r="T45" s="275" t="s">
        <v>1</v>
      </c>
      <c r="U45" s="376" t="s">
        <v>402</v>
      </c>
      <c r="V45" s="378" t="s">
        <v>478</v>
      </c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0" s="58" customFormat="1" ht="13.5">
      <c r="A46" s="24"/>
      <c r="B46" s="153" t="s">
        <v>111</v>
      </c>
      <c r="C46" s="35">
        <f>+C40+C41+C42+C43</f>
        <v>-1.7999999999999488</v>
      </c>
      <c r="D46" s="28"/>
      <c r="E46" s="154">
        <f>+E40+E41+E42+E43</f>
        <v>-25.29999999999985</v>
      </c>
      <c r="F46" s="24"/>
      <c r="H46" s="28"/>
      <c r="I46" s="28"/>
      <c r="J46" s="28"/>
      <c r="K46" s="28"/>
      <c r="L46" s="28"/>
      <c r="Q46" s="28">
        <v>45</v>
      </c>
      <c r="R46" s="379" t="s">
        <v>104</v>
      </c>
      <c r="S46" s="380">
        <v>235014830</v>
      </c>
      <c r="T46" s="275" t="s">
        <v>10</v>
      </c>
      <c r="U46" s="381" t="s">
        <v>404</v>
      </c>
      <c r="V46" s="378" t="s">
        <v>447</v>
      </c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2:50" ht="13.5">
      <c r="B47" s="150" t="s">
        <v>113</v>
      </c>
      <c r="C47" s="5">
        <v>0.3</v>
      </c>
      <c r="D47" s="33"/>
      <c r="E47" s="160"/>
      <c r="F47" s="24"/>
      <c r="Q47" s="28">
        <v>46</v>
      </c>
      <c r="R47" s="375" t="s">
        <v>106</v>
      </c>
      <c r="S47" s="376">
        <v>133154754</v>
      </c>
      <c r="T47" s="275" t="s">
        <v>1</v>
      </c>
      <c r="U47" s="376" t="s">
        <v>46</v>
      </c>
      <c r="V47" s="378" t="s">
        <v>447</v>
      </c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s="58" customFormat="1" ht="13.5">
      <c r="A48" s="24"/>
      <c r="B48" s="153" t="s">
        <v>115</v>
      </c>
      <c r="C48" s="35">
        <f>C46-C47</f>
        <v>-2.0999999999999486</v>
      </c>
      <c r="D48" s="28"/>
      <c r="E48" s="154">
        <f>E46-E47</f>
        <v>-25.29999999999985</v>
      </c>
      <c r="F48" s="24"/>
      <c r="H48" s="28"/>
      <c r="I48" s="28"/>
      <c r="J48" s="28"/>
      <c r="K48" s="28"/>
      <c r="L48" s="28"/>
      <c r="M48" s="28"/>
      <c r="N48" s="28"/>
      <c r="O48" s="28"/>
      <c r="P48" s="28"/>
      <c r="Q48" s="28">
        <v>47</v>
      </c>
      <c r="R48" s="375" t="s">
        <v>108</v>
      </c>
      <c r="S48" s="376">
        <v>132751369</v>
      </c>
      <c r="T48" s="275" t="s">
        <v>1</v>
      </c>
      <c r="U48" s="376" t="s">
        <v>402</v>
      </c>
      <c r="V48" s="378" t="s">
        <v>447</v>
      </c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s="58" customFormat="1" ht="13.5">
      <c r="A49" s="24"/>
      <c r="B49" s="161"/>
      <c r="C49" s="83"/>
      <c r="D49" s="28"/>
      <c r="E49" s="162"/>
      <c r="F49" s="24"/>
      <c r="H49" s="28"/>
      <c r="I49" s="28"/>
      <c r="J49" s="28"/>
      <c r="K49" s="28"/>
      <c r="L49" s="28"/>
      <c r="M49" s="28"/>
      <c r="N49" s="28"/>
      <c r="O49" s="28"/>
      <c r="P49" s="28"/>
      <c r="Q49" s="28">
        <v>48</v>
      </c>
      <c r="R49" s="375" t="s">
        <v>110</v>
      </c>
      <c r="S49" s="376">
        <v>132616649</v>
      </c>
      <c r="T49" s="275" t="s">
        <v>1</v>
      </c>
      <c r="U49" s="376" t="s">
        <v>413</v>
      </c>
      <c r="V49" s="378" t="s">
        <v>447</v>
      </c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0" s="58" customFormat="1" ht="30" customHeight="1">
      <c r="A50" s="24"/>
      <c r="B50" s="147"/>
      <c r="C50" s="417" t="s">
        <v>79</v>
      </c>
      <c r="D50" s="417"/>
      <c r="E50" s="418"/>
      <c r="F50" s="24"/>
      <c r="H50" s="28"/>
      <c r="I50" s="28"/>
      <c r="J50" s="28"/>
      <c r="K50" s="28"/>
      <c r="L50" s="28"/>
      <c r="M50" s="28"/>
      <c r="N50" s="28"/>
      <c r="O50" s="28"/>
      <c r="P50" s="28"/>
      <c r="Q50" s="28">
        <v>49</v>
      </c>
      <c r="R50" s="375" t="s">
        <v>112</v>
      </c>
      <c r="S50" s="376">
        <v>132684155</v>
      </c>
      <c r="T50" s="275" t="s">
        <v>1</v>
      </c>
      <c r="U50" s="376" t="s">
        <v>413</v>
      </c>
      <c r="V50" s="378" t="s">
        <v>447</v>
      </c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2:50" ht="27" customHeight="1" thickBot="1">
      <c r="B51" s="148" t="s">
        <v>119</v>
      </c>
      <c r="C51" s="226" t="s">
        <v>508</v>
      </c>
      <c r="D51" s="31"/>
      <c r="E51" s="227" t="s">
        <v>509</v>
      </c>
      <c r="F51" s="24"/>
      <c r="Q51" s="28">
        <v>50</v>
      </c>
      <c r="R51" s="375" t="s">
        <v>114</v>
      </c>
      <c r="S51" s="376">
        <v>233923260</v>
      </c>
      <c r="T51" s="275" t="s">
        <v>1</v>
      </c>
      <c r="U51" s="376" t="s">
        <v>413</v>
      </c>
      <c r="V51" s="378" t="s">
        <v>447</v>
      </c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2:50" ht="13.5">
      <c r="B52" s="163" t="s">
        <v>121</v>
      </c>
      <c r="C52" s="1">
        <v>11.3</v>
      </c>
      <c r="D52" s="32"/>
      <c r="E52" s="155">
        <v>12.3</v>
      </c>
      <c r="F52" s="24"/>
      <c r="I52" s="58"/>
      <c r="J52" s="58"/>
      <c r="Q52" s="28">
        <v>51</v>
      </c>
      <c r="R52" s="375" t="s">
        <v>116</v>
      </c>
      <c r="S52" s="376">
        <v>133607044</v>
      </c>
      <c r="T52" s="275" t="s">
        <v>1</v>
      </c>
      <c r="U52" s="376" t="s">
        <v>413</v>
      </c>
      <c r="V52" s="378" t="s">
        <v>447</v>
      </c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2:50" ht="13.5">
      <c r="B53" s="163" t="s">
        <v>123</v>
      </c>
      <c r="C53" s="4">
        <v>650.1</v>
      </c>
      <c r="D53" s="42"/>
      <c r="E53" s="164">
        <v>668.4</v>
      </c>
      <c r="F53" s="24"/>
      <c r="M53" s="58"/>
      <c r="N53" s="58"/>
      <c r="O53" s="58"/>
      <c r="P53" s="58"/>
      <c r="Q53" s="28">
        <v>52</v>
      </c>
      <c r="R53" s="375" t="s">
        <v>117</v>
      </c>
      <c r="S53" s="376">
        <v>135641038</v>
      </c>
      <c r="T53" s="275" t="s">
        <v>1</v>
      </c>
      <c r="U53" s="376" t="s">
        <v>413</v>
      </c>
      <c r="V53" s="378" t="s">
        <v>447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2:50" ht="13.5">
      <c r="B54" s="163" t="s">
        <v>125</v>
      </c>
      <c r="C54" s="4"/>
      <c r="D54" s="42"/>
      <c r="E54" s="164"/>
      <c r="F54" s="24"/>
      <c r="Q54" s="28">
        <v>53</v>
      </c>
      <c r="R54" s="375" t="s">
        <v>118</v>
      </c>
      <c r="S54" s="376">
        <v>132532496</v>
      </c>
      <c r="T54" s="275" t="s">
        <v>1</v>
      </c>
      <c r="U54" s="376" t="s">
        <v>413</v>
      </c>
      <c r="V54" s="378" t="s">
        <v>447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2:50" ht="13.5">
      <c r="B55" s="163" t="s">
        <v>127</v>
      </c>
      <c r="C55" s="4"/>
      <c r="D55" s="42"/>
      <c r="E55" s="164"/>
      <c r="F55" s="24"/>
      <c r="Q55" s="28">
        <v>54</v>
      </c>
      <c r="R55" s="375" t="s">
        <v>120</v>
      </c>
      <c r="S55" s="376">
        <v>132626180</v>
      </c>
      <c r="T55" s="275" t="s">
        <v>17</v>
      </c>
      <c r="U55" s="376" t="s">
        <v>413</v>
      </c>
      <c r="V55" s="378" t="s">
        <v>447</v>
      </c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2:50" ht="13.5">
      <c r="B56" s="165" t="s">
        <v>129</v>
      </c>
      <c r="C56" s="40">
        <f>SUM(C52:C55)</f>
        <v>661.4</v>
      </c>
      <c r="D56" s="28"/>
      <c r="E56" s="166">
        <f>SUM(E52:E55)</f>
        <v>680.6999999999999</v>
      </c>
      <c r="F56" s="24"/>
      <c r="Q56" s="28">
        <v>55</v>
      </c>
      <c r="R56" s="375" t="s">
        <v>122</v>
      </c>
      <c r="S56" s="376">
        <v>133810450</v>
      </c>
      <c r="T56" s="275" t="s">
        <v>17</v>
      </c>
      <c r="U56" s="376" t="s">
        <v>413</v>
      </c>
      <c r="V56" s="378" t="s">
        <v>447</v>
      </c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s="58" customFormat="1" ht="13.5">
      <c r="A57" s="24"/>
      <c r="B57" s="147"/>
      <c r="C57" s="38"/>
      <c r="D57" s="28"/>
      <c r="E57" s="167"/>
      <c r="F57" s="24"/>
      <c r="I57" s="28"/>
      <c r="J57" s="28"/>
      <c r="K57" s="28"/>
      <c r="L57" s="28"/>
      <c r="M57" s="28"/>
      <c r="N57" s="28"/>
      <c r="O57" s="28"/>
      <c r="P57" s="28"/>
      <c r="Q57" s="28">
        <v>56</v>
      </c>
      <c r="R57" s="375" t="s">
        <v>124</v>
      </c>
      <c r="S57" s="376">
        <v>159702357</v>
      </c>
      <c r="T57" s="275" t="s">
        <v>1</v>
      </c>
      <c r="U57" s="376" t="s">
        <v>402</v>
      </c>
      <c r="V57" s="378" t="s">
        <v>475</v>
      </c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2:50" ht="12.75" customHeight="1">
      <c r="B58" s="168" t="s">
        <v>132</v>
      </c>
      <c r="C58" s="1">
        <v>34.5</v>
      </c>
      <c r="D58" s="42"/>
      <c r="E58" s="155">
        <v>28.8</v>
      </c>
      <c r="F58" s="24"/>
      <c r="H58" s="58"/>
      <c r="I58" s="58"/>
      <c r="J58" s="58"/>
      <c r="Q58" s="28">
        <v>57</v>
      </c>
      <c r="R58" s="375" t="s">
        <v>126</v>
      </c>
      <c r="S58" s="376">
        <v>301846604</v>
      </c>
      <c r="T58" s="275" t="s">
        <v>1</v>
      </c>
      <c r="U58" s="376" t="s">
        <v>404</v>
      </c>
      <c r="V58" s="378" t="s">
        <v>475</v>
      </c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2:50" ht="12.75" customHeight="1">
      <c r="B59" s="169" t="s">
        <v>134</v>
      </c>
      <c r="C59" s="4">
        <v>421.9</v>
      </c>
      <c r="D59" s="42"/>
      <c r="E59" s="164">
        <v>310.2</v>
      </c>
      <c r="F59" s="24"/>
      <c r="H59" s="58"/>
      <c r="I59" s="58"/>
      <c r="J59" s="58"/>
      <c r="M59" s="58"/>
      <c r="N59" s="58"/>
      <c r="O59" s="58"/>
      <c r="P59" s="58"/>
      <c r="Q59" s="28">
        <v>58</v>
      </c>
      <c r="R59" s="375" t="s">
        <v>128</v>
      </c>
      <c r="S59" s="376">
        <v>166092559</v>
      </c>
      <c r="T59" s="275" t="s">
        <v>1</v>
      </c>
      <c r="U59" s="376" t="s">
        <v>404</v>
      </c>
      <c r="V59" s="378" t="s">
        <v>479</v>
      </c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2:50" ht="12.75" customHeight="1">
      <c r="B60" s="175" t="s">
        <v>435</v>
      </c>
      <c r="C60" s="4">
        <v>405.7</v>
      </c>
      <c r="D60" s="42"/>
      <c r="E60" s="164">
        <v>266</v>
      </c>
      <c r="F60" s="24"/>
      <c r="H60" s="58"/>
      <c r="I60" s="58"/>
      <c r="J60" s="58"/>
      <c r="M60" s="58"/>
      <c r="N60" s="58"/>
      <c r="O60" s="58"/>
      <c r="P60" s="58"/>
      <c r="Q60" s="28">
        <v>59</v>
      </c>
      <c r="R60" s="375" t="s">
        <v>130</v>
      </c>
      <c r="S60" s="376">
        <v>161229484</v>
      </c>
      <c r="T60" s="275" t="s">
        <v>1</v>
      </c>
      <c r="U60" s="376" t="s">
        <v>46</v>
      </c>
      <c r="V60" s="378" t="s">
        <v>480</v>
      </c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2:50" ht="13.5">
      <c r="B61" s="170" t="s">
        <v>136</v>
      </c>
      <c r="C61" s="4">
        <v>0</v>
      </c>
      <c r="D61" s="42"/>
      <c r="E61" s="164">
        <v>0</v>
      </c>
      <c r="F61" s="24"/>
      <c r="H61" s="58"/>
      <c r="I61" s="58"/>
      <c r="J61" s="58"/>
      <c r="M61" s="58"/>
      <c r="N61" s="58"/>
      <c r="O61" s="58"/>
      <c r="P61" s="58"/>
      <c r="Q61" s="28">
        <v>60</v>
      </c>
      <c r="R61" s="375" t="s">
        <v>131</v>
      </c>
      <c r="S61" s="376">
        <v>161130867</v>
      </c>
      <c r="T61" s="275" t="s">
        <v>1</v>
      </c>
      <c r="U61" s="376" t="s">
        <v>413</v>
      </c>
      <c r="V61" s="378" t="s">
        <v>480</v>
      </c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2:50" ht="13.5">
      <c r="B62" s="170" t="s">
        <v>138</v>
      </c>
      <c r="C62" s="2">
        <v>145.6</v>
      </c>
      <c r="D62" s="42"/>
      <c r="E62" s="159">
        <v>317.8</v>
      </c>
      <c r="F62" s="24"/>
      <c r="H62" s="58"/>
      <c r="I62" s="58"/>
      <c r="J62" s="58"/>
      <c r="M62" s="58"/>
      <c r="N62" s="58"/>
      <c r="O62" s="58"/>
      <c r="P62" s="58"/>
      <c r="Q62" s="28">
        <v>61</v>
      </c>
      <c r="R62" s="375" t="s">
        <v>133</v>
      </c>
      <c r="S62" s="376">
        <v>161186428</v>
      </c>
      <c r="T62" s="275" t="s">
        <v>1</v>
      </c>
      <c r="U62" s="376" t="s">
        <v>402</v>
      </c>
      <c r="V62" s="378" t="s">
        <v>480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2:50" ht="13.5">
      <c r="B63" s="165" t="s">
        <v>140</v>
      </c>
      <c r="C63" s="40">
        <f>SUM(C58:C59,C61:C62)</f>
        <v>602</v>
      </c>
      <c r="D63" s="28"/>
      <c r="E63" s="40">
        <f>SUM(E58:E59,E61:E62)</f>
        <v>656.8</v>
      </c>
      <c r="F63" s="24"/>
      <c r="I63" s="58"/>
      <c r="J63" s="58"/>
      <c r="M63" s="58"/>
      <c r="N63" s="58"/>
      <c r="O63" s="58"/>
      <c r="P63" s="58"/>
      <c r="Q63" s="28">
        <v>62</v>
      </c>
      <c r="R63" s="375" t="s">
        <v>135</v>
      </c>
      <c r="S63" s="376">
        <v>162559136</v>
      </c>
      <c r="T63" s="275" t="s">
        <v>1</v>
      </c>
      <c r="U63" s="376" t="s">
        <v>402</v>
      </c>
      <c r="V63" s="378" t="s">
        <v>481</v>
      </c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s="58" customFormat="1" ht="10.5" customHeight="1">
      <c r="A64" s="24"/>
      <c r="B64" s="165"/>
      <c r="C64" s="40"/>
      <c r="D64" s="28"/>
      <c r="E64" s="166"/>
      <c r="F64" s="24"/>
      <c r="I64" s="28"/>
      <c r="J64" s="28"/>
      <c r="K64" s="28"/>
      <c r="L64" s="28"/>
      <c r="Q64" s="28">
        <v>63</v>
      </c>
      <c r="R64" s="375" t="s">
        <v>137</v>
      </c>
      <c r="S64" s="376">
        <v>162441351</v>
      </c>
      <c r="T64" s="275" t="s">
        <v>1</v>
      </c>
      <c r="U64" s="376" t="s">
        <v>46</v>
      </c>
      <c r="V64" s="378" t="s">
        <v>481</v>
      </c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s="58" customFormat="1" ht="13.5">
      <c r="A65" s="24"/>
      <c r="B65" s="165" t="s">
        <v>142</v>
      </c>
      <c r="C65" s="10">
        <v>8</v>
      </c>
      <c r="D65" s="33"/>
      <c r="E65" s="171">
        <v>3.9</v>
      </c>
      <c r="F65" s="24"/>
      <c r="H65" s="28"/>
      <c r="K65" s="28"/>
      <c r="L65" s="28"/>
      <c r="M65" s="28"/>
      <c r="N65" s="28"/>
      <c r="O65" s="28"/>
      <c r="P65" s="28"/>
      <c r="Q65" s="28">
        <v>64</v>
      </c>
      <c r="R65" s="375" t="s">
        <v>139</v>
      </c>
      <c r="S65" s="376">
        <v>162732556</v>
      </c>
      <c r="T65" s="275" t="s">
        <v>1</v>
      </c>
      <c r="U65" s="376" t="s">
        <v>413</v>
      </c>
      <c r="V65" s="378" t="s">
        <v>481</v>
      </c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s="58" customFormat="1" ht="13.5">
      <c r="A66" s="24"/>
      <c r="B66" s="165"/>
      <c r="C66" s="40"/>
      <c r="D66" s="28"/>
      <c r="E66" s="166"/>
      <c r="F66" s="24"/>
      <c r="I66" s="28"/>
      <c r="J66" s="28"/>
      <c r="K66" s="28"/>
      <c r="L66" s="28"/>
      <c r="Q66" s="28">
        <v>65</v>
      </c>
      <c r="R66" s="379" t="s">
        <v>141</v>
      </c>
      <c r="S66" s="380">
        <v>140089260</v>
      </c>
      <c r="T66" s="275" t="s">
        <v>10</v>
      </c>
      <c r="U66" s="381" t="s">
        <v>402</v>
      </c>
      <c r="V66" s="378" t="s">
        <v>448</v>
      </c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1:50" s="58" customFormat="1" ht="13.5">
      <c r="A67" s="24"/>
      <c r="B67" s="165" t="s">
        <v>145</v>
      </c>
      <c r="C67" s="4">
        <v>0</v>
      </c>
      <c r="D67" s="42"/>
      <c r="E67" s="164">
        <v>0</v>
      </c>
      <c r="F67" s="24"/>
      <c r="K67" s="28"/>
      <c r="L67" s="28"/>
      <c r="M67" s="28"/>
      <c r="N67" s="28"/>
      <c r="O67" s="28"/>
      <c r="P67" s="28"/>
      <c r="Q67" s="28">
        <v>66</v>
      </c>
      <c r="R67" s="375" t="s">
        <v>143</v>
      </c>
      <c r="S67" s="376">
        <v>140249252</v>
      </c>
      <c r="T67" s="275" t="s">
        <v>10</v>
      </c>
      <c r="U67" s="377" t="s">
        <v>404</v>
      </c>
      <c r="V67" s="378" t="s">
        <v>448</v>
      </c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1:50" s="58" customFormat="1" ht="13.5">
      <c r="A68" s="24"/>
      <c r="B68" s="147"/>
      <c r="C68" s="41"/>
      <c r="D68" s="28"/>
      <c r="E68" s="167"/>
      <c r="F68" s="24"/>
      <c r="K68" s="28"/>
      <c r="L68" s="28"/>
      <c r="Q68" s="28">
        <v>67</v>
      </c>
      <c r="R68" s="379" t="s">
        <v>144</v>
      </c>
      <c r="S68" s="380">
        <v>163743744</v>
      </c>
      <c r="T68" s="275" t="s">
        <v>1</v>
      </c>
      <c r="U68" s="381" t="s">
        <v>405</v>
      </c>
      <c r="V68" s="378" t="s">
        <v>448</v>
      </c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2:50" ht="13.5" customHeight="1">
      <c r="B69" s="172" t="s">
        <v>147</v>
      </c>
      <c r="C69" s="40">
        <f>SUM(C56,C63,C65,C67)</f>
        <v>1271.4</v>
      </c>
      <c r="D69" s="28"/>
      <c r="E69" s="166">
        <f>SUM(E56,E63,E65,E67)</f>
        <v>1341.4</v>
      </c>
      <c r="F69" s="24"/>
      <c r="H69" s="58"/>
      <c r="I69" s="58"/>
      <c r="J69" s="58"/>
      <c r="M69" s="58"/>
      <c r="N69" s="58"/>
      <c r="O69" s="58"/>
      <c r="P69" s="58"/>
      <c r="Q69" s="28">
        <v>68</v>
      </c>
      <c r="R69" s="375" t="s">
        <v>535</v>
      </c>
      <c r="S69" s="376">
        <v>140033557</v>
      </c>
      <c r="T69" s="275" t="s">
        <v>1</v>
      </c>
      <c r="U69" s="377" t="s">
        <v>46</v>
      </c>
      <c r="V69" s="378" t="s">
        <v>448</v>
      </c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0" s="58" customFormat="1" ht="13.5">
      <c r="A70" s="24"/>
      <c r="B70" s="173"/>
      <c r="C70" s="41"/>
      <c r="D70" s="28"/>
      <c r="E70" s="167"/>
      <c r="F70" s="24"/>
      <c r="K70" s="28"/>
      <c r="L70" s="28"/>
      <c r="Q70" s="28">
        <v>69</v>
      </c>
      <c r="R70" s="375" t="s">
        <v>148</v>
      </c>
      <c r="S70" s="376">
        <v>140842886</v>
      </c>
      <c r="T70" s="275" t="s">
        <v>1</v>
      </c>
      <c r="U70" s="376" t="s">
        <v>413</v>
      </c>
      <c r="V70" s="378" t="s">
        <v>448</v>
      </c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2:50" ht="24">
      <c r="B71" s="174" t="s">
        <v>149</v>
      </c>
      <c r="C71" s="4">
        <v>804</v>
      </c>
      <c r="D71" s="42"/>
      <c r="E71" s="164">
        <v>905.5</v>
      </c>
      <c r="F71" s="24"/>
      <c r="H71" s="58"/>
      <c r="I71" s="58"/>
      <c r="J71" s="58"/>
      <c r="M71" s="58"/>
      <c r="N71" s="58"/>
      <c r="O71" s="58"/>
      <c r="P71" s="58"/>
      <c r="Q71" s="28">
        <v>70</v>
      </c>
      <c r="R71" s="375" t="s">
        <v>150</v>
      </c>
      <c r="S71" s="376">
        <v>141525547</v>
      </c>
      <c r="T71" s="275" t="s">
        <v>1</v>
      </c>
      <c r="U71" s="376" t="s">
        <v>413</v>
      </c>
      <c r="V71" s="378" t="s">
        <v>448</v>
      </c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s="58" customFormat="1" ht="15.75" customHeight="1">
      <c r="A72" s="24"/>
      <c r="B72" s="175" t="s">
        <v>151</v>
      </c>
      <c r="C72" s="4"/>
      <c r="D72" s="42"/>
      <c r="E72" s="164"/>
      <c r="F72" s="24"/>
      <c r="K72" s="28"/>
      <c r="L72" s="28"/>
      <c r="Q72" s="28">
        <v>71</v>
      </c>
      <c r="R72" s="375" t="s">
        <v>152</v>
      </c>
      <c r="S72" s="376">
        <v>140786882</v>
      </c>
      <c r="T72" s="275" t="s">
        <v>1</v>
      </c>
      <c r="U72" s="376" t="s">
        <v>413</v>
      </c>
      <c r="V72" s="378" t="s">
        <v>448</v>
      </c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s="58" customFormat="1" ht="13.5">
      <c r="A73" s="24"/>
      <c r="B73" s="389" t="s">
        <v>153</v>
      </c>
      <c r="C73" s="4"/>
      <c r="D73" s="42"/>
      <c r="E73" s="164"/>
      <c r="F73" s="24"/>
      <c r="K73" s="28"/>
      <c r="L73" s="28"/>
      <c r="Q73" s="28">
        <v>72</v>
      </c>
      <c r="R73" s="375" t="s">
        <v>154</v>
      </c>
      <c r="S73" s="376">
        <v>302827126</v>
      </c>
      <c r="T73" s="275" t="s">
        <v>1</v>
      </c>
      <c r="U73" s="376" t="s">
        <v>404</v>
      </c>
      <c r="V73" s="378" t="s">
        <v>473</v>
      </c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s="58" customFormat="1" ht="13.5">
      <c r="A74" s="24"/>
      <c r="B74" s="174" t="s">
        <v>155</v>
      </c>
      <c r="C74" s="4"/>
      <c r="D74" s="42"/>
      <c r="E74" s="164"/>
      <c r="F74" s="24"/>
      <c r="K74" s="28"/>
      <c r="L74" s="28"/>
      <c r="Q74" s="28">
        <v>73</v>
      </c>
      <c r="R74" s="375" t="s">
        <v>156</v>
      </c>
      <c r="S74" s="376">
        <v>163252987</v>
      </c>
      <c r="T74" s="275" t="s">
        <v>1</v>
      </c>
      <c r="U74" s="376" t="s">
        <v>413</v>
      </c>
      <c r="V74" s="378" t="s">
        <v>473</v>
      </c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s="58" customFormat="1" ht="13.5">
      <c r="A75" s="24"/>
      <c r="B75" s="174" t="s">
        <v>157</v>
      </c>
      <c r="C75" s="4"/>
      <c r="D75" s="42"/>
      <c r="E75" s="164"/>
      <c r="F75" s="24"/>
      <c r="K75" s="28"/>
      <c r="L75" s="28"/>
      <c r="Q75" s="28">
        <v>74</v>
      </c>
      <c r="R75" s="375" t="s">
        <v>158</v>
      </c>
      <c r="S75" s="376">
        <v>163934977</v>
      </c>
      <c r="T75" s="275" t="s">
        <v>17</v>
      </c>
      <c r="U75" s="376" t="s">
        <v>413</v>
      </c>
      <c r="V75" s="378" t="s">
        <v>460</v>
      </c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0" s="58" customFormat="1" ht="13.5">
      <c r="A76" s="24"/>
      <c r="B76" s="174" t="s">
        <v>159</v>
      </c>
      <c r="C76" s="4">
        <v>10</v>
      </c>
      <c r="D76" s="42"/>
      <c r="E76" s="164">
        <v>9.2</v>
      </c>
      <c r="F76" s="24"/>
      <c r="K76" s="28"/>
      <c r="L76" s="28"/>
      <c r="Q76" s="28">
        <v>75</v>
      </c>
      <c r="R76" s="375" t="s">
        <v>160</v>
      </c>
      <c r="S76" s="376">
        <v>163994426</v>
      </c>
      <c r="T76" s="275" t="s">
        <v>1</v>
      </c>
      <c r="U76" s="376" t="s">
        <v>402</v>
      </c>
      <c r="V76" s="378" t="s">
        <v>460</v>
      </c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s="58" customFormat="1" ht="13.5">
      <c r="A77" s="24"/>
      <c r="B77" s="174" t="s">
        <v>161</v>
      </c>
      <c r="C77" s="4">
        <v>55.8</v>
      </c>
      <c r="D77" s="42"/>
      <c r="E77" s="164">
        <v>56.8</v>
      </c>
      <c r="F77" s="24"/>
      <c r="H77" s="28"/>
      <c r="K77" s="28"/>
      <c r="L77" s="28"/>
      <c r="Q77" s="28">
        <v>76</v>
      </c>
      <c r="R77" s="375" t="s">
        <v>162</v>
      </c>
      <c r="S77" s="376">
        <v>163994611</v>
      </c>
      <c r="T77" s="275" t="s">
        <v>1</v>
      </c>
      <c r="U77" s="376" t="s">
        <v>46</v>
      </c>
      <c r="V77" s="378" t="s">
        <v>460</v>
      </c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1:50" s="58" customFormat="1" ht="13.5">
      <c r="A78" s="24"/>
      <c r="B78" s="175" t="s">
        <v>163</v>
      </c>
      <c r="C78" s="4">
        <v>25</v>
      </c>
      <c r="D78" s="42"/>
      <c r="E78" s="164">
        <v>25.7</v>
      </c>
      <c r="F78" s="24"/>
      <c r="I78" s="28"/>
      <c r="J78" s="28"/>
      <c r="K78" s="28"/>
      <c r="L78" s="28"/>
      <c r="Q78" s="28">
        <v>77</v>
      </c>
      <c r="R78" s="375" t="s">
        <v>164</v>
      </c>
      <c r="S78" s="376">
        <v>300531865</v>
      </c>
      <c r="T78" s="275" t="s">
        <v>1</v>
      </c>
      <c r="U78" s="376" t="s">
        <v>413</v>
      </c>
      <c r="V78" s="378" t="s">
        <v>460</v>
      </c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0" s="58" customFormat="1" ht="13.5">
      <c r="A79" s="24"/>
      <c r="B79" s="174" t="s">
        <v>165</v>
      </c>
      <c r="C79" s="4">
        <v>6.6</v>
      </c>
      <c r="D79" s="42"/>
      <c r="E79" s="164">
        <v>-24.5</v>
      </c>
      <c r="F79" s="24"/>
      <c r="K79" s="28"/>
      <c r="L79" s="28"/>
      <c r="M79" s="28"/>
      <c r="N79" s="28"/>
      <c r="O79" s="28"/>
      <c r="P79" s="28"/>
      <c r="Q79" s="28">
        <v>78</v>
      </c>
      <c r="R79" s="379" t="s">
        <v>166</v>
      </c>
      <c r="S79" s="380">
        <v>164294882</v>
      </c>
      <c r="T79" s="275" t="s">
        <v>1</v>
      </c>
      <c r="U79" s="379" t="s">
        <v>404</v>
      </c>
      <c r="V79" s="378" t="s">
        <v>460</v>
      </c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0" s="58" customFormat="1" ht="13.5">
      <c r="A80" s="24"/>
      <c r="B80" s="153" t="s">
        <v>167</v>
      </c>
      <c r="C80" s="40">
        <f>SUM(C71,C73:C77,C79:C79)</f>
        <v>876.4</v>
      </c>
      <c r="D80" s="28"/>
      <c r="E80" s="166">
        <f>SUM(E71,E73:E77,E79:E79)</f>
        <v>947</v>
      </c>
      <c r="F80" s="24"/>
      <c r="K80" s="28"/>
      <c r="L80" s="28"/>
      <c r="Q80" s="28">
        <v>79</v>
      </c>
      <c r="R80" s="375" t="s">
        <v>168</v>
      </c>
      <c r="S80" s="376">
        <v>164742773</v>
      </c>
      <c r="T80" s="275" t="s">
        <v>1</v>
      </c>
      <c r="U80" s="376" t="s">
        <v>46</v>
      </c>
      <c r="V80" s="378" t="s">
        <v>483</v>
      </c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s="58" customFormat="1" ht="13.5">
      <c r="A81" s="24"/>
      <c r="B81" s="150"/>
      <c r="C81" s="41"/>
      <c r="D81" s="28"/>
      <c r="E81" s="167"/>
      <c r="F81" s="24"/>
      <c r="G81" s="28"/>
      <c r="K81" s="28"/>
      <c r="L81" s="28"/>
      <c r="Q81" s="28">
        <v>80</v>
      </c>
      <c r="R81" s="375" t="s">
        <v>169</v>
      </c>
      <c r="S81" s="376">
        <v>164702526</v>
      </c>
      <c r="T81" s="275" t="s">
        <v>1</v>
      </c>
      <c r="U81" s="376" t="s">
        <v>413</v>
      </c>
      <c r="V81" s="378" t="s">
        <v>483</v>
      </c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s="58" customFormat="1" ht="13.5">
      <c r="A82" s="24"/>
      <c r="B82" s="153" t="s">
        <v>170</v>
      </c>
      <c r="C82" s="10">
        <v>83.9</v>
      </c>
      <c r="D82" s="33"/>
      <c r="E82" s="171">
        <v>128.6</v>
      </c>
      <c r="F82" s="24"/>
      <c r="G82" s="28"/>
      <c r="H82" s="28"/>
      <c r="K82" s="28"/>
      <c r="L82" s="28"/>
      <c r="Q82" s="28">
        <v>81</v>
      </c>
      <c r="R82" s="375" t="s">
        <v>171</v>
      </c>
      <c r="S82" s="376">
        <v>164702145</v>
      </c>
      <c r="T82" s="275" t="s">
        <v>1</v>
      </c>
      <c r="U82" s="376" t="s">
        <v>402</v>
      </c>
      <c r="V82" s="378" t="s">
        <v>483</v>
      </c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s="58" customFormat="1" ht="13.5">
      <c r="A83" s="24"/>
      <c r="B83" s="153"/>
      <c r="C83" s="41"/>
      <c r="D83" s="28"/>
      <c r="E83" s="167"/>
      <c r="F83" s="24"/>
      <c r="H83" s="28"/>
      <c r="I83" s="28"/>
      <c r="J83" s="28"/>
      <c r="K83" s="28"/>
      <c r="L83" s="28"/>
      <c r="Q83" s="28">
        <v>82</v>
      </c>
      <c r="R83" s="375" t="s">
        <v>172</v>
      </c>
      <c r="S83" s="376">
        <v>165219441</v>
      </c>
      <c r="T83" s="275" t="s">
        <v>1</v>
      </c>
      <c r="U83" s="376" t="s">
        <v>404</v>
      </c>
      <c r="V83" s="378" t="s">
        <v>468</v>
      </c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</row>
    <row r="84" spans="2:50" ht="27">
      <c r="B84" s="153" t="s">
        <v>173</v>
      </c>
      <c r="C84" s="5">
        <v>0</v>
      </c>
      <c r="D84" s="33"/>
      <c r="E84" s="160">
        <v>0</v>
      </c>
      <c r="F84" s="24"/>
      <c r="Q84" s="28">
        <v>83</v>
      </c>
      <c r="R84" s="375" t="s">
        <v>174</v>
      </c>
      <c r="S84" s="376">
        <v>165171377</v>
      </c>
      <c r="T84" s="275" t="s">
        <v>1</v>
      </c>
      <c r="U84" s="385" t="s">
        <v>402</v>
      </c>
      <c r="V84" s="378" t="s">
        <v>468</v>
      </c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s="58" customFormat="1" ht="13.5">
      <c r="A85" s="24"/>
      <c r="B85" s="150"/>
      <c r="C85" s="41"/>
      <c r="D85" s="28"/>
      <c r="E85" s="167"/>
      <c r="F85" s="24"/>
      <c r="H85" s="28"/>
      <c r="I85" s="28"/>
      <c r="J85" s="28"/>
      <c r="K85" s="28"/>
      <c r="L85" s="28"/>
      <c r="M85" s="28"/>
      <c r="N85" s="28"/>
      <c r="O85" s="28"/>
      <c r="P85" s="28"/>
      <c r="Q85" s="28">
        <v>84</v>
      </c>
      <c r="R85" s="375" t="s">
        <v>176</v>
      </c>
      <c r="S85" s="376">
        <v>251168030</v>
      </c>
      <c r="T85" s="275" t="s">
        <v>1</v>
      </c>
      <c r="U85" s="376" t="s">
        <v>46</v>
      </c>
      <c r="V85" s="378" t="s">
        <v>485</v>
      </c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s="58" customFormat="1" ht="13.5">
      <c r="A86" s="24"/>
      <c r="B86" s="158" t="s">
        <v>175</v>
      </c>
      <c r="C86" s="4">
        <v>74.3</v>
      </c>
      <c r="D86" s="42"/>
      <c r="E86" s="164">
        <v>45.5</v>
      </c>
      <c r="F86" s="24"/>
      <c r="H86" s="28"/>
      <c r="I86" s="28"/>
      <c r="J86" s="28"/>
      <c r="K86" s="28"/>
      <c r="L86" s="28"/>
      <c r="M86" s="28"/>
      <c r="N86" s="28"/>
      <c r="O86" s="28"/>
      <c r="P86" s="28"/>
      <c r="Q86" s="28">
        <v>85</v>
      </c>
      <c r="R86" s="375" t="s">
        <v>178</v>
      </c>
      <c r="S86" s="376">
        <v>151425755</v>
      </c>
      <c r="T86" s="275" t="s">
        <v>1</v>
      </c>
      <c r="U86" s="376" t="s">
        <v>404</v>
      </c>
      <c r="V86" s="378" t="s">
        <v>485</v>
      </c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s="58" customFormat="1" ht="13.5">
      <c r="A87" s="24"/>
      <c r="B87" s="176" t="s">
        <v>440</v>
      </c>
      <c r="C87" s="10">
        <v>0</v>
      </c>
      <c r="D87" s="42"/>
      <c r="E87" s="164">
        <v>0</v>
      </c>
      <c r="F87" s="24"/>
      <c r="H87" s="28"/>
      <c r="I87" s="28"/>
      <c r="J87" s="28"/>
      <c r="K87" s="28"/>
      <c r="L87" s="28"/>
      <c r="M87" s="28"/>
      <c r="N87" s="28"/>
      <c r="O87" s="28"/>
      <c r="P87" s="28"/>
      <c r="Q87" s="28">
        <v>86</v>
      </c>
      <c r="R87" s="375" t="s">
        <v>180</v>
      </c>
      <c r="S87" s="376">
        <v>151104226</v>
      </c>
      <c r="T87" s="275" t="s">
        <v>1</v>
      </c>
      <c r="U87" s="376" t="s">
        <v>402</v>
      </c>
      <c r="V87" s="378" t="s">
        <v>485</v>
      </c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s="58" customFormat="1" ht="12.75" customHeight="1">
      <c r="A88" s="24"/>
      <c r="B88" s="176" t="s">
        <v>177</v>
      </c>
      <c r="C88" s="4">
        <v>74.03</v>
      </c>
      <c r="D88" s="42"/>
      <c r="E88" s="164">
        <v>45.5</v>
      </c>
      <c r="F88" s="24"/>
      <c r="H88" s="28"/>
      <c r="I88" s="28"/>
      <c r="J88" s="28"/>
      <c r="K88" s="28"/>
      <c r="L88" s="28"/>
      <c r="M88" s="28"/>
      <c r="N88" s="28"/>
      <c r="O88" s="28"/>
      <c r="P88" s="28"/>
      <c r="Q88" s="28">
        <v>87</v>
      </c>
      <c r="R88" s="379" t="s">
        <v>183</v>
      </c>
      <c r="S88" s="380">
        <v>151479265</v>
      </c>
      <c r="T88" s="275" t="s">
        <v>1</v>
      </c>
      <c r="U88" s="381" t="s">
        <v>405</v>
      </c>
      <c r="V88" s="378" t="s">
        <v>485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2:50" ht="13.5" customHeight="1">
      <c r="B89" s="158" t="s">
        <v>179</v>
      </c>
      <c r="C89" s="4">
        <v>236.8</v>
      </c>
      <c r="D89" s="42"/>
      <c r="E89" s="164">
        <v>220.3</v>
      </c>
      <c r="F89" s="24"/>
      <c r="H89" s="58"/>
      <c r="Q89" s="28">
        <v>88</v>
      </c>
      <c r="R89" s="375" t="s">
        <v>185</v>
      </c>
      <c r="S89" s="376">
        <v>166901968</v>
      </c>
      <c r="T89" s="275" t="s">
        <v>1</v>
      </c>
      <c r="U89" s="377" t="s">
        <v>404</v>
      </c>
      <c r="V89" s="378" t="s">
        <v>486</v>
      </c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2:50" ht="13.5" customHeight="1">
      <c r="B90" s="176" t="s">
        <v>440</v>
      </c>
      <c r="C90" s="4">
        <v>89.7</v>
      </c>
      <c r="D90" s="42"/>
      <c r="E90" s="164">
        <v>94.1</v>
      </c>
      <c r="F90" s="24"/>
      <c r="H90" s="58"/>
      <c r="Q90" s="28">
        <v>89</v>
      </c>
      <c r="R90" s="375" t="s">
        <v>186</v>
      </c>
      <c r="S90" s="376">
        <v>166486116</v>
      </c>
      <c r="T90" s="275" t="s">
        <v>1</v>
      </c>
      <c r="U90" s="377" t="s">
        <v>402</v>
      </c>
      <c r="V90" s="378" t="s">
        <v>486</v>
      </c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2:50" ht="12.75" customHeight="1">
      <c r="B91" s="176" t="s">
        <v>181</v>
      </c>
      <c r="C91" s="4">
        <v>59</v>
      </c>
      <c r="D91" s="42"/>
      <c r="E91" s="164">
        <v>28.9</v>
      </c>
      <c r="F91" s="24"/>
      <c r="H91" s="58"/>
      <c r="I91" s="58"/>
      <c r="J91" s="58"/>
      <c r="Q91" s="28">
        <v>90</v>
      </c>
      <c r="R91" s="379" t="s">
        <v>188</v>
      </c>
      <c r="S91" s="380">
        <v>171780190</v>
      </c>
      <c r="T91" s="275" t="s">
        <v>1</v>
      </c>
      <c r="U91" s="381" t="s">
        <v>405</v>
      </c>
      <c r="V91" s="378" t="s">
        <v>486</v>
      </c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2:50" ht="14.25" customHeight="1">
      <c r="B92" s="225" t="s">
        <v>182</v>
      </c>
      <c r="C92" s="4">
        <v>0</v>
      </c>
      <c r="D92" s="42"/>
      <c r="E92" s="164">
        <v>0</v>
      </c>
      <c r="F92" s="24"/>
      <c r="H92" s="58"/>
      <c r="I92" s="58"/>
      <c r="J92" s="58"/>
      <c r="M92" s="58"/>
      <c r="N92" s="58"/>
      <c r="O92" s="58"/>
      <c r="P92" s="58"/>
      <c r="Q92" s="28">
        <v>91</v>
      </c>
      <c r="R92" s="375" t="s">
        <v>189</v>
      </c>
      <c r="S92" s="376">
        <v>166576994</v>
      </c>
      <c r="T92" s="275" t="s">
        <v>1</v>
      </c>
      <c r="U92" s="376" t="s">
        <v>413</v>
      </c>
      <c r="V92" s="378" t="s">
        <v>486</v>
      </c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2:50" ht="13.5">
      <c r="B93" s="153" t="s">
        <v>184</v>
      </c>
      <c r="C93" s="40">
        <f>SUM(C86,C89)</f>
        <v>311.1</v>
      </c>
      <c r="D93" s="28"/>
      <c r="E93" s="166">
        <f>SUM(E86,E89)</f>
        <v>265.8</v>
      </c>
      <c r="F93" s="24"/>
      <c r="H93" s="58"/>
      <c r="I93" s="58"/>
      <c r="J93" s="58"/>
      <c r="M93" s="58"/>
      <c r="N93" s="58"/>
      <c r="O93" s="58"/>
      <c r="P93" s="58"/>
      <c r="Q93" s="28">
        <v>92</v>
      </c>
      <c r="R93" s="375" t="s">
        <v>191</v>
      </c>
      <c r="S93" s="376">
        <v>166552032</v>
      </c>
      <c r="T93" s="275" t="s">
        <v>1</v>
      </c>
      <c r="U93" s="376" t="s">
        <v>46</v>
      </c>
      <c r="V93" s="378" t="s">
        <v>486</v>
      </c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</row>
    <row r="94" spans="2:50" ht="13.5">
      <c r="B94" s="153"/>
      <c r="C94" s="40"/>
      <c r="D94" s="28"/>
      <c r="E94" s="166"/>
      <c r="F94" s="24"/>
      <c r="H94" s="58"/>
      <c r="I94" s="58"/>
      <c r="J94" s="58"/>
      <c r="M94" s="58"/>
      <c r="N94" s="58"/>
      <c r="O94" s="58"/>
      <c r="P94" s="58"/>
      <c r="Q94" s="28">
        <v>93</v>
      </c>
      <c r="R94" s="375" t="s">
        <v>192</v>
      </c>
      <c r="S94" s="376">
        <v>166445258</v>
      </c>
      <c r="T94" s="275" t="s">
        <v>1</v>
      </c>
      <c r="U94" s="376" t="s">
        <v>413</v>
      </c>
      <c r="V94" s="378" t="s">
        <v>486</v>
      </c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</row>
    <row r="95" spans="2:50" ht="13.5">
      <c r="B95" s="153" t="s">
        <v>187</v>
      </c>
      <c r="C95" s="10">
        <v>0</v>
      </c>
      <c r="D95" s="33"/>
      <c r="E95" s="171">
        <v>0</v>
      </c>
      <c r="F95" s="24"/>
      <c r="I95" s="58"/>
      <c r="J95" s="58"/>
      <c r="M95" s="58"/>
      <c r="N95" s="58"/>
      <c r="O95" s="58"/>
      <c r="P95" s="58"/>
      <c r="Q95" s="28">
        <v>94</v>
      </c>
      <c r="R95" s="375" t="s">
        <v>194</v>
      </c>
      <c r="S95" s="376">
        <v>167520735</v>
      </c>
      <c r="T95" s="275" t="s">
        <v>1</v>
      </c>
      <c r="U95" s="376" t="s">
        <v>46</v>
      </c>
      <c r="V95" s="378" t="s">
        <v>487</v>
      </c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</row>
    <row r="96" spans="1:50" s="58" customFormat="1" ht="13.5">
      <c r="A96" s="24"/>
      <c r="B96" s="153"/>
      <c r="C96" s="40"/>
      <c r="D96" s="28"/>
      <c r="E96" s="166"/>
      <c r="F96" s="24"/>
      <c r="I96" s="28"/>
      <c r="J96" s="28"/>
      <c r="K96" s="28"/>
      <c r="L96" s="28"/>
      <c r="Q96" s="28">
        <v>95</v>
      </c>
      <c r="R96" s="375" t="s">
        <v>195</v>
      </c>
      <c r="S96" s="376">
        <v>167610175</v>
      </c>
      <c r="T96" s="275" t="s">
        <v>1</v>
      </c>
      <c r="U96" s="376" t="s">
        <v>404</v>
      </c>
      <c r="V96" s="378" t="s">
        <v>487</v>
      </c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</row>
    <row r="97" spans="1:50" s="58" customFormat="1" ht="13.5">
      <c r="A97" s="24"/>
      <c r="B97" s="153" t="s">
        <v>190</v>
      </c>
      <c r="C97" s="10">
        <v>0</v>
      </c>
      <c r="D97" s="33"/>
      <c r="E97" s="164">
        <v>0</v>
      </c>
      <c r="F97" s="24"/>
      <c r="K97" s="28"/>
      <c r="L97" s="28"/>
      <c r="M97" s="28"/>
      <c r="N97" s="28"/>
      <c r="O97" s="28"/>
      <c r="P97" s="28"/>
      <c r="Q97" s="28">
        <v>96</v>
      </c>
      <c r="R97" s="375" t="s">
        <v>197</v>
      </c>
      <c r="S97" s="376">
        <v>167500661</v>
      </c>
      <c r="T97" s="275" t="s">
        <v>1</v>
      </c>
      <c r="U97" s="376" t="s">
        <v>413</v>
      </c>
      <c r="V97" s="378" t="s">
        <v>487</v>
      </c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</row>
    <row r="98" spans="1:50" s="58" customFormat="1" ht="13.5">
      <c r="A98" s="24"/>
      <c r="B98" s="147"/>
      <c r="C98" s="41"/>
      <c r="D98" s="28"/>
      <c r="E98" s="167"/>
      <c r="F98" s="24"/>
      <c r="K98" s="28"/>
      <c r="L98" s="28"/>
      <c r="Q98" s="28">
        <v>97</v>
      </c>
      <c r="R98" s="375" t="s">
        <v>198</v>
      </c>
      <c r="S98" s="376">
        <v>167524751</v>
      </c>
      <c r="T98" s="275" t="s">
        <v>1</v>
      </c>
      <c r="U98" s="376" t="s">
        <v>402</v>
      </c>
      <c r="V98" s="378" t="s">
        <v>487</v>
      </c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</row>
    <row r="99" spans="1:50" s="58" customFormat="1" ht="12.75" customHeight="1">
      <c r="A99" s="24"/>
      <c r="B99" s="153" t="s">
        <v>193</v>
      </c>
      <c r="C99" s="40">
        <f>SUM(C80,C82,C84,C93,C95,C97)</f>
        <v>1271.4</v>
      </c>
      <c r="D99" s="28"/>
      <c r="E99" s="166">
        <f>SUM(E80,E82,E84,E93,E95,E97)</f>
        <v>1341.3999999999999</v>
      </c>
      <c r="F99" s="24"/>
      <c r="H99" s="28"/>
      <c r="K99" s="28"/>
      <c r="L99" s="28"/>
      <c r="Q99" s="28">
        <v>98</v>
      </c>
      <c r="R99" s="375" t="s">
        <v>200</v>
      </c>
      <c r="S99" s="376">
        <v>152703524</v>
      </c>
      <c r="T99" s="275" t="s">
        <v>1</v>
      </c>
      <c r="U99" s="376" t="s">
        <v>413</v>
      </c>
      <c r="V99" s="378" t="s">
        <v>459</v>
      </c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</row>
    <row r="100" spans="1:50" s="58" customFormat="1" ht="13.5">
      <c r="A100" s="24"/>
      <c r="B100" s="153"/>
      <c r="C100" s="43"/>
      <c r="D100" s="28"/>
      <c r="E100" s="177"/>
      <c r="F100" s="24"/>
      <c r="H100" s="28"/>
      <c r="I100" s="28"/>
      <c r="J100" s="28"/>
      <c r="K100" s="28"/>
      <c r="L100" s="28"/>
      <c r="Q100" s="28">
        <v>99</v>
      </c>
      <c r="R100" s="375" t="s">
        <v>201</v>
      </c>
      <c r="S100" s="376">
        <v>152768582</v>
      </c>
      <c r="T100" s="275" t="s">
        <v>1</v>
      </c>
      <c r="U100" s="376" t="s">
        <v>404</v>
      </c>
      <c r="V100" s="378" t="s">
        <v>459</v>
      </c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</row>
    <row r="101" spans="2:50" ht="14.25" customHeight="1">
      <c r="B101" s="153" t="s">
        <v>196</v>
      </c>
      <c r="C101" s="44" t="str">
        <f>IF(ROUND((C69-C99)/2,1)=0,"Balansas",C69-C99)</f>
        <v>Balansas</v>
      </c>
      <c r="D101" s="28"/>
      <c r="E101" s="178" t="str">
        <f>IF(ROUND((E69-E99)/2,1)=0,"Balansas",E69-E99)</f>
        <v>Balansas</v>
      </c>
      <c r="F101" s="24"/>
      <c r="Q101" s="28">
        <v>100</v>
      </c>
      <c r="R101" s="375" t="s">
        <v>203</v>
      </c>
      <c r="S101" s="376">
        <v>152767676</v>
      </c>
      <c r="T101" s="275" t="s">
        <v>1</v>
      </c>
      <c r="U101" s="376" t="s">
        <v>402</v>
      </c>
      <c r="V101" s="378" t="s">
        <v>459</v>
      </c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</row>
    <row r="102" spans="1:50" s="58" customFormat="1" ht="13.5">
      <c r="A102" s="24"/>
      <c r="B102" s="147"/>
      <c r="C102" s="28"/>
      <c r="D102" s="28"/>
      <c r="E102" s="162"/>
      <c r="F102" s="24"/>
      <c r="H102" s="28"/>
      <c r="I102" s="28"/>
      <c r="J102" s="28"/>
      <c r="K102" s="28"/>
      <c r="L102" s="28"/>
      <c r="M102" s="28"/>
      <c r="N102" s="28"/>
      <c r="O102" s="28"/>
      <c r="P102" s="28"/>
      <c r="Q102" s="28">
        <v>101</v>
      </c>
      <c r="R102" s="375" t="s">
        <v>206</v>
      </c>
      <c r="S102" s="376">
        <v>177390158</v>
      </c>
      <c r="T102" s="275" t="s">
        <v>1</v>
      </c>
      <c r="U102" s="376" t="s">
        <v>413</v>
      </c>
      <c r="V102" s="378" t="s">
        <v>488</v>
      </c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</row>
    <row r="103" spans="1:50" s="58" customFormat="1" ht="13.5">
      <c r="A103" s="24"/>
      <c r="B103" s="179" t="s">
        <v>199</v>
      </c>
      <c r="C103" s="49"/>
      <c r="D103" s="33"/>
      <c r="E103" s="180"/>
      <c r="F103" s="24"/>
      <c r="H103" s="28"/>
      <c r="I103" s="28"/>
      <c r="J103" s="28"/>
      <c r="K103" s="28"/>
      <c r="L103" s="28"/>
      <c r="M103" s="28"/>
      <c r="N103" s="28"/>
      <c r="O103" s="28"/>
      <c r="P103" s="28"/>
      <c r="Q103" s="28">
        <v>102</v>
      </c>
      <c r="R103" s="375" t="s">
        <v>209</v>
      </c>
      <c r="S103" s="376">
        <v>167904337</v>
      </c>
      <c r="T103" s="275" t="s">
        <v>1</v>
      </c>
      <c r="U103" s="376" t="s">
        <v>413</v>
      </c>
      <c r="V103" s="378" t="s">
        <v>449</v>
      </c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</row>
    <row r="104" spans="1:50" s="58" customFormat="1" ht="13.5">
      <c r="A104" s="24"/>
      <c r="B104" s="147"/>
      <c r="C104" s="28"/>
      <c r="D104" s="28"/>
      <c r="E104" s="162"/>
      <c r="F104" s="24"/>
      <c r="H104" s="28"/>
      <c r="I104" s="28"/>
      <c r="J104" s="28"/>
      <c r="K104" s="28"/>
      <c r="L104" s="28"/>
      <c r="M104" s="28"/>
      <c r="N104" s="28"/>
      <c r="O104" s="28"/>
      <c r="P104" s="28"/>
      <c r="Q104" s="28">
        <v>103</v>
      </c>
      <c r="R104" s="375" t="s">
        <v>210</v>
      </c>
      <c r="S104" s="376">
        <v>167909640</v>
      </c>
      <c r="T104" s="275" t="s">
        <v>1</v>
      </c>
      <c r="U104" s="376" t="s">
        <v>404</v>
      </c>
      <c r="V104" s="378" t="s">
        <v>449</v>
      </c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</row>
    <row r="105" spans="2:50" ht="27" customHeight="1">
      <c r="B105" s="150"/>
      <c r="C105" s="417" t="s">
        <v>79</v>
      </c>
      <c r="D105" s="417"/>
      <c r="E105" s="418"/>
      <c r="F105" s="24"/>
      <c r="Q105" s="28">
        <v>104</v>
      </c>
      <c r="R105" s="375" t="s">
        <v>212</v>
      </c>
      <c r="S105" s="376">
        <v>167922698</v>
      </c>
      <c r="T105" s="275" t="s">
        <v>1</v>
      </c>
      <c r="U105" s="376" t="s">
        <v>402</v>
      </c>
      <c r="V105" s="378" t="s">
        <v>449</v>
      </c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</row>
    <row r="106" spans="2:50" ht="27" customHeight="1" thickBot="1">
      <c r="B106" s="148" t="s">
        <v>202</v>
      </c>
      <c r="C106" s="197" t="str">
        <f>C34</f>
        <v>Praėjęs ataskaitinis laikotarpis 2022 m.</v>
      </c>
      <c r="D106" s="31"/>
      <c r="E106" s="198" t="str">
        <f>E34</f>
        <v>Ataskaitinis laikotarpis 2023 m.</v>
      </c>
      <c r="F106" s="24"/>
      <c r="Q106" s="28">
        <v>105</v>
      </c>
      <c r="R106" s="375" t="s">
        <v>213</v>
      </c>
      <c r="S106" s="376">
        <v>167900463</v>
      </c>
      <c r="T106" s="275" t="s">
        <v>10</v>
      </c>
      <c r="U106" s="376" t="s">
        <v>46</v>
      </c>
      <c r="V106" s="378" t="s">
        <v>449</v>
      </c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</row>
    <row r="107" spans="2:50" ht="13.5">
      <c r="B107" s="181" t="s">
        <v>204</v>
      </c>
      <c r="C107" s="228">
        <v>184.8</v>
      </c>
      <c r="D107" s="33"/>
      <c r="E107" s="229">
        <v>196.9</v>
      </c>
      <c r="F107" s="24"/>
      <c r="H107" s="28" t="s">
        <v>205</v>
      </c>
      <c r="Q107" s="28">
        <v>106</v>
      </c>
      <c r="R107" s="375" t="s">
        <v>214</v>
      </c>
      <c r="S107" s="376">
        <v>152447391</v>
      </c>
      <c r="T107" s="275" t="s">
        <v>1</v>
      </c>
      <c r="U107" s="376" t="s">
        <v>402</v>
      </c>
      <c r="V107" s="378" t="s">
        <v>463</v>
      </c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</row>
    <row r="108" spans="2:50" ht="17.25" customHeight="1">
      <c r="B108" s="181" t="s">
        <v>207</v>
      </c>
      <c r="C108" s="22">
        <v>295.3</v>
      </c>
      <c r="D108" s="28"/>
      <c r="E108" s="22">
        <v>263</v>
      </c>
      <c r="F108" s="24"/>
      <c r="H108" s="28" t="s">
        <v>208</v>
      </c>
      <c r="Q108" s="28">
        <v>107</v>
      </c>
      <c r="R108" s="375" t="s">
        <v>215</v>
      </c>
      <c r="S108" s="376">
        <v>152409729</v>
      </c>
      <c r="T108" s="275" t="s">
        <v>1</v>
      </c>
      <c r="U108" s="376" t="s">
        <v>413</v>
      </c>
      <c r="V108" s="378" t="s">
        <v>463</v>
      </c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</row>
    <row r="109" spans="2:50" ht="17.25" customHeight="1">
      <c r="B109" s="181" t="s">
        <v>510</v>
      </c>
      <c r="C109" s="22">
        <v>6.6</v>
      </c>
      <c r="D109" s="28"/>
      <c r="E109" s="10">
        <v>-24.5</v>
      </c>
      <c r="F109" s="24"/>
      <c r="Q109" s="28">
        <v>108</v>
      </c>
      <c r="R109" s="375" t="s">
        <v>216</v>
      </c>
      <c r="S109" s="376">
        <v>152697886</v>
      </c>
      <c r="T109" s="275" t="s">
        <v>1</v>
      </c>
      <c r="U109" s="376" t="s">
        <v>404</v>
      </c>
      <c r="V109" s="378" t="s">
        <v>463</v>
      </c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</row>
    <row r="110" spans="2:50" ht="24">
      <c r="B110" s="182" t="s">
        <v>211</v>
      </c>
      <c r="C110" s="22">
        <v>5.6</v>
      </c>
      <c r="D110" s="42"/>
      <c r="E110" s="164">
        <v>0</v>
      </c>
      <c r="F110" s="24"/>
      <c r="Q110" s="28">
        <v>109</v>
      </c>
      <c r="R110" s="375" t="s">
        <v>536</v>
      </c>
      <c r="S110" s="376">
        <v>152492671</v>
      </c>
      <c r="T110" s="275" t="s">
        <v>1</v>
      </c>
      <c r="U110" s="376" t="s">
        <v>413</v>
      </c>
      <c r="V110" s="378" t="s">
        <v>463</v>
      </c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</row>
    <row r="111" spans="2:50" ht="13.5">
      <c r="B111" s="182"/>
      <c r="C111" s="28"/>
      <c r="D111" s="28"/>
      <c r="E111" s="162"/>
      <c r="F111" s="24"/>
      <c r="Q111" s="28">
        <v>110</v>
      </c>
      <c r="R111" s="375" t="s">
        <v>442</v>
      </c>
      <c r="S111" s="376">
        <v>304942928</v>
      </c>
      <c r="T111" s="275" t="s">
        <v>17</v>
      </c>
      <c r="U111" s="376" t="s">
        <v>413</v>
      </c>
      <c r="V111" s="378" t="s">
        <v>463</v>
      </c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</row>
    <row r="112" spans="2:50" ht="27" customHeight="1" thickBot="1">
      <c r="B112" s="148" t="s">
        <v>217</v>
      </c>
      <c r="C112" s="197" t="str">
        <f>C34</f>
        <v>Praėjęs ataskaitinis laikotarpis 2022 m.</v>
      </c>
      <c r="D112" s="31"/>
      <c r="E112" s="198" t="str">
        <f>E34</f>
        <v>Ataskaitinis laikotarpis 2023 m.</v>
      </c>
      <c r="F112" s="24"/>
      <c r="Q112" s="28">
        <v>111</v>
      </c>
      <c r="R112" s="379" t="s">
        <v>443</v>
      </c>
      <c r="S112" s="380">
        <v>147248313</v>
      </c>
      <c r="T112" s="275" t="s">
        <v>10</v>
      </c>
      <c r="U112" s="381" t="s">
        <v>404</v>
      </c>
      <c r="V112" s="378" t="s">
        <v>450</v>
      </c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</row>
    <row r="113" spans="2:50" ht="13.5">
      <c r="B113" s="184" t="s">
        <v>218</v>
      </c>
      <c r="C113" s="51">
        <v>43</v>
      </c>
      <c r="D113" s="122"/>
      <c r="E113" s="185">
        <v>49</v>
      </c>
      <c r="F113" s="24"/>
      <c r="Q113" s="28">
        <v>112</v>
      </c>
      <c r="R113" s="379" t="s">
        <v>444</v>
      </c>
      <c r="S113" s="380">
        <v>147104754</v>
      </c>
      <c r="T113" s="275" t="s">
        <v>1</v>
      </c>
      <c r="U113" s="381" t="s">
        <v>402</v>
      </c>
      <c r="V113" s="378" t="s">
        <v>450</v>
      </c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</row>
    <row r="114" spans="2:50" ht="13.5">
      <c r="B114" s="186" t="s">
        <v>219</v>
      </c>
      <c r="C114" s="52">
        <v>12</v>
      </c>
      <c r="D114" s="42"/>
      <c r="E114" s="164">
        <v>14</v>
      </c>
      <c r="F114" s="24"/>
      <c r="Q114" s="28">
        <v>113</v>
      </c>
      <c r="R114" s="375" t="s">
        <v>220</v>
      </c>
      <c r="S114" s="376">
        <v>247025610</v>
      </c>
      <c r="T114" s="275" t="s">
        <v>10</v>
      </c>
      <c r="U114" s="376" t="s">
        <v>413</v>
      </c>
      <c r="V114" s="378" t="s">
        <v>450</v>
      </c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</row>
    <row r="115" spans="2:50" ht="13.5">
      <c r="B115" s="184" t="s">
        <v>221</v>
      </c>
      <c r="C115" s="52">
        <v>764.2</v>
      </c>
      <c r="D115" s="28"/>
      <c r="E115" s="171">
        <v>909.4</v>
      </c>
      <c r="F115" s="24"/>
      <c r="Q115" s="28">
        <v>114</v>
      </c>
      <c r="R115" s="375" t="s">
        <v>222</v>
      </c>
      <c r="S115" s="376">
        <v>147024322</v>
      </c>
      <c r="T115" s="275" t="s">
        <v>1</v>
      </c>
      <c r="U115" s="376" t="s">
        <v>46</v>
      </c>
      <c r="V115" s="378" t="s">
        <v>450</v>
      </c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</row>
    <row r="116" spans="2:50" ht="24.75" thickBot="1">
      <c r="B116" s="187" t="s">
        <v>223</v>
      </c>
      <c r="C116" s="107"/>
      <c r="D116" s="50"/>
      <c r="E116" s="188"/>
      <c r="F116" s="24"/>
      <c r="Q116" s="28">
        <v>115</v>
      </c>
      <c r="R116" s="375" t="s">
        <v>224</v>
      </c>
      <c r="S116" s="376">
        <v>147146714</v>
      </c>
      <c r="T116" s="275" t="s">
        <v>10</v>
      </c>
      <c r="U116" s="376" t="s">
        <v>413</v>
      </c>
      <c r="V116" s="378" t="s">
        <v>450</v>
      </c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</row>
    <row r="117" spans="2:50" ht="14.25" thickBot="1">
      <c r="B117" s="148" t="s">
        <v>225</v>
      </c>
      <c r="C117" s="31"/>
      <c r="D117" s="31"/>
      <c r="E117" s="149"/>
      <c r="F117" s="24"/>
      <c r="Q117" s="28">
        <v>116</v>
      </c>
      <c r="R117" s="375" t="s">
        <v>226</v>
      </c>
      <c r="S117" s="376">
        <v>147026330</v>
      </c>
      <c r="T117" s="275" t="s">
        <v>1</v>
      </c>
      <c r="U117" s="376" t="s">
        <v>413</v>
      </c>
      <c r="V117" s="378" t="s">
        <v>450</v>
      </c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</row>
    <row r="118" spans="2:50" ht="86.25" customHeight="1">
      <c r="B118" s="190" t="s">
        <v>227</v>
      </c>
      <c r="C118" s="407"/>
      <c r="D118" s="407"/>
      <c r="E118" s="408"/>
      <c r="F118" s="24"/>
      <c r="Q118" s="28">
        <v>117</v>
      </c>
      <c r="R118" s="375" t="s">
        <v>228</v>
      </c>
      <c r="S118" s="376">
        <v>247737020</v>
      </c>
      <c r="T118" s="275" t="s">
        <v>1</v>
      </c>
      <c r="U118" s="376" t="s">
        <v>413</v>
      </c>
      <c r="V118" s="378" t="s">
        <v>450</v>
      </c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</row>
    <row r="119" spans="2:50" ht="14.25" customHeight="1" thickBot="1">
      <c r="B119" s="222"/>
      <c r="C119" s="46"/>
      <c r="D119" s="46"/>
      <c r="E119" s="223"/>
      <c r="F119" s="24"/>
      <c r="Q119" s="28">
        <v>118</v>
      </c>
      <c r="R119" s="375" t="s">
        <v>229</v>
      </c>
      <c r="S119" s="376">
        <v>147146333</v>
      </c>
      <c r="T119" s="275" t="s">
        <v>1</v>
      </c>
      <c r="U119" s="376" t="s">
        <v>413</v>
      </c>
      <c r="V119" s="378" t="s">
        <v>450</v>
      </c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</row>
    <row r="120" spans="2:50" ht="13.5">
      <c r="B120" s="189"/>
      <c r="C120" s="28"/>
      <c r="D120" s="28"/>
      <c r="E120" s="162"/>
      <c r="F120" s="24"/>
      <c r="Q120" s="28">
        <v>119</v>
      </c>
      <c r="R120" s="379" t="s">
        <v>230</v>
      </c>
      <c r="S120" s="380">
        <v>300127004</v>
      </c>
      <c r="T120" s="275" t="s">
        <v>1</v>
      </c>
      <c r="U120" s="381" t="s">
        <v>405</v>
      </c>
      <c r="V120" s="378" t="s">
        <v>450</v>
      </c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</row>
    <row r="121" spans="2:50" ht="23.25" customHeight="1" hidden="1">
      <c r="B121" s="147"/>
      <c r="C121" s="28"/>
      <c r="D121" s="28"/>
      <c r="E121" s="162"/>
      <c r="F121" s="24"/>
      <c r="Q121" s="28">
        <v>120</v>
      </c>
      <c r="R121" s="375" t="s">
        <v>233</v>
      </c>
      <c r="S121" s="376">
        <v>169236961</v>
      </c>
      <c r="T121" s="275" t="s">
        <v>1</v>
      </c>
      <c r="U121" s="376" t="s">
        <v>402</v>
      </c>
      <c r="V121" s="378" t="s">
        <v>489</v>
      </c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</row>
    <row r="122" spans="2:50" ht="12" customHeight="1">
      <c r="B122" s="132" t="s">
        <v>232</v>
      </c>
      <c r="C122" s="73"/>
      <c r="D122" s="73"/>
      <c r="E122" s="191"/>
      <c r="F122" s="24"/>
      <c r="Q122" s="28">
        <v>121</v>
      </c>
      <c r="R122" s="375" t="s">
        <v>235</v>
      </c>
      <c r="S122" s="376">
        <v>169139957</v>
      </c>
      <c r="T122" s="275" t="s">
        <v>1</v>
      </c>
      <c r="U122" s="376" t="s">
        <v>46</v>
      </c>
      <c r="V122" s="378" t="s">
        <v>489</v>
      </c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</row>
    <row r="123" spans="2:50" ht="15" customHeight="1">
      <c r="B123" s="147" t="s">
        <v>234</v>
      </c>
      <c r="C123" s="413">
        <v>45412</v>
      </c>
      <c r="D123" s="413"/>
      <c r="E123" s="414"/>
      <c r="F123" s="24"/>
      <c r="Q123" s="28">
        <v>122</v>
      </c>
      <c r="R123" s="375" t="s">
        <v>237</v>
      </c>
      <c r="S123" s="376">
        <v>169167554</v>
      </c>
      <c r="T123" s="275" t="s">
        <v>1</v>
      </c>
      <c r="U123" s="376" t="s">
        <v>413</v>
      </c>
      <c r="V123" s="378" t="s">
        <v>489</v>
      </c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</row>
    <row r="124" spans="2:50" ht="16.5" customHeight="1">
      <c r="B124" s="147" t="s">
        <v>236</v>
      </c>
      <c r="C124" s="415" t="s">
        <v>544</v>
      </c>
      <c r="D124" s="415"/>
      <c r="E124" s="416"/>
      <c r="F124" s="24"/>
      <c r="Q124" s="28">
        <v>123</v>
      </c>
      <c r="R124" s="375" t="s">
        <v>239</v>
      </c>
      <c r="S124" s="376">
        <v>169176222</v>
      </c>
      <c r="T124" s="275" t="s">
        <v>1</v>
      </c>
      <c r="U124" s="376" t="s">
        <v>413</v>
      </c>
      <c r="V124" s="378" t="s">
        <v>489</v>
      </c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</row>
    <row r="125" spans="2:50" ht="15" customHeight="1">
      <c r="B125" s="192" t="s">
        <v>238</v>
      </c>
      <c r="C125" s="403" t="s">
        <v>545</v>
      </c>
      <c r="D125" s="403"/>
      <c r="E125" s="404"/>
      <c r="F125" s="24"/>
      <c r="Q125" s="28">
        <v>124</v>
      </c>
      <c r="R125" s="375" t="s">
        <v>241</v>
      </c>
      <c r="S125" s="376">
        <v>271042320</v>
      </c>
      <c r="T125" s="275" t="s">
        <v>17</v>
      </c>
      <c r="U125" s="376" t="s">
        <v>413</v>
      </c>
      <c r="V125" s="378" t="s">
        <v>490</v>
      </c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</row>
    <row r="126" spans="2:50" ht="29.25" customHeight="1">
      <c r="B126" s="193" t="s">
        <v>240</v>
      </c>
      <c r="C126" s="405"/>
      <c r="D126" s="405"/>
      <c r="E126" s="406"/>
      <c r="F126" s="24"/>
      <c r="Q126" s="28">
        <v>125</v>
      </c>
      <c r="R126" s="375" t="s">
        <v>242</v>
      </c>
      <c r="S126" s="376">
        <v>269814430</v>
      </c>
      <c r="T126" s="275" t="s">
        <v>1</v>
      </c>
      <c r="U126" s="376" t="s">
        <v>46</v>
      </c>
      <c r="V126" s="378" t="s">
        <v>490</v>
      </c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</row>
    <row r="127" spans="2:50" ht="14.25" thickBot="1">
      <c r="B127" s="194"/>
      <c r="C127" s="195"/>
      <c r="D127" s="195"/>
      <c r="E127" s="196"/>
      <c r="F127" s="24"/>
      <c r="Q127" s="28">
        <v>126</v>
      </c>
      <c r="R127" s="375" t="s">
        <v>243</v>
      </c>
      <c r="S127" s="376">
        <v>170535455</v>
      </c>
      <c r="T127" s="275" t="s">
        <v>1</v>
      </c>
      <c r="U127" s="376" t="s">
        <v>404</v>
      </c>
      <c r="V127" s="378" t="s">
        <v>490</v>
      </c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</row>
    <row r="128" spans="6:50" ht="13.5">
      <c r="F128" s="24"/>
      <c r="G128" s="24"/>
      <c r="Q128" s="28">
        <v>127</v>
      </c>
      <c r="R128" s="375" t="s">
        <v>244</v>
      </c>
      <c r="S128" s="376">
        <v>169845485</v>
      </c>
      <c r="T128" s="275" t="s">
        <v>1</v>
      </c>
      <c r="U128" s="376" t="s">
        <v>402</v>
      </c>
      <c r="V128" s="378" t="s">
        <v>490</v>
      </c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</row>
    <row r="129" spans="6:50" ht="13.5">
      <c r="F129" s="24"/>
      <c r="G129" s="24"/>
      <c r="Q129" s="28">
        <v>128</v>
      </c>
      <c r="R129" s="375" t="s">
        <v>537</v>
      </c>
      <c r="S129" s="376">
        <v>170759250</v>
      </c>
      <c r="T129" s="275" t="s">
        <v>1</v>
      </c>
      <c r="U129" s="376" t="s">
        <v>404</v>
      </c>
      <c r="V129" s="378" t="s">
        <v>451</v>
      </c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</row>
    <row r="130" spans="6:50" ht="13.5">
      <c r="F130" s="24"/>
      <c r="G130" s="24"/>
      <c r="Q130" s="28">
        <v>129</v>
      </c>
      <c r="R130" s="375" t="s">
        <v>245</v>
      </c>
      <c r="S130" s="376">
        <v>170639781</v>
      </c>
      <c r="T130" s="275" t="s">
        <v>1</v>
      </c>
      <c r="U130" s="376" t="s">
        <v>402</v>
      </c>
      <c r="V130" s="378" t="s">
        <v>451</v>
      </c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</row>
    <row r="131" spans="6:50" ht="13.5">
      <c r="F131" s="24"/>
      <c r="G131" s="24"/>
      <c r="H131" s="24"/>
      <c r="I131" s="24"/>
      <c r="J131" s="24"/>
      <c r="K131" s="24"/>
      <c r="Q131" s="28">
        <v>130</v>
      </c>
      <c r="R131" s="375" t="s">
        <v>246</v>
      </c>
      <c r="S131" s="376">
        <v>170609076</v>
      </c>
      <c r="T131" s="275" t="s">
        <v>1</v>
      </c>
      <c r="U131" s="376" t="s">
        <v>413</v>
      </c>
      <c r="V131" s="378" t="s">
        <v>451</v>
      </c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</row>
    <row r="132" spans="6:50" ht="13.5"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8">
        <v>131</v>
      </c>
      <c r="R132" s="375" t="s">
        <v>538</v>
      </c>
      <c r="S132" s="376">
        <v>271278580</v>
      </c>
      <c r="T132" s="275" t="s">
        <v>1</v>
      </c>
      <c r="U132" s="376" t="s">
        <v>46</v>
      </c>
      <c r="V132" s="378" t="s">
        <v>491</v>
      </c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</row>
    <row r="133" spans="6:50" ht="13.5"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8">
        <v>132</v>
      </c>
      <c r="R133" s="375" t="s">
        <v>247</v>
      </c>
      <c r="S133" s="376">
        <v>171444859</v>
      </c>
      <c r="T133" s="275" t="s">
        <v>1</v>
      </c>
      <c r="U133" s="376" t="s">
        <v>404</v>
      </c>
      <c r="V133" s="378" t="s">
        <v>491</v>
      </c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</row>
    <row r="134" spans="6:50" ht="13.5">
      <c r="F134" s="24"/>
      <c r="G134" s="24"/>
      <c r="L134" s="24"/>
      <c r="M134" s="24"/>
      <c r="N134" s="24"/>
      <c r="O134" s="24"/>
      <c r="P134" s="24"/>
      <c r="Q134" s="28">
        <v>133</v>
      </c>
      <c r="R134" s="375" t="s">
        <v>248</v>
      </c>
      <c r="S134" s="376">
        <v>171265176</v>
      </c>
      <c r="T134" s="275" t="s">
        <v>1</v>
      </c>
      <c r="U134" s="376" t="s">
        <v>402</v>
      </c>
      <c r="V134" s="378" t="s">
        <v>491</v>
      </c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</row>
    <row r="135" spans="6:50" ht="13.5">
      <c r="F135" s="24"/>
      <c r="G135" s="24"/>
      <c r="Q135" s="28">
        <v>134</v>
      </c>
      <c r="R135" s="375" t="s">
        <v>249</v>
      </c>
      <c r="S135" s="376">
        <v>172412113</v>
      </c>
      <c r="T135" s="275" t="s">
        <v>1</v>
      </c>
      <c r="U135" s="376" t="s">
        <v>404</v>
      </c>
      <c r="V135" s="378" t="s">
        <v>492</v>
      </c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</row>
    <row r="136" spans="6:51" ht="13.5">
      <c r="F136" s="24"/>
      <c r="G136" s="24"/>
      <c r="Q136" s="28">
        <v>135</v>
      </c>
      <c r="R136" s="375" t="s">
        <v>250</v>
      </c>
      <c r="S136" s="376">
        <v>172380181</v>
      </c>
      <c r="T136" s="275" t="s">
        <v>1</v>
      </c>
      <c r="U136" s="376" t="s">
        <v>402</v>
      </c>
      <c r="V136" s="378" t="s">
        <v>492</v>
      </c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</row>
    <row r="137" spans="6:51" ht="13.5">
      <c r="F137" s="24"/>
      <c r="G137" s="24"/>
      <c r="Q137" s="28">
        <v>136</v>
      </c>
      <c r="R137" s="375" t="s">
        <v>251</v>
      </c>
      <c r="S137" s="376">
        <v>172247665</v>
      </c>
      <c r="T137" s="275" t="s">
        <v>1</v>
      </c>
      <c r="U137" s="376" t="s">
        <v>46</v>
      </c>
      <c r="V137" s="378" t="s">
        <v>492</v>
      </c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</row>
    <row r="138" spans="6:51" ht="13.5">
      <c r="F138" s="24"/>
      <c r="G138" s="24"/>
      <c r="Q138" s="28">
        <v>137</v>
      </c>
      <c r="R138" s="375" t="s">
        <v>252</v>
      </c>
      <c r="S138" s="376">
        <v>172208281</v>
      </c>
      <c r="T138" s="275" t="s">
        <v>1</v>
      </c>
      <c r="U138" s="376" t="s">
        <v>413</v>
      </c>
      <c r="V138" s="378" t="s">
        <v>492</v>
      </c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</row>
    <row r="139" spans="6:51" ht="13.5">
      <c r="F139" s="24"/>
      <c r="G139" s="24"/>
      <c r="Q139" s="28">
        <v>138</v>
      </c>
      <c r="R139" s="375" t="s">
        <v>253</v>
      </c>
      <c r="S139" s="376">
        <v>171668992</v>
      </c>
      <c r="T139" s="275" t="s">
        <v>1</v>
      </c>
      <c r="U139" s="376" t="s">
        <v>413</v>
      </c>
      <c r="V139" s="378" t="s">
        <v>493</v>
      </c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</row>
    <row r="140" spans="6:51" ht="13.5">
      <c r="F140" s="24"/>
      <c r="G140" s="24"/>
      <c r="Q140" s="28">
        <v>139</v>
      </c>
      <c r="R140" s="375" t="s">
        <v>254</v>
      </c>
      <c r="S140" s="376">
        <v>173741535</v>
      </c>
      <c r="T140" s="275" t="s">
        <v>1</v>
      </c>
      <c r="U140" s="376" t="s">
        <v>402</v>
      </c>
      <c r="V140" s="378" t="s">
        <v>452</v>
      </c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</row>
    <row r="141" spans="6:51" ht="13.5">
      <c r="F141" s="24"/>
      <c r="G141" s="24"/>
      <c r="H141" s="24"/>
      <c r="I141" s="24"/>
      <c r="J141" s="24"/>
      <c r="K141" s="24"/>
      <c r="Q141" s="28">
        <v>140</v>
      </c>
      <c r="R141" s="375" t="s">
        <v>255</v>
      </c>
      <c r="S141" s="376">
        <v>173053453</v>
      </c>
      <c r="T141" s="275" t="s">
        <v>1</v>
      </c>
      <c r="U141" s="376" t="s">
        <v>46</v>
      </c>
      <c r="V141" s="378" t="s">
        <v>452</v>
      </c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</row>
    <row r="142" spans="6:51" ht="13.5"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8">
        <v>141</v>
      </c>
      <c r="R142" s="375" t="s">
        <v>256</v>
      </c>
      <c r="S142" s="376">
        <v>173000664</v>
      </c>
      <c r="T142" s="275" t="s">
        <v>10</v>
      </c>
      <c r="U142" s="385" t="s">
        <v>413</v>
      </c>
      <c r="V142" s="378" t="s">
        <v>452</v>
      </c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</row>
    <row r="143" spans="6:51" ht="13.5"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8">
        <v>142</v>
      </c>
      <c r="R143" s="375" t="s">
        <v>257</v>
      </c>
      <c r="S143" s="376">
        <v>273889830</v>
      </c>
      <c r="T143" s="275" t="s">
        <v>1</v>
      </c>
      <c r="U143" s="376" t="s">
        <v>404</v>
      </c>
      <c r="V143" s="378" t="s">
        <v>494</v>
      </c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</row>
    <row r="144" spans="6:51" ht="13.5"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8">
        <v>143</v>
      </c>
      <c r="R144" s="375" t="s">
        <v>258</v>
      </c>
      <c r="S144" s="376">
        <v>173820527</v>
      </c>
      <c r="T144" s="275" t="s">
        <v>1</v>
      </c>
      <c r="U144" s="376" t="s">
        <v>402</v>
      </c>
      <c r="V144" s="378" t="s">
        <v>494</v>
      </c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</row>
    <row r="145" spans="6:51" ht="13.5">
      <c r="F145" s="24"/>
      <c r="G145" s="24"/>
      <c r="L145" s="24"/>
      <c r="M145" s="24"/>
      <c r="N145" s="24"/>
      <c r="O145" s="24"/>
      <c r="P145" s="24"/>
      <c r="Q145" s="28">
        <v>144</v>
      </c>
      <c r="R145" s="375" t="s">
        <v>259</v>
      </c>
      <c r="S145" s="376">
        <v>173935878</v>
      </c>
      <c r="T145" s="275" t="s">
        <v>1</v>
      </c>
      <c r="U145" s="376" t="s">
        <v>46</v>
      </c>
      <c r="V145" s="378" t="s">
        <v>494</v>
      </c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</row>
    <row r="146" spans="6:51" ht="13.5">
      <c r="F146" s="24"/>
      <c r="G146" s="24"/>
      <c r="Q146" s="28">
        <v>145</v>
      </c>
      <c r="R146" s="375" t="s">
        <v>260</v>
      </c>
      <c r="S146" s="376">
        <v>174409393</v>
      </c>
      <c r="T146" s="275" t="s">
        <v>1</v>
      </c>
      <c r="U146" s="376" t="s">
        <v>404</v>
      </c>
      <c r="V146" s="378" t="s">
        <v>495</v>
      </c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</row>
    <row r="147" spans="6:51" ht="13.5">
      <c r="F147" s="24"/>
      <c r="G147" s="24"/>
      <c r="Q147" s="28">
        <v>146</v>
      </c>
      <c r="R147" s="375" t="s">
        <v>261</v>
      </c>
      <c r="S147" s="376">
        <v>174264880</v>
      </c>
      <c r="T147" s="275" t="s">
        <v>1</v>
      </c>
      <c r="U147" s="376" t="s">
        <v>402</v>
      </c>
      <c r="V147" s="378" t="s">
        <v>495</v>
      </c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</row>
    <row r="148" spans="6:51" ht="13.5">
      <c r="F148" s="24"/>
      <c r="G148" s="24"/>
      <c r="Q148" s="28">
        <v>147</v>
      </c>
      <c r="R148" s="375" t="s">
        <v>262</v>
      </c>
      <c r="S148" s="376">
        <v>174273897</v>
      </c>
      <c r="T148" s="275" t="s">
        <v>1</v>
      </c>
      <c r="U148" s="376" t="s">
        <v>46</v>
      </c>
      <c r="V148" s="378" t="s">
        <v>495</v>
      </c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</row>
    <row r="149" spans="6:51" ht="13.5">
      <c r="F149" s="24"/>
      <c r="G149" s="24"/>
      <c r="Q149" s="28">
        <v>148</v>
      </c>
      <c r="R149" s="375" t="s">
        <v>263</v>
      </c>
      <c r="S149" s="376">
        <v>174206197</v>
      </c>
      <c r="T149" s="275" t="s">
        <v>1</v>
      </c>
      <c r="U149" s="376" t="s">
        <v>413</v>
      </c>
      <c r="V149" s="378" t="s">
        <v>495</v>
      </c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</row>
    <row r="150" spans="6:51" ht="13.5">
      <c r="F150" s="24"/>
      <c r="G150" s="24"/>
      <c r="Q150" s="28">
        <v>149</v>
      </c>
      <c r="R150" s="375" t="s">
        <v>264</v>
      </c>
      <c r="S150" s="376">
        <v>174919318</v>
      </c>
      <c r="T150" s="275" t="s">
        <v>1</v>
      </c>
      <c r="U150" s="376" t="s">
        <v>46</v>
      </c>
      <c r="V150" s="378" t="s">
        <v>471</v>
      </c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</row>
    <row r="151" spans="6:51" ht="13.5">
      <c r="F151" s="24"/>
      <c r="G151" s="24"/>
      <c r="Q151" s="28">
        <v>150</v>
      </c>
      <c r="R151" s="375" t="s">
        <v>265</v>
      </c>
      <c r="S151" s="376">
        <v>174992914</v>
      </c>
      <c r="T151" s="275" t="s">
        <v>1</v>
      </c>
      <c r="U151" s="376" t="s">
        <v>413</v>
      </c>
      <c r="V151" s="378" t="s">
        <v>471</v>
      </c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</row>
    <row r="152" spans="6:51" ht="13.5">
      <c r="F152" s="24"/>
      <c r="G152" s="24"/>
      <c r="Q152" s="28">
        <v>151</v>
      </c>
      <c r="R152" s="375" t="s">
        <v>266</v>
      </c>
      <c r="S152" s="376">
        <v>174907725</v>
      </c>
      <c r="T152" s="275" t="s">
        <v>1</v>
      </c>
      <c r="U152" s="376" t="s">
        <v>413</v>
      </c>
      <c r="V152" s="378" t="s">
        <v>471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</row>
    <row r="153" spans="6:51" ht="13.5">
      <c r="F153" s="24"/>
      <c r="G153" s="24"/>
      <c r="Q153" s="28">
        <v>152</v>
      </c>
      <c r="R153" s="375" t="s">
        <v>267</v>
      </c>
      <c r="S153" s="376">
        <v>174976486</v>
      </c>
      <c r="T153" s="275" t="s">
        <v>1</v>
      </c>
      <c r="U153" s="376" t="s">
        <v>404</v>
      </c>
      <c r="V153" s="378" t="s">
        <v>471</v>
      </c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</row>
    <row r="154" spans="6:51" ht="13.5">
      <c r="F154" s="24"/>
      <c r="G154" s="24"/>
      <c r="Q154" s="28">
        <v>153</v>
      </c>
      <c r="R154" s="375" t="s">
        <v>268</v>
      </c>
      <c r="S154" s="376">
        <v>144133366</v>
      </c>
      <c r="T154" s="275" t="s">
        <v>1</v>
      </c>
      <c r="U154" s="376" t="s">
        <v>402</v>
      </c>
      <c r="V154" s="378" t="s">
        <v>453</v>
      </c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</row>
    <row r="155" spans="6:51" ht="13.5">
      <c r="F155" s="24"/>
      <c r="G155" s="24"/>
      <c r="Q155" s="28">
        <v>154</v>
      </c>
      <c r="R155" s="375" t="s">
        <v>269</v>
      </c>
      <c r="S155" s="376">
        <v>144127993</v>
      </c>
      <c r="T155" s="275" t="s">
        <v>1</v>
      </c>
      <c r="U155" s="376" t="s">
        <v>46</v>
      </c>
      <c r="V155" s="378" t="s">
        <v>453</v>
      </c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</row>
    <row r="156" spans="6:51" ht="13.5">
      <c r="F156" s="24"/>
      <c r="G156" s="24"/>
      <c r="Q156" s="28">
        <v>155</v>
      </c>
      <c r="R156" s="379" t="s">
        <v>270</v>
      </c>
      <c r="S156" s="380">
        <v>245358580</v>
      </c>
      <c r="T156" s="275" t="s">
        <v>10</v>
      </c>
      <c r="U156" s="381" t="s">
        <v>404</v>
      </c>
      <c r="V156" s="378" t="s">
        <v>453</v>
      </c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</row>
    <row r="157" spans="6:51" ht="13.5">
      <c r="F157" s="24"/>
      <c r="G157" s="24"/>
      <c r="Q157" s="28">
        <v>156</v>
      </c>
      <c r="R157" s="375" t="s">
        <v>271</v>
      </c>
      <c r="S157" s="376">
        <v>144129510</v>
      </c>
      <c r="T157" s="275" t="s">
        <v>1</v>
      </c>
      <c r="U157" s="376" t="s">
        <v>413</v>
      </c>
      <c r="V157" s="378" t="s">
        <v>453</v>
      </c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</row>
    <row r="158" spans="6:51" ht="13.5">
      <c r="F158" s="24"/>
      <c r="G158" s="24"/>
      <c r="Q158" s="28">
        <v>157</v>
      </c>
      <c r="R158" s="375" t="s">
        <v>272</v>
      </c>
      <c r="S158" s="376">
        <v>145827646</v>
      </c>
      <c r="T158" s="275" t="s">
        <v>1</v>
      </c>
      <c r="U158" s="376" t="s">
        <v>413</v>
      </c>
      <c r="V158" s="378" t="s">
        <v>453</v>
      </c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</row>
    <row r="159" spans="6:51" ht="13.5">
      <c r="F159" s="24"/>
      <c r="G159" s="24"/>
      <c r="Q159" s="28">
        <v>158</v>
      </c>
      <c r="R159" s="375" t="s">
        <v>273</v>
      </c>
      <c r="S159" s="376">
        <v>145907544</v>
      </c>
      <c r="T159" s="275" t="s">
        <v>17</v>
      </c>
      <c r="U159" s="376" t="s">
        <v>413</v>
      </c>
      <c r="V159" s="378" t="s">
        <v>453</v>
      </c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</row>
    <row r="160" spans="6:51" ht="13.5">
      <c r="F160" s="24"/>
      <c r="G160" s="24"/>
      <c r="Q160" s="28">
        <v>159</v>
      </c>
      <c r="R160" s="375" t="s">
        <v>274</v>
      </c>
      <c r="S160" s="376">
        <v>175606358</v>
      </c>
      <c r="T160" s="275" t="s">
        <v>1</v>
      </c>
      <c r="U160" s="386" t="s">
        <v>413</v>
      </c>
      <c r="V160" s="378" t="s">
        <v>484</v>
      </c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</row>
    <row r="161" spans="6:51" ht="13.5">
      <c r="F161" s="24"/>
      <c r="G161" s="24"/>
      <c r="Q161" s="28">
        <v>160</v>
      </c>
      <c r="R161" s="375" t="s">
        <v>231</v>
      </c>
      <c r="S161" s="376">
        <v>301507301</v>
      </c>
      <c r="T161" s="275" t="s">
        <v>1</v>
      </c>
      <c r="U161" s="386" t="s">
        <v>402</v>
      </c>
      <c r="V161" s="378" t="s">
        <v>484</v>
      </c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</row>
    <row r="162" spans="6:51" ht="13.5">
      <c r="F162" s="24"/>
      <c r="G162" s="24"/>
      <c r="Q162" s="28">
        <v>161</v>
      </c>
      <c r="R162" s="375" t="s">
        <v>275</v>
      </c>
      <c r="S162" s="376">
        <v>175700829</v>
      </c>
      <c r="T162" s="275" t="s">
        <v>1</v>
      </c>
      <c r="U162" s="386" t="s">
        <v>46</v>
      </c>
      <c r="V162" s="378" t="s">
        <v>484</v>
      </c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</row>
    <row r="163" spans="6:51" ht="13.5">
      <c r="F163" s="24"/>
      <c r="G163" s="24"/>
      <c r="Q163" s="28">
        <v>162</v>
      </c>
      <c r="R163" s="375" t="s">
        <v>276</v>
      </c>
      <c r="S163" s="376">
        <v>176523470</v>
      </c>
      <c r="T163" s="275" t="s">
        <v>1</v>
      </c>
      <c r="U163" s="376" t="s">
        <v>402</v>
      </c>
      <c r="V163" s="378" t="s">
        <v>474</v>
      </c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6:51" ht="13.5">
      <c r="F164" s="24"/>
      <c r="G164" s="24"/>
      <c r="Q164" s="28">
        <v>163</v>
      </c>
      <c r="R164" s="375" t="s">
        <v>277</v>
      </c>
      <c r="S164" s="376">
        <v>176502533</v>
      </c>
      <c r="T164" s="275" t="s">
        <v>1</v>
      </c>
      <c r="U164" s="376" t="s">
        <v>404</v>
      </c>
      <c r="V164" s="378" t="s">
        <v>474</v>
      </c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6:51" ht="13.5">
      <c r="F165" s="24"/>
      <c r="G165" s="24"/>
      <c r="Q165" s="28">
        <v>164</v>
      </c>
      <c r="R165" s="375" t="s">
        <v>278</v>
      </c>
      <c r="S165" s="376">
        <v>176523132</v>
      </c>
      <c r="T165" s="275" t="s">
        <v>1</v>
      </c>
      <c r="U165" s="376" t="s">
        <v>46</v>
      </c>
      <c r="V165" s="378" t="s">
        <v>474</v>
      </c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spans="6:51" ht="13.5">
      <c r="F166" s="24"/>
      <c r="G166" s="24"/>
      <c r="Q166" s="28">
        <v>165</v>
      </c>
      <c r="R166" s="375" t="s">
        <v>279</v>
      </c>
      <c r="S166" s="376">
        <v>176633027</v>
      </c>
      <c r="T166" s="275" t="s">
        <v>1</v>
      </c>
      <c r="U166" s="376" t="s">
        <v>413</v>
      </c>
      <c r="V166" s="378" t="s">
        <v>474</v>
      </c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</row>
    <row r="167" spans="6:51" ht="13.5">
      <c r="F167" s="24"/>
      <c r="G167" s="24"/>
      <c r="Q167" s="28">
        <v>166</v>
      </c>
      <c r="R167" s="375" t="s">
        <v>280</v>
      </c>
      <c r="S167" s="376">
        <v>177217875</v>
      </c>
      <c r="T167" s="275" t="s">
        <v>1</v>
      </c>
      <c r="U167" s="376" t="s">
        <v>404</v>
      </c>
      <c r="V167" s="378" t="s">
        <v>496</v>
      </c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</row>
    <row r="168" spans="6:51" ht="13.5">
      <c r="F168" s="24"/>
      <c r="G168" s="24"/>
      <c r="Q168" s="28">
        <v>167</v>
      </c>
      <c r="R168" s="375" t="s">
        <v>281</v>
      </c>
      <c r="S168" s="376">
        <v>177059215</v>
      </c>
      <c r="T168" s="275" t="s">
        <v>1</v>
      </c>
      <c r="U168" s="376" t="s">
        <v>402</v>
      </c>
      <c r="V168" s="378" t="s">
        <v>496</v>
      </c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</row>
    <row r="169" spans="6:51" ht="13.5">
      <c r="F169" s="24"/>
      <c r="G169" s="24"/>
      <c r="Q169" s="28">
        <v>168</v>
      </c>
      <c r="R169" s="375" t="s">
        <v>282</v>
      </c>
      <c r="S169" s="376">
        <v>277070440</v>
      </c>
      <c r="T169" s="275" t="s">
        <v>1</v>
      </c>
      <c r="U169" s="376" t="s">
        <v>46</v>
      </c>
      <c r="V169" s="378" t="s">
        <v>496</v>
      </c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</row>
    <row r="170" spans="6:51" ht="13.5">
      <c r="F170" s="24"/>
      <c r="G170" s="24"/>
      <c r="Q170" s="28">
        <v>169</v>
      </c>
      <c r="R170" s="375" t="s">
        <v>283</v>
      </c>
      <c r="S170" s="376">
        <v>278312850</v>
      </c>
      <c r="T170" s="275" t="s">
        <v>1</v>
      </c>
      <c r="U170" s="376" t="s">
        <v>404</v>
      </c>
      <c r="V170" s="378" t="s">
        <v>497</v>
      </c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</row>
    <row r="171" spans="6:51" ht="13.5">
      <c r="F171" s="24"/>
      <c r="G171" s="24"/>
      <c r="Q171" s="28">
        <v>170</v>
      </c>
      <c r="R171" s="375" t="s">
        <v>284</v>
      </c>
      <c r="S171" s="376">
        <v>178230181</v>
      </c>
      <c r="T171" s="275" t="s">
        <v>1</v>
      </c>
      <c r="U171" s="376" t="s">
        <v>402</v>
      </c>
      <c r="V171" s="378" t="s">
        <v>497</v>
      </c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</row>
    <row r="172" spans="6:51" ht="13.5">
      <c r="F172" s="24"/>
      <c r="G172" s="24"/>
      <c r="Q172" s="28">
        <v>171</v>
      </c>
      <c r="R172" s="375" t="s">
        <v>285</v>
      </c>
      <c r="S172" s="376">
        <v>178243638</v>
      </c>
      <c r="T172" s="275" t="s">
        <v>1</v>
      </c>
      <c r="U172" s="376" t="s">
        <v>413</v>
      </c>
      <c r="V172" s="378" t="s">
        <v>497</v>
      </c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</row>
    <row r="173" spans="6:51" ht="13.5">
      <c r="F173" s="24"/>
      <c r="G173" s="24"/>
      <c r="Q173" s="28">
        <v>172</v>
      </c>
      <c r="R173" s="375" t="s">
        <v>286</v>
      </c>
      <c r="S173" s="376">
        <v>178263320</v>
      </c>
      <c r="T173" s="275" t="s">
        <v>1</v>
      </c>
      <c r="U173" s="376" t="s">
        <v>413</v>
      </c>
      <c r="V173" s="378" t="s">
        <v>497</v>
      </c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</row>
    <row r="174" spans="6:51" ht="13.5">
      <c r="F174" s="24"/>
      <c r="G174" s="24"/>
      <c r="H174" s="24"/>
      <c r="I174" s="24"/>
      <c r="J174" s="24"/>
      <c r="Q174" s="28">
        <v>173</v>
      </c>
      <c r="R174" s="375" t="s">
        <v>287</v>
      </c>
      <c r="S174" s="376">
        <v>178242493</v>
      </c>
      <c r="T174" s="275" t="s">
        <v>1</v>
      </c>
      <c r="U174" s="376" t="s">
        <v>46</v>
      </c>
      <c r="V174" s="378" t="s">
        <v>497</v>
      </c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</row>
    <row r="175" spans="6:51" ht="13.5">
      <c r="F175" s="24"/>
      <c r="G175" s="24"/>
      <c r="H175" s="24"/>
      <c r="I175" s="24"/>
      <c r="J175" s="24"/>
      <c r="Q175" s="28">
        <v>174</v>
      </c>
      <c r="R175" s="375" t="s">
        <v>288</v>
      </c>
      <c r="S175" s="376">
        <v>178602767</v>
      </c>
      <c r="T175" s="275" t="s">
        <v>1</v>
      </c>
      <c r="U175" s="376" t="s">
        <v>413</v>
      </c>
      <c r="V175" s="378" t="s">
        <v>462</v>
      </c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</row>
    <row r="176" spans="6:51" ht="13.5">
      <c r="F176" s="24"/>
      <c r="G176" s="24"/>
      <c r="H176" s="24"/>
      <c r="I176" s="24"/>
      <c r="J176" s="24"/>
      <c r="Q176" s="28">
        <v>175</v>
      </c>
      <c r="R176" s="375" t="s">
        <v>289</v>
      </c>
      <c r="S176" s="376">
        <v>178602952</v>
      </c>
      <c r="T176" s="275" t="s">
        <v>1</v>
      </c>
      <c r="U176" s="376" t="s">
        <v>413</v>
      </c>
      <c r="V176" s="378" t="s">
        <v>462</v>
      </c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</row>
    <row r="177" spans="6:51" ht="13.5">
      <c r="F177" s="24"/>
      <c r="G177" s="24"/>
      <c r="H177" s="24"/>
      <c r="I177" s="24"/>
      <c r="J177" s="24"/>
      <c r="Q177" s="28">
        <v>176</v>
      </c>
      <c r="R177" s="375" t="s">
        <v>290</v>
      </c>
      <c r="S177" s="376">
        <v>178997346</v>
      </c>
      <c r="T177" s="275" t="s">
        <v>17</v>
      </c>
      <c r="U177" s="376" t="s">
        <v>413</v>
      </c>
      <c r="V177" s="378" t="s">
        <v>462</v>
      </c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</row>
    <row r="178" spans="6:51" ht="13.5">
      <c r="F178" s="24"/>
      <c r="G178" s="24"/>
      <c r="H178" s="24"/>
      <c r="I178" s="24"/>
      <c r="J178" s="24"/>
      <c r="Q178" s="28">
        <v>177</v>
      </c>
      <c r="R178" s="375" t="s">
        <v>291</v>
      </c>
      <c r="S178" s="376">
        <v>179286788</v>
      </c>
      <c r="T178" s="275" t="s">
        <v>1</v>
      </c>
      <c r="U178" s="376" t="s">
        <v>46</v>
      </c>
      <c r="V178" s="378" t="s">
        <v>470</v>
      </c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</row>
    <row r="179" spans="6:51" ht="13.5">
      <c r="F179" s="24"/>
      <c r="G179" s="24"/>
      <c r="H179" s="24"/>
      <c r="I179" s="24"/>
      <c r="J179" s="24"/>
      <c r="Q179" s="28">
        <v>178</v>
      </c>
      <c r="R179" s="375" t="s">
        <v>292</v>
      </c>
      <c r="S179" s="376">
        <v>179206436</v>
      </c>
      <c r="T179" s="275" t="s">
        <v>1</v>
      </c>
      <c r="U179" s="376" t="s">
        <v>413</v>
      </c>
      <c r="V179" s="378" t="s">
        <v>470</v>
      </c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</row>
    <row r="180" spans="6:51" ht="13.5">
      <c r="F180" s="24"/>
      <c r="G180" s="24"/>
      <c r="H180" s="24"/>
      <c r="I180" s="24"/>
      <c r="J180" s="24"/>
      <c r="Q180" s="28">
        <v>179</v>
      </c>
      <c r="R180" s="375" t="s">
        <v>293</v>
      </c>
      <c r="S180" s="376">
        <v>179249836</v>
      </c>
      <c r="T180" s="275" t="s">
        <v>1</v>
      </c>
      <c r="U180" s="376" t="s">
        <v>402</v>
      </c>
      <c r="V180" s="378" t="s">
        <v>470</v>
      </c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</row>
    <row r="181" spans="6:51" ht="13.5">
      <c r="F181" s="24"/>
      <c r="G181" s="24"/>
      <c r="H181" s="24"/>
      <c r="I181" s="24"/>
      <c r="J181" s="24"/>
      <c r="Q181" s="28">
        <v>180</v>
      </c>
      <c r="R181" s="375" t="s">
        <v>294</v>
      </c>
      <c r="S181" s="376">
        <v>179478621</v>
      </c>
      <c r="T181" s="275" t="s">
        <v>1</v>
      </c>
      <c r="U181" s="376" t="s">
        <v>404</v>
      </c>
      <c r="V181" s="378" t="s">
        <v>470</v>
      </c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</row>
    <row r="182" spans="6:51" ht="13.5">
      <c r="F182" s="24"/>
      <c r="G182" s="24"/>
      <c r="H182" s="24"/>
      <c r="I182" s="24"/>
      <c r="J182" s="24"/>
      <c r="Q182" s="28">
        <v>181</v>
      </c>
      <c r="R182" s="375" t="s">
        <v>295</v>
      </c>
      <c r="S182" s="376">
        <v>179340620</v>
      </c>
      <c r="T182" s="275" t="s">
        <v>1</v>
      </c>
      <c r="U182" s="376" t="s">
        <v>413</v>
      </c>
      <c r="V182" s="378" t="s">
        <v>470</v>
      </c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</row>
    <row r="183" spans="6:51" ht="13.5">
      <c r="F183" s="24"/>
      <c r="G183" s="24"/>
      <c r="H183" s="24"/>
      <c r="I183" s="24"/>
      <c r="J183" s="24"/>
      <c r="Q183" s="28">
        <v>182</v>
      </c>
      <c r="R183" s="379" t="s">
        <v>296</v>
      </c>
      <c r="S183" s="380">
        <v>179901854</v>
      </c>
      <c r="T183" s="275" t="s">
        <v>1</v>
      </c>
      <c r="U183" s="381" t="s">
        <v>405</v>
      </c>
      <c r="V183" s="378" t="s">
        <v>470</v>
      </c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</row>
    <row r="184" spans="6:51" ht="13.5">
      <c r="F184" s="24"/>
      <c r="G184" s="24"/>
      <c r="H184" s="24"/>
      <c r="I184" s="24"/>
      <c r="J184" s="24"/>
      <c r="Q184" s="28">
        <v>183</v>
      </c>
      <c r="R184" s="375" t="s">
        <v>297</v>
      </c>
      <c r="S184" s="376">
        <v>180193231</v>
      </c>
      <c r="T184" s="275" t="s">
        <v>1</v>
      </c>
      <c r="U184" s="376" t="s">
        <v>46</v>
      </c>
      <c r="V184" s="378" t="s">
        <v>466</v>
      </c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</row>
    <row r="185" spans="6:51" ht="13.5">
      <c r="F185" s="24"/>
      <c r="G185" s="24"/>
      <c r="H185" s="24"/>
      <c r="I185" s="24"/>
      <c r="J185" s="24"/>
      <c r="Q185" s="28">
        <v>184</v>
      </c>
      <c r="R185" s="375" t="s">
        <v>298</v>
      </c>
      <c r="S185" s="376">
        <v>180153137</v>
      </c>
      <c r="T185" s="275" t="s">
        <v>1</v>
      </c>
      <c r="U185" s="376" t="s">
        <v>402</v>
      </c>
      <c r="V185" s="378" t="s">
        <v>466</v>
      </c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</row>
    <row r="186" spans="6:51" ht="13.5">
      <c r="F186" s="24"/>
      <c r="G186" s="24"/>
      <c r="H186" s="24"/>
      <c r="I186" s="24"/>
      <c r="J186" s="24"/>
      <c r="Q186" s="28">
        <v>185</v>
      </c>
      <c r="R186" s="375" t="s">
        <v>299</v>
      </c>
      <c r="S186" s="376">
        <v>180373788</v>
      </c>
      <c r="T186" s="275" t="s">
        <v>1</v>
      </c>
      <c r="U186" s="376" t="s">
        <v>404</v>
      </c>
      <c r="V186" s="378" t="s">
        <v>466</v>
      </c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</row>
    <row r="187" spans="6:51" ht="13.5">
      <c r="F187" s="24"/>
      <c r="G187" s="24"/>
      <c r="H187" s="24"/>
      <c r="I187" s="24"/>
      <c r="J187" s="24"/>
      <c r="Q187" s="28">
        <v>186</v>
      </c>
      <c r="R187" s="375" t="s">
        <v>300</v>
      </c>
      <c r="S187" s="376">
        <v>180102018</v>
      </c>
      <c r="T187" s="275" t="s">
        <v>17</v>
      </c>
      <c r="U187" s="376" t="s">
        <v>413</v>
      </c>
      <c r="V187" s="378" t="s">
        <v>466</v>
      </c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</row>
    <row r="188" spans="6:51" ht="13.5">
      <c r="F188" s="24"/>
      <c r="G188" s="24"/>
      <c r="H188" s="24"/>
      <c r="I188" s="24"/>
      <c r="J188" s="24"/>
      <c r="Q188" s="28">
        <v>187</v>
      </c>
      <c r="R188" s="375" t="s">
        <v>301</v>
      </c>
      <c r="S188" s="376">
        <v>181121797</v>
      </c>
      <c r="T188" s="275" t="s">
        <v>1</v>
      </c>
      <c r="U188" s="376" t="s">
        <v>404</v>
      </c>
      <c r="V188" s="378" t="s">
        <v>498</v>
      </c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</row>
    <row r="189" spans="6:51" ht="13.5">
      <c r="F189" s="24"/>
      <c r="G189" s="24"/>
      <c r="H189" s="24"/>
      <c r="I189" s="24"/>
      <c r="J189" s="24"/>
      <c r="Q189" s="28">
        <v>188</v>
      </c>
      <c r="R189" s="375" t="s">
        <v>302</v>
      </c>
      <c r="S189" s="376">
        <v>281523640</v>
      </c>
      <c r="T189" s="275" t="s">
        <v>1</v>
      </c>
      <c r="U189" s="376" t="s">
        <v>402</v>
      </c>
      <c r="V189" s="378" t="s">
        <v>498</v>
      </c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</row>
    <row r="190" spans="6:51" ht="13.5">
      <c r="F190" s="24"/>
      <c r="G190" s="24"/>
      <c r="H190" s="24"/>
      <c r="I190" s="24"/>
      <c r="J190" s="24"/>
      <c r="Q190" s="28">
        <v>189</v>
      </c>
      <c r="R190" s="375" t="s">
        <v>303</v>
      </c>
      <c r="S190" s="376">
        <v>181522014</v>
      </c>
      <c r="T190" s="275" t="s">
        <v>1</v>
      </c>
      <c r="U190" s="376" t="s">
        <v>413</v>
      </c>
      <c r="V190" s="378" t="s">
        <v>498</v>
      </c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</row>
    <row r="191" spans="6:51" ht="13.5">
      <c r="F191" s="24"/>
      <c r="G191" s="24"/>
      <c r="H191" s="24"/>
      <c r="I191" s="24"/>
      <c r="J191" s="24"/>
      <c r="Q191" s="28">
        <v>190</v>
      </c>
      <c r="R191" s="375" t="s">
        <v>304</v>
      </c>
      <c r="S191" s="376">
        <v>182770817</v>
      </c>
      <c r="T191" s="275" t="s">
        <v>1</v>
      </c>
      <c r="U191" s="376" t="s">
        <v>46</v>
      </c>
      <c r="V191" s="378" t="s">
        <v>499</v>
      </c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</row>
    <row r="192" spans="6:51" ht="13.5">
      <c r="F192" s="24"/>
      <c r="G192" s="24"/>
      <c r="H192" s="24"/>
      <c r="I192" s="24"/>
      <c r="J192" s="24"/>
      <c r="Q192" s="28">
        <v>191</v>
      </c>
      <c r="R192" s="375" t="s">
        <v>305</v>
      </c>
      <c r="S192" s="376">
        <v>182701785</v>
      </c>
      <c r="T192" s="275" t="s">
        <v>1</v>
      </c>
      <c r="U192" s="376" t="s">
        <v>413</v>
      </c>
      <c r="V192" s="378" t="s">
        <v>499</v>
      </c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</row>
    <row r="193" spans="6:51" ht="13.5">
      <c r="F193" s="24"/>
      <c r="G193" s="24"/>
      <c r="H193" s="24"/>
      <c r="I193" s="24"/>
      <c r="J193" s="24"/>
      <c r="Q193" s="28">
        <v>192</v>
      </c>
      <c r="R193" s="375" t="s">
        <v>306</v>
      </c>
      <c r="S193" s="376">
        <v>182714850</v>
      </c>
      <c r="T193" s="275" t="s">
        <v>1</v>
      </c>
      <c r="U193" s="376" t="s">
        <v>404</v>
      </c>
      <c r="V193" s="378" t="s">
        <v>499</v>
      </c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</row>
    <row r="194" spans="6:51" ht="13.5">
      <c r="F194" s="24"/>
      <c r="G194" s="24"/>
      <c r="H194" s="24"/>
      <c r="I194" s="24"/>
      <c r="J194" s="24"/>
      <c r="Q194" s="28">
        <v>193</v>
      </c>
      <c r="R194" s="375" t="s">
        <v>307</v>
      </c>
      <c r="S194" s="376">
        <v>182743364</v>
      </c>
      <c r="T194" s="275" t="s">
        <v>1</v>
      </c>
      <c r="U194" s="376" t="s">
        <v>402</v>
      </c>
      <c r="V194" s="378" t="s">
        <v>499</v>
      </c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</row>
    <row r="195" spans="6:51" ht="13.5">
      <c r="F195" s="24"/>
      <c r="G195" s="24"/>
      <c r="H195" s="24"/>
      <c r="I195" s="24"/>
      <c r="J195" s="24"/>
      <c r="Q195" s="28">
        <v>194</v>
      </c>
      <c r="R195" s="375" t="s">
        <v>308</v>
      </c>
      <c r="S195" s="376">
        <v>183843314</v>
      </c>
      <c r="T195" s="275" t="s">
        <v>1</v>
      </c>
      <c r="U195" s="376" t="s">
        <v>404</v>
      </c>
      <c r="V195" s="378" t="s">
        <v>500</v>
      </c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</row>
    <row r="196" spans="6:51" ht="13.5">
      <c r="F196" s="24"/>
      <c r="G196" s="24"/>
      <c r="H196" s="24"/>
      <c r="I196" s="24"/>
      <c r="J196" s="24"/>
      <c r="Q196" s="28">
        <v>195</v>
      </c>
      <c r="R196" s="375" t="s">
        <v>309</v>
      </c>
      <c r="S196" s="376">
        <v>183633981</v>
      </c>
      <c r="T196" s="275" t="s">
        <v>1</v>
      </c>
      <c r="U196" s="376" t="s">
        <v>402</v>
      </c>
      <c r="V196" s="378" t="s">
        <v>500</v>
      </c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</row>
    <row r="197" spans="6:51" ht="13.5">
      <c r="F197" s="24"/>
      <c r="G197" s="24"/>
      <c r="H197" s="24"/>
      <c r="I197" s="24"/>
      <c r="J197" s="24"/>
      <c r="Q197" s="28">
        <v>196</v>
      </c>
      <c r="R197" s="375" t="s">
        <v>310</v>
      </c>
      <c r="S197" s="376">
        <v>183605327</v>
      </c>
      <c r="T197" s="275" t="s">
        <v>1</v>
      </c>
      <c r="U197" s="376" t="s">
        <v>413</v>
      </c>
      <c r="V197" s="378" t="s">
        <v>500</v>
      </c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</row>
    <row r="198" spans="6:51" ht="13.5">
      <c r="F198" s="24"/>
      <c r="G198" s="24"/>
      <c r="H198" s="24"/>
      <c r="I198" s="24"/>
      <c r="J198" s="24"/>
      <c r="Q198" s="28">
        <v>197</v>
      </c>
      <c r="R198" s="375" t="s">
        <v>311</v>
      </c>
      <c r="S198" s="376">
        <v>183606952</v>
      </c>
      <c r="T198" s="275" t="s">
        <v>1</v>
      </c>
      <c r="U198" s="376" t="s">
        <v>413</v>
      </c>
      <c r="V198" s="378" t="s">
        <v>500</v>
      </c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</row>
    <row r="199" spans="6:51" ht="13.5">
      <c r="F199" s="24"/>
      <c r="G199" s="24"/>
      <c r="H199" s="24"/>
      <c r="I199" s="24"/>
      <c r="J199" s="24"/>
      <c r="Q199" s="28">
        <v>198</v>
      </c>
      <c r="R199" s="375" t="s">
        <v>312</v>
      </c>
      <c r="S199" s="376">
        <v>283667080</v>
      </c>
      <c r="T199" s="275" t="s">
        <v>1</v>
      </c>
      <c r="U199" s="376" t="s">
        <v>46</v>
      </c>
      <c r="V199" s="378" t="s">
        <v>500</v>
      </c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</row>
    <row r="200" spans="6:51" ht="13.5">
      <c r="F200" s="24"/>
      <c r="G200" s="24"/>
      <c r="H200" s="24"/>
      <c r="I200" s="24"/>
      <c r="J200" s="24"/>
      <c r="Q200" s="28">
        <v>199</v>
      </c>
      <c r="R200" s="379" t="s">
        <v>313</v>
      </c>
      <c r="S200" s="380">
        <v>300083878</v>
      </c>
      <c r="T200" s="275" t="s">
        <v>1</v>
      </c>
      <c r="U200" s="381" t="s">
        <v>405</v>
      </c>
      <c r="V200" s="378" t="s">
        <v>500</v>
      </c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</row>
    <row r="201" spans="6:51" ht="13.5">
      <c r="F201" s="24"/>
      <c r="G201" s="24"/>
      <c r="H201" s="24"/>
      <c r="I201" s="24"/>
      <c r="J201" s="24"/>
      <c r="Q201" s="28">
        <v>200</v>
      </c>
      <c r="R201" s="375" t="s">
        <v>314</v>
      </c>
      <c r="S201" s="376">
        <v>184552774</v>
      </c>
      <c r="T201" s="275" t="s">
        <v>1</v>
      </c>
      <c r="U201" s="376" t="s">
        <v>413</v>
      </c>
      <c r="V201" s="378" t="s">
        <v>501</v>
      </c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</row>
    <row r="202" spans="6:51" ht="13.5">
      <c r="F202" s="24"/>
      <c r="G202" s="24"/>
      <c r="H202" s="24"/>
      <c r="I202" s="24"/>
      <c r="J202" s="24"/>
      <c r="Q202" s="28">
        <v>201</v>
      </c>
      <c r="R202" s="375" t="s">
        <v>315</v>
      </c>
      <c r="S202" s="376">
        <v>184827583</v>
      </c>
      <c r="T202" s="275" t="s">
        <v>1</v>
      </c>
      <c r="U202" s="376" t="s">
        <v>404</v>
      </c>
      <c r="V202" s="378" t="s">
        <v>501</v>
      </c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</row>
    <row r="203" spans="6:51" ht="13.5">
      <c r="F203" s="24"/>
      <c r="G203" s="24"/>
      <c r="H203" s="24"/>
      <c r="I203" s="24"/>
      <c r="J203" s="24"/>
      <c r="Q203" s="28">
        <v>202</v>
      </c>
      <c r="R203" s="375" t="s">
        <v>316</v>
      </c>
      <c r="S203" s="376">
        <v>184626819</v>
      </c>
      <c r="T203" s="275" t="s">
        <v>1</v>
      </c>
      <c r="U203" s="376" t="s">
        <v>402</v>
      </c>
      <c r="V203" s="378" t="s">
        <v>501</v>
      </c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</row>
    <row r="204" spans="6:51" ht="13.5">
      <c r="F204" s="24"/>
      <c r="G204" s="24"/>
      <c r="H204" s="24"/>
      <c r="I204" s="24"/>
      <c r="J204" s="24"/>
      <c r="Q204" s="28">
        <v>203</v>
      </c>
      <c r="R204" s="375" t="s">
        <v>317</v>
      </c>
      <c r="S204" s="376">
        <v>184536236</v>
      </c>
      <c r="T204" s="275" t="s">
        <v>1</v>
      </c>
      <c r="U204" s="376" t="s">
        <v>46</v>
      </c>
      <c r="V204" s="378" t="s">
        <v>501</v>
      </c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</row>
    <row r="205" spans="6:51" ht="13.5">
      <c r="F205" s="24"/>
      <c r="G205" s="24"/>
      <c r="H205" s="24"/>
      <c r="I205" s="24"/>
      <c r="J205" s="24"/>
      <c r="Q205" s="28">
        <v>204</v>
      </c>
      <c r="R205" s="375" t="s">
        <v>318</v>
      </c>
      <c r="S205" s="376">
        <v>185304657</v>
      </c>
      <c r="T205" s="275" t="s">
        <v>1</v>
      </c>
      <c r="U205" s="376" t="s">
        <v>402</v>
      </c>
      <c r="V205" s="378" t="s">
        <v>482</v>
      </c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</row>
    <row r="206" spans="6:51" ht="13.5">
      <c r="F206" s="24"/>
      <c r="G206" s="24"/>
      <c r="H206" s="24"/>
      <c r="I206" s="24"/>
      <c r="J206" s="24"/>
      <c r="Q206" s="28">
        <v>205</v>
      </c>
      <c r="R206" s="375" t="s">
        <v>319</v>
      </c>
      <c r="S206" s="376">
        <v>185492166</v>
      </c>
      <c r="T206" s="275" t="s">
        <v>1</v>
      </c>
      <c r="U206" s="376" t="s">
        <v>404</v>
      </c>
      <c r="V206" s="378" t="s">
        <v>482</v>
      </c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</row>
    <row r="207" spans="6:51" ht="13.5">
      <c r="F207" s="24"/>
      <c r="G207" s="24"/>
      <c r="H207" s="24"/>
      <c r="I207" s="24"/>
      <c r="J207" s="24"/>
      <c r="Q207" s="28">
        <v>206</v>
      </c>
      <c r="R207" s="375" t="s">
        <v>320</v>
      </c>
      <c r="S207" s="376">
        <v>185105324</v>
      </c>
      <c r="T207" s="275" t="s">
        <v>1</v>
      </c>
      <c r="U207" s="376" t="s">
        <v>413</v>
      </c>
      <c r="V207" s="378" t="s">
        <v>482</v>
      </c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</row>
    <row r="208" spans="6:51" ht="13.5">
      <c r="F208" s="24"/>
      <c r="G208" s="24"/>
      <c r="H208" s="24"/>
      <c r="I208" s="24"/>
      <c r="J208" s="24"/>
      <c r="Q208" s="28">
        <v>207</v>
      </c>
      <c r="R208" s="375" t="s">
        <v>321</v>
      </c>
      <c r="S208" s="376">
        <v>185179431</v>
      </c>
      <c r="T208" s="275" t="s">
        <v>1</v>
      </c>
      <c r="U208" s="376" t="s">
        <v>413</v>
      </c>
      <c r="V208" s="378" t="s">
        <v>482</v>
      </c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</row>
    <row r="209" spans="6:51" ht="13.5">
      <c r="F209" s="24"/>
      <c r="G209" s="24"/>
      <c r="H209" s="24"/>
      <c r="I209" s="24"/>
      <c r="J209" s="24"/>
      <c r="Q209" s="28">
        <v>208</v>
      </c>
      <c r="R209" s="375" t="s">
        <v>322</v>
      </c>
      <c r="S209" s="376">
        <v>185108391</v>
      </c>
      <c r="T209" s="275" t="s">
        <v>1</v>
      </c>
      <c r="U209" s="387" t="s">
        <v>413</v>
      </c>
      <c r="V209" s="378" t="s">
        <v>482</v>
      </c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</row>
    <row r="210" spans="6:51" ht="13.5">
      <c r="F210" s="24"/>
      <c r="G210" s="24"/>
      <c r="H210" s="24"/>
      <c r="I210" s="24"/>
      <c r="J210" s="24"/>
      <c r="Q210" s="28">
        <v>209</v>
      </c>
      <c r="R210" s="375" t="s">
        <v>410</v>
      </c>
      <c r="S210" s="376">
        <v>124135580</v>
      </c>
      <c r="T210" s="275" t="s">
        <v>10</v>
      </c>
      <c r="U210" s="387" t="s">
        <v>404</v>
      </c>
      <c r="V210" s="378" t="s">
        <v>454</v>
      </c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</row>
    <row r="211" spans="6:51" ht="13.5">
      <c r="F211" s="24"/>
      <c r="G211" s="24"/>
      <c r="H211" s="24"/>
      <c r="I211" s="24"/>
      <c r="J211" s="24"/>
      <c r="Q211" s="28">
        <v>210</v>
      </c>
      <c r="R211" s="379" t="s">
        <v>323</v>
      </c>
      <c r="S211" s="380">
        <v>120545849</v>
      </c>
      <c r="T211" s="275" t="s">
        <v>1</v>
      </c>
      <c r="U211" s="388" t="s">
        <v>402</v>
      </c>
      <c r="V211" s="378" t="s">
        <v>454</v>
      </c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</row>
    <row r="212" spans="6:51" ht="13.5">
      <c r="F212" s="24"/>
      <c r="G212" s="24"/>
      <c r="H212" s="24"/>
      <c r="I212" s="24"/>
      <c r="J212" s="24"/>
      <c r="Q212" s="28">
        <v>211</v>
      </c>
      <c r="R212" s="375" t="s">
        <v>324</v>
      </c>
      <c r="S212" s="376">
        <v>302683277</v>
      </c>
      <c r="T212" s="275" t="s">
        <v>1</v>
      </c>
      <c r="U212" s="376" t="s">
        <v>46</v>
      </c>
      <c r="V212" s="378" t="s">
        <v>454</v>
      </c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</row>
    <row r="213" spans="6:22" ht="13.5">
      <c r="F213" s="24"/>
      <c r="Q213" s="28">
        <v>212</v>
      </c>
      <c r="R213" s="375" t="s">
        <v>325</v>
      </c>
      <c r="S213" s="376">
        <v>120153047</v>
      </c>
      <c r="T213" s="275" t="s">
        <v>1</v>
      </c>
      <c r="U213" s="376" t="s">
        <v>413</v>
      </c>
      <c r="V213" s="378" t="s">
        <v>454</v>
      </c>
    </row>
    <row r="214" spans="17:22" ht="13.5">
      <c r="Q214" s="28">
        <v>213</v>
      </c>
      <c r="R214" s="375" t="s">
        <v>326</v>
      </c>
      <c r="S214" s="376">
        <v>120750163</v>
      </c>
      <c r="T214" s="275" t="s">
        <v>1</v>
      </c>
      <c r="U214" s="376" t="s">
        <v>413</v>
      </c>
      <c r="V214" s="378" t="s">
        <v>454</v>
      </c>
    </row>
    <row r="215" spans="17:22" ht="13.5">
      <c r="Q215" s="28">
        <v>214</v>
      </c>
      <c r="R215" s="375" t="s">
        <v>327</v>
      </c>
      <c r="S215" s="376">
        <v>124644360</v>
      </c>
      <c r="T215" s="275" t="s">
        <v>17</v>
      </c>
      <c r="U215" s="376" t="s">
        <v>46</v>
      </c>
      <c r="V215" s="378" t="s">
        <v>454</v>
      </c>
    </row>
    <row r="216" spans="17:22" ht="13.5">
      <c r="Q216" s="28">
        <v>215</v>
      </c>
      <c r="R216" s="375" t="s">
        <v>328</v>
      </c>
      <c r="S216" s="376">
        <v>124568293</v>
      </c>
      <c r="T216" s="275" t="s">
        <v>17</v>
      </c>
      <c r="U216" s="376" t="s">
        <v>413</v>
      </c>
      <c r="V216" s="378" t="s">
        <v>454</v>
      </c>
    </row>
    <row r="217" spans="17:22" ht="13.5">
      <c r="Q217" s="28">
        <v>216</v>
      </c>
      <c r="R217" s="375" t="s">
        <v>329</v>
      </c>
      <c r="S217" s="376">
        <v>120125820</v>
      </c>
      <c r="T217" s="275" t="s">
        <v>1</v>
      </c>
      <c r="U217" s="376" t="s">
        <v>413</v>
      </c>
      <c r="V217" s="378" t="s">
        <v>454</v>
      </c>
    </row>
    <row r="218" spans="17:22" ht="13.5">
      <c r="Q218" s="28">
        <v>217</v>
      </c>
      <c r="R218" s="379" t="s">
        <v>330</v>
      </c>
      <c r="S218" s="380">
        <v>181705485</v>
      </c>
      <c r="T218" s="275" t="s">
        <v>1</v>
      </c>
      <c r="U218" s="375" t="s">
        <v>405</v>
      </c>
      <c r="V218" s="378" t="s">
        <v>454</v>
      </c>
    </row>
    <row r="219" spans="17:22" ht="13.5">
      <c r="Q219" s="28">
        <v>218</v>
      </c>
      <c r="R219" s="375" t="s">
        <v>539</v>
      </c>
      <c r="S219" s="376">
        <v>123615345</v>
      </c>
      <c r="T219" s="275" t="s">
        <v>1</v>
      </c>
      <c r="U219" s="376" t="s">
        <v>413</v>
      </c>
      <c r="V219" s="378" t="s">
        <v>454</v>
      </c>
    </row>
    <row r="220" spans="17:22" ht="13.5">
      <c r="Q220" s="28">
        <v>219</v>
      </c>
      <c r="R220" s="375" t="s">
        <v>331</v>
      </c>
      <c r="S220" s="376">
        <v>304195262</v>
      </c>
      <c r="T220" s="275" t="s">
        <v>17</v>
      </c>
      <c r="U220" s="376" t="s">
        <v>413</v>
      </c>
      <c r="V220" s="378" t="s">
        <v>454</v>
      </c>
    </row>
    <row r="221" spans="17:22" ht="13.5">
      <c r="Q221" s="28">
        <v>220</v>
      </c>
      <c r="R221" s="375" t="s">
        <v>332</v>
      </c>
      <c r="S221" s="376">
        <v>186442084</v>
      </c>
      <c r="T221" s="275" t="s">
        <v>1</v>
      </c>
      <c r="U221" s="376" t="s">
        <v>413</v>
      </c>
      <c r="V221" s="378" t="s">
        <v>467</v>
      </c>
    </row>
    <row r="222" spans="17:22" ht="13.5">
      <c r="Q222" s="28">
        <v>221</v>
      </c>
      <c r="R222" s="375" t="s">
        <v>333</v>
      </c>
      <c r="S222" s="376">
        <v>186063262</v>
      </c>
      <c r="T222" s="275" t="s">
        <v>1</v>
      </c>
      <c r="U222" s="376" t="s">
        <v>413</v>
      </c>
      <c r="V222" s="378" t="s">
        <v>467</v>
      </c>
    </row>
    <row r="223" spans="17:22" ht="13.5">
      <c r="Q223" s="28">
        <v>222</v>
      </c>
      <c r="R223" s="375" t="s">
        <v>334</v>
      </c>
      <c r="S223" s="376">
        <v>302409486</v>
      </c>
      <c r="T223" s="275" t="s">
        <v>17</v>
      </c>
      <c r="U223" s="376" t="s">
        <v>46</v>
      </c>
      <c r="V223" s="378" t="s">
        <v>467</v>
      </c>
    </row>
    <row r="224" spans="17:22" ht="13.5">
      <c r="Q224" s="28">
        <v>223</v>
      </c>
      <c r="R224" s="375" t="s">
        <v>335</v>
      </c>
      <c r="S224" s="376">
        <v>155498117</v>
      </c>
      <c r="T224" s="275" t="s">
        <v>1</v>
      </c>
      <c r="U224" s="376" t="s">
        <v>413</v>
      </c>
      <c r="V224" s="378" t="s">
        <v>502</v>
      </c>
    </row>
    <row r="225" spans="17:22" ht="13.5">
      <c r="Q225" s="28">
        <v>224</v>
      </c>
      <c r="R225" s="375" t="s">
        <v>336</v>
      </c>
      <c r="S225" s="376">
        <v>110087517</v>
      </c>
      <c r="T225" s="275" t="s">
        <v>1</v>
      </c>
      <c r="U225" s="376" t="s">
        <v>413</v>
      </c>
      <c r="V225" s="378" t="s">
        <v>502</v>
      </c>
    </row>
    <row r="226" spans="17:22" ht="13.5">
      <c r="Q226" s="28">
        <v>225</v>
      </c>
      <c r="R226" s="375" t="s">
        <v>411</v>
      </c>
      <c r="S226" s="376">
        <v>155514735</v>
      </c>
      <c r="T226" s="275" t="s">
        <v>1</v>
      </c>
      <c r="U226" s="376" t="s">
        <v>413</v>
      </c>
      <c r="V226" s="378" t="s">
        <v>502</v>
      </c>
    </row>
    <row r="227" spans="17:22" ht="13.5">
      <c r="Q227" s="28">
        <v>226</v>
      </c>
      <c r="R227" s="375" t="s">
        <v>337</v>
      </c>
      <c r="S227" s="376">
        <v>187801768</v>
      </c>
      <c r="T227" s="275" t="s">
        <v>1</v>
      </c>
      <c r="U227" s="376" t="s">
        <v>413</v>
      </c>
      <c r="V227" s="378" t="s">
        <v>503</v>
      </c>
    </row>
    <row r="228" spans="18:21" ht="14.25">
      <c r="R228"/>
      <c r="S228"/>
      <c r="T228"/>
      <c r="U228"/>
    </row>
    <row r="229" spans="18:21" ht="14.25">
      <c r="R229"/>
      <c r="S229"/>
      <c r="T229"/>
      <c r="U229"/>
    </row>
    <row r="231" spans="18:21" ht="14.25">
      <c r="R231"/>
      <c r="S231" s="121"/>
      <c r="T231"/>
      <c r="U231"/>
    </row>
    <row r="232" spans="18:21" ht="14.25">
      <c r="R232"/>
      <c r="S232" s="121"/>
      <c r="T232"/>
      <c r="U232"/>
    </row>
  </sheetData>
  <sheetProtection sheet="1" selectLockedCells="1"/>
  <autoFilter ref="R1:V1">
    <sortState ref="R2:V232">
      <sortCondition sortBy="value" ref="V2:V232"/>
    </sortState>
  </autoFilter>
  <mergeCells count="31">
    <mergeCell ref="C15:E15"/>
    <mergeCell ref="B6:E6"/>
    <mergeCell ref="C8:E8"/>
    <mergeCell ref="D2:E4"/>
    <mergeCell ref="C10:E10"/>
    <mergeCell ref="C12:E12"/>
    <mergeCell ref="C13:E13"/>
    <mergeCell ref="C21:D21"/>
    <mergeCell ref="C30:E30"/>
    <mergeCell ref="C31:E31"/>
    <mergeCell ref="C27:E27"/>
    <mergeCell ref="C105:E105"/>
    <mergeCell ref="C9:E9"/>
    <mergeCell ref="C11:E11"/>
    <mergeCell ref="C28:E28"/>
    <mergeCell ref="C16:D16"/>
    <mergeCell ref="C18:D18"/>
    <mergeCell ref="C17:D17"/>
    <mergeCell ref="C25:E25"/>
    <mergeCell ref="C19:D19"/>
    <mergeCell ref="C20:D20"/>
    <mergeCell ref="C22:D22"/>
    <mergeCell ref="C24:E24"/>
    <mergeCell ref="C125:E125"/>
    <mergeCell ref="C126:E126"/>
    <mergeCell ref="C118:E118"/>
    <mergeCell ref="C32:E32"/>
    <mergeCell ref="C33:E33"/>
    <mergeCell ref="C123:E123"/>
    <mergeCell ref="C124:E124"/>
    <mergeCell ref="C50:E50"/>
  </mergeCells>
  <conditionalFormatting sqref="C101 E101">
    <cfRule type="cellIs" priority="5" dxfId="0" operator="notEqual" stopIfTrue="1">
      <formula>"Balansas"</formula>
    </cfRule>
  </conditionalFormatting>
  <dataValidations count="25">
    <dataValidation allowBlank="1" showInputMessage="1" showErrorMessage="1" prompt="Nurodykite įmonės vyr. finansininko (vyr. buhalterio) vardą ir pavardę. Pareigų nurodyti nereikia." sqref="C13:E13"/>
    <dataValidation allowBlank="1" showInputMessage="1" showErrorMessage="1" prompt="Nurodykite įmonės direktoriaus (generalinio direktoriaus) vardą ir pavardę. Pareigų nurodyti nereikia." sqref="C12:E12"/>
    <dataValidation allowBlank="1" showErrorMessage="1" sqref="B32:B33"/>
    <dataValidation type="whole" allowBlank="1" showErrorMessage="1" prompt="Nurodykite identifikacinį numerį (juridinio asmens kodą)" sqref="C10:E10">
      <formula1>0</formula1>
      <formula2>9999999999999990000</formula2>
    </dataValidation>
    <dataValidation type="list" allowBlank="1" showInputMessage="1" showErrorMessage="1" sqref="C27:E27">
      <formula1>"Taip, Ne"</formula1>
    </dataValidation>
    <dataValidation type="list" allowBlank="1" showErrorMessage="1" prompt="Nurodykite pilną įmonės pavadinimą, pvz. Akcinė bendrovė „Pavyzdys“ ar Valstybės įmonė „Pavyzdys“" sqref="C8:E8">
      <formula1>$R$2:$R$229</formula1>
    </dataValidation>
    <dataValidation allowBlank="1" showInputMessage="1" showErrorMessage="1" prompt="Jei balansas susibalansuoja, matysite žodį „Balansas“; jei nesibalansuoja - matysite disbalanso dydį (skirtumą)" sqref="B101:E101"/>
    <dataValidation allowBlank="1" showInputMessage="1" showErrorMessage="1" prompt="Pildoma, jei įmonės balanse šie įsipareigojimai pateikiami atskirai nuo ilgalaikių ir trumpalaikių įsipareigojimų." sqref="B97:E97"/>
    <dataValidation allowBlank="1" showInputMessage="1" showErrorMessage="1" prompt="Pildoma tik akcinių bendrovių / uždarųjų akcinių bendrovių." sqref="B72:E72"/>
    <dataValidation allowBlank="1" showInputMessage="1" showErrorMessage="1" prompt="Pildoma savivaldybės įmonių, turinčių atitinkamo turto." sqref="B73:E73"/>
    <dataValidation allowBlank="1" showInputMessage="1" showErrorMessage="1" prompt="Pildoma, jei įmonės balanse šis turtas pateikiamas atskirai nuo ilgalaikio ir trumpalaikio turto." sqref="B67:E67"/>
    <dataValidation allowBlank="1" showInputMessage="1" showErrorMessage="1" prompt="Į šią sumą turi būti įtraukta ilgalaikės skolos kredito įstaigoms, skoliniai įsipareigojimai ir nuomos įsipareigojimai." sqref="B88:E88"/>
    <dataValidation allowBlank="1" showInputMessage="1" showErrorMessage="1" prompt="Į šią sumą turi būti įtraukta skolų kredito įstaigoms, skolinių įsipareigojimų ir nuomos įsipareigojimų einamųjų metų dalis." sqref="B91:E91"/>
    <dataValidation allowBlank="1" showInputMessage="1" showErrorMessage="1" prompt="Nurodykite visų kontroliuojamų įmonių pavadinimus." sqref="C28:E28"/>
    <dataValidation allowBlank="1" showInputMessage="1" showErrorMessage="1" prompt="Pildoma, jei įmonės veikla buvo dotuojama ir jei šios dotacijos yra išskiriamos atskira eilute įmonės pelno (nuostolių) ataskaitoje." sqref="B41:E41"/>
    <dataValidation allowBlank="1" showInputMessage="1" showErrorMessage="1" prompt="Jei įmonės teisinė forma yra AB arba UAB, nurodykite penkis didžiausius bendrovės akcininkus; jei įmonės teisinė forma yra SĮ, šios dalies pildyti nereikia." sqref="B16"/>
    <dataValidation allowBlank="1" showInputMessage="1" showErrorMessage="1" prompt="Jeigu bendrovės akcijas valdo daugiau nei viena savivaldybė, nurodykite akcijų dalį, kurią valdo daugiausiai akcijų valdanti savivaldybė.&#10;&#10;Jeigu įmonės teisinė forma savivaldybės įmonė (SĮ), nurodykite - 100,0%." sqref="C24:E24"/>
    <dataValidation allowBlank="1" showInputMessage="1" showErrorMessage="1" prompt="Jeigu bendrovės akcijas valdo daugiau nei viena savivaldybė, nurodykite tą savivaldybę, kuriai priklauso didžiausia dalis akcijų." sqref="C25:E25"/>
    <dataValidation allowBlank="1" showInputMessage="1" showErrorMessage="1" prompt="Įrašykite akcininko pavadinimą arba bendrai fizinių asmenų valdomą dalį." sqref="C17:D21"/>
    <dataValidation allowBlank="1" showInputMessage="1" showErrorMessage="1" prompt="Nurodykite, kokią išleistų akcijų dalį atitinkamas akcininkas valdė nurodytą dieną (pvz.: jeigu vienas akcininkas valdo 12,34 proc., į laukelį įrašykite „12,34“).&#10;Akcijų dalį nurodykite šimtųjų tikslumu." sqref="E17:E21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&#10;" sqref="B110:E110"/>
    <dataValidation allowBlank="1" showInputMessage="1" showErrorMessage="1" prompt="Ataskaitiniu laikotarpiu atliktos ar apskaitytos investicijos į ilgalaikį turtą, t. y. įsigytas turtas, atitinkamu einamuoju periodu ilgalaikiam investiciniam projektui skirta suma" sqref="B108:E108"/>
    <dataValidation allowBlank="1" showInputMessage="1" showErrorMessage="1" prompt="Bendras darbuotojų (darbo sutarčių) skaičius; įskaičiuojami visi darbuotojai, įskaitant ir vadovus." sqref="B113:E113"/>
    <dataValidation allowBlank="1" showInputMessage="1" showErrorMessage="1" prompt="Šie duomenys reikalingi tuo atveju, jeigu apibendrintą ataskaitą rengiantys asmenys norėtų pasitikslinti / sužinoti daugiau informacijos apie įmonės veiklos rezultatus." sqref="B125:E125"/>
    <dataValidation allowBlank="1" showInputMessage="1" showErrorMessage="1" prompt="Data, kai atsakingas asmuo patvirtina duomenų tikrumą.&#10;&#10;Data pateikiama formatu:&#10;2019-12-31" sqref="B123:E123"/>
  </dataValidations>
  <printOptions/>
  <pageMargins left="0.41" right="0.7" top="0.4" bottom="0.36" header="0.3" footer="0.3"/>
  <pageSetup fitToHeight="0" horizontalDpi="600" verticalDpi="600" orientation="portrait" paperSize="9" scale="64" r:id="rId1"/>
  <headerFooter alignWithMargins="0">
    <oddFooter>&amp;CPuslapių &amp;P iš &amp;N</oddFooter>
  </headerFooter>
  <rowBreaks count="1" manualBreakCount="1">
    <brk id="69" min="1" max="4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showGridLines="0" view="pageBreakPreview" zoomScale="80" zoomScaleNormal="85" zoomScaleSheetLayoutView="80" zoomScalePageLayoutView="60" workbookViewId="0" topLeftCell="A1">
      <selection activeCell="C54" sqref="C54"/>
    </sheetView>
  </sheetViews>
  <sheetFormatPr defaultColWidth="9.140625" defaultRowHeight="15"/>
  <cols>
    <col min="1" max="1" width="1.7109375" style="24" customWidth="1"/>
    <col min="2" max="2" width="63.421875" style="24" customWidth="1"/>
    <col min="3" max="5" width="24.28125" style="24" customWidth="1"/>
    <col min="6" max="6" width="1.7109375" style="24" customWidth="1"/>
    <col min="7" max="7" width="9.140625" style="24" customWidth="1"/>
    <col min="8" max="8" width="0" style="24" hidden="1" customWidth="1"/>
    <col min="9" max="10" width="9.140625" style="24" customWidth="1"/>
    <col min="11" max="11" width="20.28125" style="24" customWidth="1"/>
    <col min="12" max="12" width="9.140625" style="24" customWidth="1"/>
    <col min="13" max="16384" width="9.140625" style="24" customWidth="1"/>
  </cols>
  <sheetData>
    <row r="1" spans="1:7" ht="9" customHeight="1">
      <c r="A1" s="107"/>
      <c r="B1" s="107"/>
      <c r="C1" s="107"/>
      <c r="D1" s="107"/>
      <c r="E1" s="107"/>
      <c r="F1" s="107"/>
      <c r="G1" s="107"/>
    </row>
    <row r="2" spans="1:7" ht="12" customHeight="1">
      <c r="A2" s="107"/>
      <c r="B2" s="55"/>
      <c r="C2" s="55"/>
      <c r="D2" s="446"/>
      <c r="E2" s="446"/>
      <c r="F2" s="107"/>
      <c r="G2" s="107"/>
    </row>
    <row r="3" spans="1:7" ht="29.25" customHeight="1">
      <c r="A3" s="107"/>
      <c r="B3" s="55"/>
      <c r="C3" s="55"/>
      <c r="D3" s="447" t="s">
        <v>338</v>
      </c>
      <c r="E3" s="447"/>
      <c r="F3" s="107"/>
      <c r="G3" s="107"/>
    </row>
    <row r="4" spans="1:7" ht="15" customHeight="1">
      <c r="A4" s="107"/>
      <c r="B4" s="54"/>
      <c r="C4" s="54"/>
      <c r="D4" s="56" t="s">
        <v>339</v>
      </c>
      <c r="E4" s="54"/>
      <c r="F4" s="107"/>
      <c r="G4" s="107"/>
    </row>
    <row r="5" spans="1:7" ht="15" customHeight="1">
      <c r="A5" s="107"/>
      <c r="B5" s="54"/>
      <c r="C5" s="54"/>
      <c r="D5" s="56"/>
      <c r="E5" s="54"/>
      <c r="F5" s="107"/>
      <c r="G5" s="107"/>
    </row>
    <row r="6" spans="1:7" ht="15" customHeight="1">
      <c r="A6" s="107"/>
      <c r="B6" s="438" t="s">
        <v>340</v>
      </c>
      <c r="C6" s="438"/>
      <c r="D6" s="438"/>
      <c r="E6" s="438"/>
      <c r="F6" s="107"/>
      <c r="G6" s="107"/>
    </row>
    <row r="7" spans="1:7" ht="12.75" customHeight="1">
      <c r="A7" s="107"/>
      <c r="B7" s="54"/>
      <c r="C7" s="54"/>
      <c r="D7" s="56"/>
      <c r="E7" s="54"/>
      <c r="F7" s="107"/>
      <c r="G7" s="107"/>
    </row>
    <row r="8" spans="1:7" ht="10.5" customHeight="1">
      <c r="A8" s="107"/>
      <c r="B8" s="25"/>
      <c r="C8" s="26"/>
      <c r="D8" s="26"/>
      <c r="E8" s="26"/>
      <c r="F8" s="107"/>
      <c r="G8" s="107"/>
    </row>
    <row r="9" spans="1:7" ht="18.75">
      <c r="A9" s="107"/>
      <c r="B9" s="74" t="s">
        <v>7</v>
      </c>
      <c r="C9" s="450" t="str">
        <f>'Finansiniai duomenys'!C8</f>
        <v>SĮ „Kaišiadorių paslaugos“</v>
      </c>
      <c r="D9" s="450"/>
      <c r="E9" s="450"/>
      <c r="F9" s="107"/>
      <c r="G9" s="107"/>
    </row>
    <row r="10" spans="1:7" ht="12">
      <c r="A10" s="107"/>
      <c r="B10" s="75" t="s">
        <v>9</v>
      </c>
      <c r="C10" s="419" t="e">
        <f>'Finansiniai duomenys'!C9</f>
        <v>#NAME?</v>
      </c>
      <c r="D10" s="419"/>
      <c r="E10" s="419"/>
      <c r="F10" s="107"/>
      <c r="G10" s="107"/>
    </row>
    <row r="11" spans="1:7" ht="12" customHeight="1" hidden="1">
      <c r="A11" s="107"/>
      <c r="B11" s="75"/>
      <c r="C11" s="124" t="s">
        <v>10</v>
      </c>
      <c r="D11" s="124"/>
      <c r="E11" s="124"/>
      <c r="F11" s="107"/>
      <c r="G11" s="107"/>
    </row>
    <row r="12" spans="1:7" ht="12" customHeight="1" hidden="1">
      <c r="A12" s="107"/>
      <c r="B12" s="75"/>
      <c r="C12" s="124" t="s">
        <v>1</v>
      </c>
      <c r="D12" s="124"/>
      <c r="E12" s="124"/>
      <c r="F12" s="107"/>
      <c r="G12" s="107"/>
    </row>
    <row r="13" spans="1:7" ht="12" customHeight="1" hidden="1">
      <c r="A13" s="107"/>
      <c r="B13" s="75"/>
      <c r="C13" s="124" t="s">
        <v>17</v>
      </c>
      <c r="D13" s="124"/>
      <c r="E13" s="124"/>
      <c r="F13" s="107"/>
      <c r="G13" s="107"/>
    </row>
    <row r="14" spans="1:7" ht="12">
      <c r="A14" s="107"/>
      <c r="B14" s="75" t="s">
        <v>341</v>
      </c>
      <c r="C14" s="419" t="e">
        <f>'Finansiniai duomenys'!#REF!</f>
        <v>#REF!</v>
      </c>
      <c r="D14" s="419"/>
      <c r="E14" s="419"/>
      <c r="F14" s="107"/>
      <c r="G14" s="107"/>
    </row>
    <row r="15" spans="1:7" ht="12" customHeight="1" hidden="1">
      <c r="A15" s="107"/>
      <c r="B15" s="75"/>
      <c r="C15" s="124" t="s">
        <v>11</v>
      </c>
      <c r="D15" s="124"/>
      <c r="E15" s="124"/>
      <c r="F15" s="107"/>
      <c r="G15" s="107"/>
    </row>
    <row r="16" spans="1:7" ht="12" customHeight="1" hidden="1">
      <c r="A16" s="107"/>
      <c r="B16" s="75"/>
      <c r="C16" s="124" t="s">
        <v>14</v>
      </c>
      <c r="D16" s="124"/>
      <c r="E16" s="124"/>
      <c r="F16" s="107"/>
      <c r="G16" s="107"/>
    </row>
    <row r="17" spans="1:7" ht="12" customHeight="1" hidden="1">
      <c r="A17" s="107"/>
      <c r="B17" s="75"/>
      <c r="C17" s="124" t="s">
        <v>18</v>
      </c>
      <c r="D17" s="124"/>
      <c r="E17" s="124"/>
      <c r="F17" s="107"/>
      <c r="G17" s="107"/>
    </row>
    <row r="18" spans="1:7" ht="12" customHeight="1" hidden="1">
      <c r="A18" s="107"/>
      <c r="B18" s="75"/>
      <c r="C18" s="124" t="s">
        <v>21</v>
      </c>
      <c r="D18" s="124"/>
      <c r="E18" s="124"/>
      <c r="F18" s="107"/>
      <c r="G18" s="107"/>
    </row>
    <row r="19" spans="1:7" ht="12" customHeight="1" hidden="1">
      <c r="A19" s="107"/>
      <c r="B19" s="75"/>
      <c r="C19" s="124" t="s">
        <v>23</v>
      </c>
      <c r="D19" s="124"/>
      <c r="E19" s="124"/>
      <c r="F19" s="107"/>
      <c r="G19" s="107"/>
    </row>
    <row r="20" spans="1:7" ht="12" customHeight="1" hidden="1">
      <c r="A20" s="107"/>
      <c r="B20" s="75"/>
      <c r="C20" s="124" t="s">
        <v>27</v>
      </c>
      <c r="D20" s="124"/>
      <c r="E20" s="124"/>
      <c r="F20" s="107"/>
      <c r="G20" s="107"/>
    </row>
    <row r="21" spans="1:7" ht="12" customHeight="1" hidden="1">
      <c r="A21" s="107"/>
      <c r="B21" s="75"/>
      <c r="C21" s="124" t="s">
        <v>31</v>
      </c>
      <c r="D21" s="124"/>
      <c r="E21" s="124"/>
      <c r="F21" s="107"/>
      <c r="G21" s="107"/>
    </row>
    <row r="22" spans="1:7" ht="12" customHeight="1" hidden="1">
      <c r="A22" s="107"/>
      <c r="B22" s="75"/>
      <c r="C22" s="124" t="s">
        <v>34</v>
      </c>
      <c r="D22" s="124"/>
      <c r="E22" s="124"/>
      <c r="F22" s="107"/>
      <c r="G22" s="107"/>
    </row>
    <row r="23" spans="1:7" ht="12" customHeight="1" hidden="1">
      <c r="A23" s="107"/>
      <c r="B23" s="75"/>
      <c r="C23" s="124" t="s">
        <v>38</v>
      </c>
      <c r="D23" s="124"/>
      <c r="E23" s="124"/>
      <c r="F23" s="107"/>
      <c r="G23" s="107"/>
    </row>
    <row r="24" spans="1:7" ht="12" customHeight="1" hidden="1">
      <c r="A24" s="107"/>
      <c r="B24" s="75"/>
      <c r="C24" s="124" t="s">
        <v>43</v>
      </c>
      <c r="D24" s="124"/>
      <c r="E24" s="124"/>
      <c r="F24" s="107"/>
      <c r="G24" s="107"/>
    </row>
    <row r="25" spans="1:7" ht="12" customHeight="1" hidden="1">
      <c r="A25" s="107"/>
      <c r="B25" s="75"/>
      <c r="C25" s="124" t="s">
        <v>47</v>
      </c>
      <c r="D25" s="124"/>
      <c r="E25" s="124"/>
      <c r="F25" s="107"/>
      <c r="G25" s="107"/>
    </row>
    <row r="26" spans="1:7" ht="12" customHeight="1" hidden="1">
      <c r="A26" s="107"/>
      <c r="B26" s="75"/>
      <c r="C26" s="27" t="s">
        <v>51</v>
      </c>
      <c r="D26" s="124"/>
      <c r="E26" s="124"/>
      <c r="F26" s="107"/>
      <c r="G26" s="107"/>
    </row>
    <row r="27" spans="1:7" ht="12">
      <c r="A27" s="107"/>
      <c r="B27" s="29" t="s">
        <v>13</v>
      </c>
      <c r="C27" s="419" t="e">
        <f>'Finansiniai duomenys'!C10</f>
        <v>#NAME?</v>
      </c>
      <c r="D27" s="419"/>
      <c r="E27" s="419"/>
      <c r="F27" s="107"/>
      <c r="G27" s="107"/>
    </row>
    <row r="28" spans="1:7" ht="12">
      <c r="A28" s="107"/>
      <c r="B28" s="29" t="s">
        <v>16</v>
      </c>
      <c r="C28" s="419" t="e">
        <f>'Finansiniai duomenys'!#REF!</f>
        <v>#REF!</v>
      </c>
      <c r="D28" s="419"/>
      <c r="E28" s="419"/>
      <c r="F28" s="107"/>
      <c r="G28" s="107"/>
    </row>
    <row r="29" spans="1:9" ht="12">
      <c r="A29" s="107"/>
      <c r="B29" s="29" t="s">
        <v>20</v>
      </c>
      <c r="C29" s="419" t="e">
        <f>'Finansiniai duomenys'!#REF!</f>
        <v>#REF!</v>
      </c>
      <c r="D29" s="419"/>
      <c r="E29" s="419"/>
      <c r="F29" s="107"/>
      <c r="G29" s="107"/>
      <c r="H29" s="28" t="s">
        <v>26</v>
      </c>
      <c r="I29" s="28"/>
    </row>
    <row r="30" spans="1:9" ht="12">
      <c r="A30" s="107"/>
      <c r="B30" s="29"/>
      <c r="C30" s="419" t="e">
        <f>'Finansiniai duomenys'!#REF!</f>
        <v>#REF!</v>
      </c>
      <c r="D30" s="419"/>
      <c r="E30" s="419"/>
      <c r="F30" s="107"/>
      <c r="G30" s="107"/>
      <c r="H30" s="28" t="s">
        <v>30</v>
      </c>
      <c r="I30" s="28"/>
    </row>
    <row r="31" spans="1:9" ht="12">
      <c r="A31" s="107"/>
      <c r="B31" s="29" t="s">
        <v>25</v>
      </c>
      <c r="C31" s="419" t="str">
        <f>'Finansiniai duomenys'!C12</f>
        <v>Remigijus Liaudinskas</v>
      </c>
      <c r="D31" s="419"/>
      <c r="E31" s="419"/>
      <c r="F31" s="107"/>
      <c r="G31" s="107"/>
      <c r="H31" s="28" t="s">
        <v>33</v>
      </c>
      <c r="I31" s="28"/>
    </row>
    <row r="32" spans="1:9" ht="12">
      <c r="A32" s="107"/>
      <c r="B32" s="29" t="s">
        <v>29</v>
      </c>
      <c r="C32" s="451" t="str">
        <f>'Finansiniai duomenys'!C13</f>
        <v>Virginija Grendienė</v>
      </c>
      <c r="D32" s="451"/>
      <c r="E32" s="451"/>
      <c r="F32" s="107"/>
      <c r="G32" s="107"/>
      <c r="H32" s="28" t="s">
        <v>342</v>
      </c>
      <c r="I32" s="28"/>
    </row>
    <row r="33" spans="1:9" ht="12">
      <c r="A33" s="107"/>
      <c r="B33" s="29"/>
      <c r="C33" s="29"/>
      <c r="D33" s="29"/>
      <c r="E33" s="29"/>
      <c r="F33" s="107"/>
      <c r="G33" s="107"/>
      <c r="H33" s="28" t="s">
        <v>42</v>
      </c>
      <c r="I33" s="28"/>
    </row>
    <row r="34" spans="1:9" ht="12">
      <c r="A34" s="107"/>
      <c r="B34" s="29"/>
      <c r="C34" s="434" t="s">
        <v>36</v>
      </c>
      <c r="D34" s="435"/>
      <c r="E34" s="435"/>
      <c r="F34" s="107"/>
      <c r="G34" s="107"/>
      <c r="H34" s="28" t="s">
        <v>46</v>
      </c>
      <c r="I34" s="28"/>
    </row>
    <row r="35" spans="1:9" ht="12">
      <c r="A35" s="107"/>
      <c r="B35" s="29" t="s">
        <v>40</v>
      </c>
      <c r="C35" s="425" t="s">
        <v>343</v>
      </c>
      <c r="D35" s="425"/>
      <c r="E35" s="59" t="s">
        <v>41</v>
      </c>
      <c r="F35" s="107"/>
      <c r="G35" s="107"/>
      <c r="H35" s="28" t="s">
        <v>50</v>
      </c>
      <c r="I35" s="28"/>
    </row>
    <row r="36" spans="1:9" ht="12">
      <c r="A36" s="107"/>
      <c r="B36" s="76" t="s">
        <v>45</v>
      </c>
      <c r="C36" s="448">
        <f>'Finansiniai duomenys'!C17</f>
        <v>0</v>
      </c>
      <c r="D36" s="449"/>
      <c r="E36" s="108">
        <f>'Finansiniai duomenys'!E17</f>
        <v>0</v>
      </c>
      <c r="F36" s="107"/>
      <c r="G36" s="107"/>
      <c r="H36" s="28" t="s">
        <v>54</v>
      </c>
      <c r="I36" s="28"/>
    </row>
    <row r="37" spans="1:9" ht="12">
      <c r="A37" s="107"/>
      <c r="B37" s="76" t="s">
        <v>49</v>
      </c>
      <c r="C37" s="448">
        <f>'Finansiniai duomenys'!C18</f>
        <v>0</v>
      </c>
      <c r="D37" s="449"/>
      <c r="E37" s="108">
        <f>'Finansiniai duomenys'!E18</f>
        <v>0</v>
      </c>
      <c r="F37" s="107"/>
      <c r="G37" s="107"/>
      <c r="H37" s="28" t="s">
        <v>57</v>
      </c>
      <c r="I37" s="28"/>
    </row>
    <row r="38" spans="1:9" ht="12">
      <c r="A38" s="107"/>
      <c r="B38" s="76" t="s">
        <v>53</v>
      </c>
      <c r="C38" s="448" t="e">
        <f>'Finansiniai duomenys'!#REF!</f>
        <v>#REF!</v>
      </c>
      <c r="D38" s="449"/>
      <c r="E38" s="108" t="e">
        <f>'Finansiniai duomenys'!#REF!</f>
        <v>#REF!</v>
      </c>
      <c r="F38" s="107"/>
      <c r="G38" s="107"/>
      <c r="H38" s="24" t="s">
        <v>60</v>
      </c>
      <c r="I38" s="28"/>
    </row>
    <row r="39" spans="1:8" ht="12">
      <c r="A39" s="107"/>
      <c r="B39" s="76" t="s">
        <v>56</v>
      </c>
      <c r="C39" s="448" t="e">
        <f>'Finansiniai duomenys'!#REF!</f>
        <v>#REF!</v>
      </c>
      <c r="D39" s="449"/>
      <c r="E39" s="108" t="e">
        <f>'Finansiniai duomenys'!#REF!</f>
        <v>#REF!</v>
      </c>
      <c r="F39" s="107"/>
      <c r="G39" s="107"/>
      <c r="H39" s="24" t="s">
        <v>62</v>
      </c>
    </row>
    <row r="40" spans="1:7" ht="12">
      <c r="A40" s="107"/>
      <c r="B40" s="76" t="s">
        <v>59</v>
      </c>
      <c r="C40" s="448" t="e">
        <f>'Finansiniai duomenys'!#REF!</f>
        <v>#REF!</v>
      </c>
      <c r="D40" s="449"/>
      <c r="E40" s="108" t="e">
        <f>'Finansiniai duomenys'!#REF!</f>
        <v>#REF!</v>
      </c>
      <c r="F40" s="107"/>
      <c r="G40" s="107"/>
    </row>
    <row r="41" spans="1:7" ht="12">
      <c r="A41" s="107"/>
      <c r="B41" s="76" t="s">
        <v>67</v>
      </c>
      <c r="C41" s="399" t="s">
        <v>68</v>
      </c>
      <c r="D41" s="400"/>
      <c r="E41" s="60" t="e">
        <f>100%-SUM(E36:E40)</f>
        <v>#REF!</v>
      </c>
      <c r="F41" s="107"/>
      <c r="G41" s="107"/>
    </row>
    <row r="42" spans="1:7" ht="12">
      <c r="A42" s="107"/>
      <c r="B42" s="76"/>
      <c r="C42" s="61"/>
      <c r="D42" s="61"/>
      <c r="E42" s="61"/>
      <c r="F42" s="107"/>
      <c r="G42" s="107"/>
    </row>
    <row r="43" spans="1:7" ht="12">
      <c r="A43" s="107"/>
      <c r="B43" s="61" t="s">
        <v>70</v>
      </c>
      <c r="C43" s="443">
        <f>'Finansiniai duomenys'!C24</f>
        <v>1</v>
      </c>
      <c r="D43" s="443"/>
      <c r="E43" s="443"/>
      <c r="F43" s="107"/>
      <c r="G43" s="107"/>
    </row>
    <row r="44" spans="1:7" ht="24">
      <c r="A44" s="107"/>
      <c r="B44" s="77" t="s">
        <v>344</v>
      </c>
      <c r="C44" s="444" t="str">
        <f>'Finansiniai duomenys'!C25</f>
        <v>Kaišiadorių rajono savivaldybė</v>
      </c>
      <c r="D44" s="444"/>
      <c r="E44" s="444"/>
      <c r="F44" s="107"/>
      <c r="G44" s="107"/>
    </row>
    <row r="45" spans="1:7" ht="12">
      <c r="A45" s="107"/>
      <c r="B45" s="29"/>
      <c r="C45" s="61"/>
      <c r="D45" s="61"/>
      <c r="E45" s="61"/>
      <c r="F45" s="107"/>
      <c r="G45" s="107"/>
    </row>
    <row r="46" spans="1:7" ht="24">
      <c r="A46" s="107"/>
      <c r="B46" s="78" t="s">
        <v>74</v>
      </c>
      <c r="C46" s="445" t="e">
        <f>'Finansiniai duomenys'!#REF!</f>
        <v>#REF!</v>
      </c>
      <c r="D46" s="445"/>
      <c r="E46" s="445"/>
      <c r="F46" s="107"/>
      <c r="G46" s="107"/>
    </row>
    <row r="47" spans="1:7" ht="41.25" customHeight="1">
      <c r="A47" s="107"/>
      <c r="B47" s="78" t="s">
        <v>76</v>
      </c>
      <c r="C47" s="442" t="e">
        <f>'Finansiniai duomenys'!#REF!</f>
        <v>#REF!</v>
      </c>
      <c r="D47" s="442"/>
      <c r="E47" s="442"/>
      <c r="F47" s="107"/>
      <c r="G47" s="107"/>
    </row>
    <row r="48" spans="1:7" ht="12">
      <c r="A48" s="107"/>
      <c r="B48" s="29"/>
      <c r="C48" s="61"/>
      <c r="D48" s="61"/>
      <c r="E48" s="61"/>
      <c r="F48" s="107"/>
      <c r="G48" s="107"/>
    </row>
    <row r="49" spans="1:8" ht="24" customHeight="1">
      <c r="A49" s="107"/>
      <c r="B49" s="29"/>
      <c r="C49" s="417" t="s">
        <v>79</v>
      </c>
      <c r="D49" s="417"/>
      <c r="E49" s="417"/>
      <c r="F49" s="107"/>
      <c r="G49" s="107"/>
      <c r="H49" s="30"/>
    </row>
    <row r="50" spans="1:12" s="30" customFormat="1" ht="12" customHeight="1">
      <c r="A50" s="111"/>
      <c r="B50" s="123"/>
      <c r="C50" s="397"/>
      <c r="D50" s="397"/>
      <c r="E50" s="397"/>
      <c r="F50" s="111"/>
      <c r="G50" s="111"/>
      <c r="H50" s="24"/>
      <c r="K50" s="24"/>
      <c r="L50" s="24"/>
    </row>
    <row r="51" spans="1:7" ht="12" customHeight="1">
      <c r="A51" s="107"/>
      <c r="B51" s="28"/>
      <c r="C51" s="409" t="s">
        <v>83</v>
      </c>
      <c r="D51" s="409"/>
      <c r="E51" s="409"/>
      <c r="F51" s="107"/>
      <c r="G51" s="107"/>
    </row>
    <row r="52" spans="1:7" ht="12">
      <c r="A52" s="107"/>
      <c r="B52" s="28"/>
      <c r="C52" s="411" t="s">
        <v>85</v>
      </c>
      <c r="D52" s="411"/>
      <c r="E52" s="411"/>
      <c r="F52" s="107"/>
      <c r="G52" s="107"/>
    </row>
    <row r="53" spans="1:7" ht="12.75" thickBot="1">
      <c r="A53" s="107"/>
      <c r="B53" s="79" t="s">
        <v>87</v>
      </c>
      <c r="C53" s="31" t="s">
        <v>345</v>
      </c>
      <c r="D53" s="31"/>
      <c r="E53" s="31" t="s">
        <v>346</v>
      </c>
      <c r="F53" s="107"/>
      <c r="G53" s="107"/>
    </row>
    <row r="54" spans="1:7" ht="12">
      <c r="A54" s="107"/>
      <c r="B54" s="80" t="s">
        <v>89</v>
      </c>
      <c r="C54" s="1"/>
      <c r="D54" s="32"/>
      <c r="E54" s="66"/>
      <c r="F54" s="107"/>
      <c r="G54" s="107"/>
    </row>
    <row r="55" spans="1:8" ht="12">
      <c r="A55" s="107"/>
      <c r="B55" s="80" t="s">
        <v>91</v>
      </c>
      <c r="C55" s="2"/>
      <c r="D55" s="33"/>
      <c r="E55" s="67"/>
      <c r="F55" s="107"/>
      <c r="G55" s="107"/>
      <c r="H55" s="34"/>
    </row>
    <row r="56" spans="1:12" s="34" customFormat="1" ht="12">
      <c r="A56" s="112"/>
      <c r="B56" s="81" t="s">
        <v>93</v>
      </c>
      <c r="C56" s="35">
        <f>+C54-C55</f>
        <v>0</v>
      </c>
      <c r="D56" s="28"/>
      <c r="E56" s="64">
        <f>+E54-E55</f>
        <v>0</v>
      </c>
      <c r="F56" s="112"/>
      <c r="G56" s="112"/>
      <c r="K56" s="24"/>
      <c r="L56" s="24"/>
    </row>
    <row r="57" spans="1:12" s="34" customFormat="1" ht="12">
      <c r="A57" s="112"/>
      <c r="B57" s="80" t="s">
        <v>95</v>
      </c>
      <c r="C57" s="6"/>
      <c r="D57" s="33"/>
      <c r="E57" s="109"/>
      <c r="F57" s="112"/>
      <c r="G57" s="112"/>
      <c r="H57" s="24"/>
      <c r="K57" s="24"/>
      <c r="L57" s="24"/>
    </row>
    <row r="58" spans="1:8" ht="12">
      <c r="A58" s="107"/>
      <c r="B58" s="80" t="s">
        <v>97</v>
      </c>
      <c r="C58" s="3"/>
      <c r="D58" s="33"/>
      <c r="E58" s="5"/>
      <c r="F58" s="107"/>
      <c r="G58" s="107"/>
      <c r="H58" s="34"/>
    </row>
    <row r="59" spans="1:12" s="34" customFormat="1" ht="12">
      <c r="A59" s="112"/>
      <c r="B59" s="81" t="s">
        <v>99</v>
      </c>
      <c r="C59" s="35">
        <f>+C56-C57-C58</f>
        <v>0</v>
      </c>
      <c r="D59" s="28"/>
      <c r="E59" s="64">
        <f>+E56-E57-E58</f>
        <v>0</v>
      </c>
      <c r="F59" s="112"/>
      <c r="G59" s="112"/>
      <c r="K59" s="24"/>
      <c r="L59" s="24"/>
    </row>
    <row r="60" spans="1:12" s="34" customFormat="1" ht="12">
      <c r="A60" s="112"/>
      <c r="B60" s="80" t="s">
        <v>101</v>
      </c>
      <c r="C60" s="1"/>
      <c r="D60" s="28"/>
      <c r="E60" s="110"/>
      <c r="F60" s="112"/>
      <c r="G60" s="112"/>
      <c r="H60" s="24"/>
      <c r="K60" s="36"/>
      <c r="L60" s="37"/>
    </row>
    <row r="61" spans="1:7" ht="12">
      <c r="A61" s="107"/>
      <c r="B61" s="80" t="s">
        <v>103</v>
      </c>
      <c r="C61" s="3"/>
      <c r="D61" s="28"/>
      <c r="E61" s="68"/>
      <c r="F61" s="107"/>
      <c r="G61" s="107"/>
    </row>
    <row r="62" spans="1:7" ht="12">
      <c r="A62" s="107"/>
      <c r="B62" s="80" t="s">
        <v>105</v>
      </c>
      <c r="C62" s="38">
        <f>C63-C64</f>
        <v>0</v>
      </c>
      <c r="D62" s="28"/>
      <c r="E62" s="65">
        <f>E63-E64</f>
        <v>0</v>
      </c>
      <c r="F62" s="107"/>
      <c r="G62" s="107"/>
    </row>
    <row r="63" spans="1:7" ht="12">
      <c r="A63" s="107"/>
      <c r="B63" s="82" t="s">
        <v>107</v>
      </c>
      <c r="C63" s="1"/>
      <c r="D63" s="33"/>
      <c r="E63" s="66"/>
      <c r="F63" s="107"/>
      <c r="G63" s="107"/>
    </row>
    <row r="64" spans="1:8" ht="12">
      <c r="A64" s="107"/>
      <c r="B64" s="82" t="s">
        <v>109</v>
      </c>
      <c r="C64" s="2"/>
      <c r="D64" s="33"/>
      <c r="E64" s="67"/>
      <c r="F64" s="107"/>
      <c r="G64" s="107"/>
      <c r="H64" s="34"/>
    </row>
    <row r="65" spans="1:12" s="34" customFormat="1" ht="12">
      <c r="A65" s="112"/>
      <c r="B65" s="81" t="s">
        <v>111</v>
      </c>
      <c r="C65" s="35">
        <f>+C59+C60+C61+C62</f>
        <v>0</v>
      </c>
      <c r="D65" s="28"/>
      <c r="E65" s="64">
        <f>+E59+E60+E61+E62</f>
        <v>0</v>
      </c>
      <c r="F65" s="112"/>
      <c r="G65" s="112"/>
      <c r="H65" s="24"/>
      <c r="K65" s="24"/>
      <c r="L65" s="24"/>
    </row>
    <row r="66" spans="1:8" ht="12">
      <c r="A66" s="107"/>
      <c r="B66" s="80" t="s">
        <v>113</v>
      </c>
      <c r="C66" s="3"/>
      <c r="D66" s="28"/>
      <c r="E66" s="68"/>
      <c r="F66" s="107"/>
      <c r="G66" s="107"/>
      <c r="H66" s="34"/>
    </row>
    <row r="67" spans="1:12" s="34" customFormat="1" ht="12">
      <c r="A67" s="112"/>
      <c r="B67" s="81" t="s">
        <v>115</v>
      </c>
      <c r="C67" s="35">
        <f>C65-C66</f>
        <v>0</v>
      </c>
      <c r="D67" s="28"/>
      <c r="E67" s="64">
        <f>E65-E66</f>
        <v>0</v>
      </c>
      <c r="F67" s="112"/>
      <c r="G67" s="112"/>
      <c r="H67" s="24"/>
      <c r="K67" s="24"/>
      <c r="L67" s="24"/>
    </row>
    <row r="68" spans="1:12" s="34" customFormat="1" ht="24">
      <c r="A68" s="112"/>
      <c r="B68" s="83" t="s">
        <v>347</v>
      </c>
      <c r="C68" s="48"/>
      <c r="D68" s="28"/>
      <c r="E68" s="69"/>
      <c r="F68" s="112"/>
      <c r="G68" s="112"/>
      <c r="H68" s="24"/>
      <c r="K68" s="24"/>
      <c r="L68" s="24"/>
    </row>
    <row r="69" spans="1:7" ht="16.5" customHeight="1">
      <c r="A69" s="107"/>
      <c r="B69" s="28"/>
      <c r="C69" s="28"/>
      <c r="D69" s="28"/>
      <c r="E69" s="28"/>
      <c r="F69" s="107"/>
      <c r="G69" s="107"/>
    </row>
    <row r="70" spans="1:7" ht="12.75" thickBot="1">
      <c r="A70" s="107"/>
      <c r="B70" s="79" t="s">
        <v>119</v>
      </c>
      <c r="C70" s="39">
        <v>42369</v>
      </c>
      <c r="D70" s="31"/>
      <c r="E70" s="39">
        <v>42735</v>
      </c>
      <c r="F70" s="107"/>
      <c r="G70" s="107"/>
    </row>
    <row r="71" spans="1:7" ht="12">
      <c r="A71" s="107"/>
      <c r="B71" s="84" t="s">
        <v>121</v>
      </c>
      <c r="C71" s="1"/>
      <c r="D71" s="28"/>
      <c r="E71" s="62"/>
      <c r="F71" s="107"/>
      <c r="G71" s="107"/>
    </row>
    <row r="72" spans="1:7" ht="12">
      <c r="A72" s="107"/>
      <c r="B72" s="84" t="s">
        <v>123</v>
      </c>
      <c r="C72" s="4"/>
      <c r="D72" s="28"/>
      <c r="E72" s="70"/>
      <c r="F72" s="107"/>
      <c r="G72" s="107"/>
    </row>
    <row r="73" spans="1:7" ht="12">
      <c r="A73" s="107"/>
      <c r="B73" s="84" t="s">
        <v>125</v>
      </c>
      <c r="C73" s="4"/>
      <c r="D73" s="28"/>
      <c r="E73" s="70"/>
      <c r="F73" s="107"/>
      <c r="G73" s="107"/>
    </row>
    <row r="74" spans="1:7" ht="12">
      <c r="A74" s="107"/>
      <c r="B74" s="84" t="s">
        <v>127</v>
      </c>
      <c r="C74" s="4"/>
      <c r="D74" s="28"/>
      <c r="E74" s="70"/>
      <c r="F74" s="107"/>
      <c r="G74" s="107"/>
    </row>
    <row r="75" spans="1:8" ht="12">
      <c r="A75" s="107"/>
      <c r="B75" s="84" t="s">
        <v>348</v>
      </c>
      <c r="C75" s="2"/>
      <c r="D75" s="28"/>
      <c r="E75" s="63"/>
      <c r="F75" s="107"/>
      <c r="G75" s="107"/>
      <c r="H75" s="34"/>
    </row>
    <row r="76" spans="1:12" s="34" customFormat="1" ht="12">
      <c r="A76" s="112"/>
      <c r="B76" s="85" t="s">
        <v>129</v>
      </c>
      <c r="C76" s="40">
        <f>SUM(C71:C75)</f>
        <v>0</v>
      </c>
      <c r="D76" s="28"/>
      <c r="E76" s="40">
        <f>SUM(E71:E75)</f>
        <v>0</v>
      </c>
      <c r="F76" s="112"/>
      <c r="G76" s="112"/>
      <c r="H76" s="24"/>
      <c r="K76" s="24"/>
      <c r="L76" s="24"/>
    </row>
    <row r="77" spans="1:7" ht="7.5" customHeight="1">
      <c r="A77" s="107"/>
      <c r="B77" s="28"/>
      <c r="C77" s="41"/>
      <c r="D77" s="42"/>
      <c r="E77" s="41"/>
      <c r="F77" s="107"/>
      <c r="G77" s="107"/>
    </row>
    <row r="78" spans="1:7" ht="11.25" customHeight="1">
      <c r="A78" s="107"/>
      <c r="B78" s="86" t="s">
        <v>349</v>
      </c>
      <c r="C78" s="1"/>
      <c r="D78" s="42"/>
      <c r="E78" s="66"/>
      <c r="F78" s="107"/>
      <c r="G78" s="107"/>
    </row>
    <row r="79" spans="1:7" ht="12">
      <c r="A79" s="107"/>
      <c r="B79" s="87" t="s">
        <v>134</v>
      </c>
      <c r="C79" s="4"/>
      <c r="D79" s="42"/>
      <c r="E79" s="10"/>
      <c r="F79" s="107"/>
      <c r="G79" s="107"/>
    </row>
    <row r="80" spans="1:7" ht="12">
      <c r="A80" s="107"/>
      <c r="B80" s="88" t="s">
        <v>136</v>
      </c>
      <c r="C80" s="4"/>
      <c r="D80" s="42"/>
      <c r="E80" s="10"/>
      <c r="F80" s="107"/>
      <c r="G80" s="107"/>
    </row>
    <row r="81" spans="1:8" ht="12">
      <c r="A81" s="107"/>
      <c r="B81" s="88" t="s">
        <v>138</v>
      </c>
      <c r="C81" s="2"/>
      <c r="D81" s="42"/>
      <c r="E81" s="67"/>
      <c r="F81" s="107"/>
      <c r="G81" s="107"/>
      <c r="H81" s="34"/>
    </row>
    <row r="82" spans="1:12" s="34" customFormat="1" ht="10.5" customHeight="1">
      <c r="A82" s="112"/>
      <c r="B82" s="85" t="s">
        <v>140</v>
      </c>
      <c r="C82" s="40">
        <f>SUM(C78:C81)</f>
        <v>0</v>
      </c>
      <c r="D82" s="28"/>
      <c r="E82" s="40">
        <f>SUM(E78:E81)</f>
        <v>0</v>
      </c>
      <c r="F82" s="112"/>
      <c r="G82" s="112"/>
      <c r="K82" s="24"/>
      <c r="L82" s="24"/>
    </row>
    <row r="83" spans="1:12" s="34" customFormat="1" ht="10.5" customHeight="1">
      <c r="A83" s="112"/>
      <c r="B83" s="85"/>
      <c r="C83" s="40"/>
      <c r="D83" s="28"/>
      <c r="E83" s="40"/>
      <c r="F83" s="112"/>
      <c r="G83" s="112"/>
      <c r="K83" s="24"/>
      <c r="L83" s="24"/>
    </row>
    <row r="84" spans="1:12" s="34" customFormat="1" ht="10.5" customHeight="1">
      <c r="A84" s="112"/>
      <c r="B84" s="85" t="s">
        <v>142</v>
      </c>
      <c r="C84" s="4"/>
      <c r="D84" s="28"/>
      <c r="E84" s="70"/>
      <c r="F84" s="112"/>
      <c r="G84" s="112"/>
      <c r="K84" s="24"/>
      <c r="L84" s="24"/>
    </row>
    <row r="85" spans="1:12" s="34" customFormat="1" ht="10.5" customHeight="1">
      <c r="A85" s="112"/>
      <c r="B85" s="85"/>
      <c r="C85" s="40"/>
      <c r="D85" s="28"/>
      <c r="E85" s="40"/>
      <c r="F85" s="112"/>
      <c r="G85" s="112"/>
      <c r="K85" s="24"/>
      <c r="L85" s="24"/>
    </row>
    <row r="86" spans="1:12" s="34" customFormat="1" ht="12">
      <c r="A86" s="112"/>
      <c r="B86" s="85" t="s">
        <v>145</v>
      </c>
      <c r="C86" s="4"/>
      <c r="D86" s="28"/>
      <c r="E86" s="10"/>
      <c r="F86" s="112"/>
      <c r="G86" s="112"/>
      <c r="H86" s="24"/>
      <c r="K86" s="24"/>
      <c r="L86" s="24"/>
    </row>
    <row r="87" spans="1:8" ht="7.5" customHeight="1">
      <c r="A87" s="107"/>
      <c r="B87" s="28"/>
      <c r="C87" s="41"/>
      <c r="D87" s="28"/>
      <c r="E87" s="41"/>
      <c r="F87" s="107"/>
      <c r="G87" s="107"/>
      <c r="H87" s="34"/>
    </row>
    <row r="88" spans="1:12" s="34" customFormat="1" ht="12">
      <c r="A88" s="112"/>
      <c r="B88" s="89" t="s">
        <v>147</v>
      </c>
      <c r="C88" s="40">
        <f>SUM(C76,C82,C84,C86)</f>
        <v>0</v>
      </c>
      <c r="D88" s="28"/>
      <c r="E88" s="40">
        <f>SUM(E76,E82,E84,E86)</f>
        <v>0</v>
      </c>
      <c r="F88" s="112"/>
      <c r="G88" s="112"/>
      <c r="H88" s="24"/>
      <c r="K88" s="24"/>
      <c r="L88" s="24"/>
    </row>
    <row r="89" spans="1:8" ht="12">
      <c r="A89" s="107"/>
      <c r="B89" s="90"/>
      <c r="C89" s="41"/>
      <c r="D89" s="28"/>
      <c r="E89" s="41"/>
      <c r="F89" s="107"/>
      <c r="G89" s="107"/>
      <c r="H89" s="34"/>
    </row>
    <row r="90" spans="1:12" s="34" customFormat="1" ht="24.75" customHeight="1">
      <c r="A90" s="112"/>
      <c r="B90" s="91" t="s">
        <v>149</v>
      </c>
      <c r="C90" s="4"/>
      <c r="D90" s="28"/>
      <c r="E90" s="70"/>
      <c r="F90" s="112"/>
      <c r="G90" s="112"/>
      <c r="K90" s="24"/>
      <c r="L90" s="24"/>
    </row>
    <row r="91" spans="1:12" s="34" customFormat="1" ht="12">
      <c r="A91" s="112"/>
      <c r="B91" s="92" t="s">
        <v>151</v>
      </c>
      <c r="C91" s="4"/>
      <c r="D91" s="33"/>
      <c r="E91" s="10"/>
      <c r="F91" s="112"/>
      <c r="G91" s="112"/>
      <c r="K91" s="24"/>
      <c r="L91" s="24"/>
    </row>
    <row r="92" spans="1:12" s="34" customFormat="1" ht="24">
      <c r="A92" s="112"/>
      <c r="B92" s="91" t="s">
        <v>153</v>
      </c>
      <c r="C92" s="4"/>
      <c r="D92" s="28"/>
      <c r="E92" s="70"/>
      <c r="F92" s="112"/>
      <c r="G92" s="112"/>
      <c r="K92" s="24"/>
      <c r="L92" s="24"/>
    </row>
    <row r="93" spans="1:12" s="34" customFormat="1" ht="12">
      <c r="A93" s="112"/>
      <c r="B93" s="91" t="s">
        <v>155</v>
      </c>
      <c r="C93" s="4"/>
      <c r="D93" s="28"/>
      <c r="E93" s="70"/>
      <c r="F93" s="112"/>
      <c r="G93" s="112"/>
      <c r="K93" s="24"/>
      <c r="L93" s="24"/>
    </row>
    <row r="94" spans="1:12" s="34" customFormat="1" ht="12">
      <c r="A94" s="112"/>
      <c r="B94" s="91" t="s">
        <v>159</v>
      </c>
      <c r="C94" s="4"/>
      <c r="D94" s="28"/>
      <c r="E94" s="70"/>
      <c r="F94" s="112"/>
      <c r="G94" s="112"/>
      <c r="K94" s="24"/>
      <c r="L94" s="24"/>
    </row>
    <row r="95" spans="1:12" s="34" customFormat="1" ht="12">
      <c r="A95" s="112"/>
      <c r="B95" s="91" t="s">
        <v>161</v>
      </c>
      <c r="C95" s="4"/>
      <c r="D95" s="28"/>
      <c r="E95" s="70"/>
      <c r="F95" s="112"/>
      <c r="G95" s="112"/>
      <c r="K95" s="24"/>
      <c r="L95" s="24"/>
    </row>
    <row r="96" spans="1:12" s="34" customFormat="1" ht="12">
      <c r="A96" s="112"/>
      <c r="B96" s="92" t="s">
        <v>163</v>
      </c>
      <c r="C96" s="4"/>
      <c r="D96" s="28"/>
      <c r="E96" s="70"/>
      <c r="F96" s="112"/>
      <c r="G96" s="112"/>
      <c r="K96" s="24"/>
      <c r="L96" s="24"/>
    </row>
    <row r="97" spans="1:12" s="34" customFormat="1" ht="12">
      <c r="A97" s="112"/>
      <c r="B97" s="91" t="s">
        <v>165</v>
      </c>
      <c r="C97" s="4"/>
      <c r="D97" s="28"/>
      <c r="E97" s="70"/>
      <c r="F97" s="112"/>
      <c r="G97" s="107"/>
      <c r="K97" s="24"/>
      <c r="L97" s="24"/>
    </row>
    <row r="98" spans="1:12" s="34" customFormat="1" ht="37.5" customHeight="1">
      <c r="A98" s="112"/>
      <c r="B98" s="91" t="s">
        <v>350</v>
      </c>
      <c r="C98" s="5"/>
      <c r="D98" s="33"/>
      <c r="E98" s="63"/>
      <c r="F98" s="112"/>
      <c r="G98" s="107"/>
      <c r="K98" s="24"/>
      <c r="L98" s="24"/>
    </row>
    <row r="99" spans="1:12" s="34" customFormat="1" ht="12">
      <c r="A99" s="112"/>
      <c r="B99" s="81" t="s">
        <v>167</v>
      </c>
      <c r="C99" s="40">
        <f>SUM(C90,C92:C95,C97:C97)</f>
        <v>0</v>
      </c>
      <c r="D99" s="28"/>
      <c r="E99" s="40">
        <f>SUM(E90,E92:E95,E97:E97)</f>
        <v>0</v>
      </c>
      <c r="F99" s="112"/>
      <c r="G99" s="112"/>
      <c r="H99" s="24"/>
      <c r="K99" s="24"/>
      <c r="L99" s="24"/>
    </row>
    <row r="100" spans="1:8" ht="7.5" customHeight="1">
      <c r="A100" s="107"/>
      <c r="B100" s="80"/>
      <c r="C100" s="41"/>
      <c r="D100" s="28"/>
      <c r="E100" s="41"/>
      <c r="F100" s="107"/>
      <c r="G100" s="107"/>
      <c r="H100" s="34"/>
    </row>
    <row r="101" spans="1:12" s="34" customFormat="1" ht="12">
      <c r="A101" s="112"/>
      <c r="B101" s="81" t="s">
        <v>170</v>
      </c>
      <c r="C101" s="4"/>
      <c r="D101" s="28"/>
      <c r="E101" s="70"/>
      <c r="F101" s="112"/>
      <c r="G101" s="112"/>
      <c r="K101" s="24"/>
      <c r="L101" s="24"/>
    </row>
    <row r="102" spans="1:12" s="34" customFormat="1" ht="12">
      <c r="A102" s="112"/>
      <c r="B102" s="81"/>
      <c r="C102" s="41"/>
      <c r="D102" s="28"/>
      <c r="E102" s="41"/>
      <c r="F102" s="112"/>
      <c r="G102" s="112"/>
      <c r="K102" s="24"/>
      <c r="L102" s="24"/>
    </row>
    <row r="103" spans="1:12" s="34" customFormat="1" ht="12">
      <c r="A103" s="112"/>
      <c r="B103" s="81" t="s">
        <v>351</v>
      </c>
      <c r="C103" s="5"/>
      <c r="D103" s="33"/>
      <c r="E103" s="5"/>
      <c r="F103" s="112"/>
      <c r="G103" s="112"/>
      <c r="H103" s="24"/>
      <c r="K103" s="24"/>
      <c r="L103" s="24"/>
    </row>
    <row r="104" spans="1:7" ht="7.5" customHeight="1">
      <c r="A104" s="107"/>
      <c r="B104" s="80"/>
      <c r="C104" s="41"/>
      <c r="D104" s="28"/>
      <c r="E104" s="41"/>
      <c r="F104" s="107"/>
      <c r="G104" s="107"/>
    </row>
    <row r="105" spans="1:7" ht="12">
      <c r="A105" s="107"/>
      <c r="B105" s="82" t="s">
        <v>352</v>
      </c>
      <c r="C105" s="10"/>
      <c r="D105" s="33"/>
      <c r="E105" s="70"/>
      <c r="F105" s="107"/>
      <c r="G105" s="107"/>
    </row>
    <row r="106" spans="1:7" ht="12">
      <c r="A106" s="107"/>
      <c r="B106" s="93" t="s">
        <v>177</v>
      </c>
      <c r="C106" s="4"/>
      <c r="D106" s="33"/>
      <c r="E106" s="10"/>
      <c r="F106" s="107"/>
      <c r="G106" s="107"/>
    </row>
    <row r="107" spans="1:7" ht="12">
      <c r="A107" s="107"/>
      <c r="B107" s="82" t="s">
        <v>353</v>
      </c>
      <c r="C107" s="10"/>
      <c r="D107" s="33"/>
      <c r="E107" s="10"/>
      <c r="F107" s="107"/>
      <c r="G107" s="107"/>
    </row>
    <row r="108" spans="1:7" ht="12">
      <c r="A108" s="107"/>
      <c r="B108" s="93" t="s">
        <v>181</v>
      </c>
      <c r="C108" s="4"/>
      <c r="D108" s="42"/>
      <c r="E108" s="10"/>
      <c r="F108" s="107"/>
      <c r="G108" s="107"/>
    </row>
    <row r="109" spans="1:8" ht="12">
      <c r="A109" s="107"/>
      <c r="B109" s="94" t="s">
        <v>354</v>
      </c>
      <c r="C109" s="4"/>
      <c r="D109" s="42"/>
      <c r="E109" s="10"/>
      <c r="F109" s="107"/>
      <c r="G109" s="107"/>
      <c r="H109" s="34"/>
    </row>
    <row r="110" spans="1:12" s="34" customFormat="1" ht="12">
      <c r="A110" s="112"/>
      <c r="B110" s="81" t="s">
        <v>355</v>
      </c>
      <c r="C110" s="40">
        <f>SUM(C105,C107)</f>
        <v>0</v>
      </c>
      <c r="D110" s="28"/>
      <c r="E110" s="40">
        <f>SUM(E105,E107)</f>
        <v>0</v>
      </c>
      <c r="F110" s="112"/>
      <c r="G110" s="112"/>
      <c r="K110" s="24"/>
      <c r="L110" s="24"/>
    </row>
    <row r="111" spans="1:12" s="34" customFormat="1" ht="12">
      <c r="A111" s="112"/>
      <c r="B111" s="81"/>
      <c r="C111" s="40"/>
      <c r="D111" s="28"/>
      <c r="E111" s="40"/>
      <c r="F111" s="112"/>
      <c r="G111" s="112"/>
      <c r="K111" s="24"/>
      <c r="L111" s="24"/>
    </row>
    <row r="112" spans="1:12" s="34" customFormat="1" ht="12">
      <c r="A112" s="112"/>
      <c r="B112" s="81" t="s">
        <v>187</v>
      </c>
      <c r="C112" s="4"/>
      <c r="D112" s="28"/>
      <c r="E112" s="70"/>
      <c r="F112" s="112"/>
      <c r="G112" s="112"/>
      <c r="K112" s="24"/>
      <c r="L112" s="24"/>
    </row>
    <row r="113" spans="1:12" s="34" customFormat="1" ht="7.5" customHeight="1">
      <c r="A113" s="112"/>
      <c r="B113" s="81"/>
      <c r="C113" s="40"/>
      <c r="D113" s="28"/>
      <c r="E113" s="40"/>
      <c r="F113" s="112"/>
      <c r="G113" s="112"/>
      <c r="K113" s="24"/>
      <c r="L113" s="24"/>
    </row>
    <row r="114" spans="1:12" s="34" customFormat="1" ht="12">
      <c r="A114" s="112"/>
      <c r="B114" s="81" t="s">
        <v>190</v>
      </c>
      <c r="C114" s="22"/>
      <c r="D114" s="28"/>
      <c r="E114" s="70"/>
      <c r="F114" s="112"/>
      <c r="G114" s="112"/>
      <c r="H114" s="24"/>
      <c r="K114" s="24"/>
      <c r="L114" s="24"/>
    </row>
    <row r="115" spans="1:8" ht="7.5" customHeight="1">
      <c r="A115" s="107"/>
      <c r="B115" s="28"/>
      <c r="C115" s="41"/>
      <c r="D115" s="28"/>
      <c r="E115" s="41"/>
      <c r="F115" s="107"/>
      <c r="G115" s="107"/>
      <c r="H115" s="34"/>
    </row>
    <row r="116" spans="1:12" s="34" customFormat="1" ht="12">
      <c r="A116" s="112"/>
      <c r="B116" s="81" t="s">
        <v>193</v>
      </c>
      <c r="C116" s="40">
        <f>SUM(C99,C101,C103,C110,C112,C114)</f>
        <v>0</v>
      </c>
      <c r="D116" s="28"/>
      <c r="E116" s="40">
        <f>SUM(E99,E101,E103,E110,E112,E114)</f>
        <v>0</v>
      </c>
      <c r="F116" s="112"/>
      <c r="G116" s="112"/>
      <c r="K116" s="24"/>
      <c r="L116" s="24"/>
    </row>
    <row r="117" spans="1:12" s="34" customFormat="1" ht="12">
      <c r="A117" s="112"/>
      <c r="B117" s="81"/>
      <c r="C117" s="43"/>
      <c r="D117" s="28"/>
      <c r="E117" s="43"/>
      <c r="F117" s="112"/>
      <c r="G117" s="112"/>
      <c r="K117" s="24"/>
      <c r="L117" s="24"/>
    </row>
    <row r="118" spans="1:12" s="34" customFormat="1" ht="12">
      <c r="A118" s="112"/>
      <c r="B118" s="81" t="s">
        <v>196</v>
      </c>
      <c r="C118" s="44" t="str">
        <f>IF(ROUND((C88-C116)/2,1)=0,"Balansas",C88-C116)</f>
        <v>Balansas</v>
      </c>
      <c r="D118" s="28"/>
      <c r="E118" s="44" t="str">
        <f>IF(ROUND((E88-E116)/2,1)=0,"Balansas",E88-E116)</f>
        <v>Balansas</v>
      </c>
      <c r="F118" s="112"/>
      <c r="G118" s="112"/>
      <c r="H118" s="24"/>
      <c r="K118" s="24"/>
      <c r="L118" s="24"/>
    </row>
    <row r="119" spans="1:7" ht="12">
      <c r="A119" s="107"/>
      <c r="B119" s="28"/>
      <c r="C119" s="28"/>
      <c r="D119" s="28"/>
      <c r="E119" s="28"/>
      <c r="F119" s="107"/>
      <c r="G119" s="107"/>
    </row>
    <row r="120" spans="1:7" ht="12">
      <c r="A120" s="107"/>
      <c r="B120" s="28"/>
      <c r="C120" s="28"/>
      <c r="D120" s="28"/>
      <c r="E120" s="28"/>
      <c r="F120" s="107"/>
      <c r="G120" s="107"/>
    </row>
    <row r="121" spans="1:7" ht="12">
      <c r="A121" s="107"/>
      <c r="B121" s="95" t="s">
        <v>199</v>
      </c>
      <c r="C121" s="49"/>
      <c r="D121" s="33"/>
      <c r="E121" s="71"/>
      <c r="F121" s="107"/>
      <c r="G121" s="107"/>
    </row>
    <row r="122" spans="1:7" ht="12">
      <c r="A122" s="107"/>
      <c r="B122" s="28"/>
      <c r="C122" s="28"/>
      <c r="D122" s="28"/>
      <c r="E122" s="28"/>
      <c r="F122" s="107"/>
      <c r="G122" s="107"/>
    </row>
    <row r="123" spans="1:7" ht="12">
      <c r="A123" s="107"/>
      <c r="B123" s="80"/>
      <c r="C123" s="28"/>
      <c r="D123" s="28"/>
      <c r="E123" s="28"/>
      <c r="F123" s="107"/>
      <c r="G123" s="107"/>
    </row>
    <row r="124" spans="1:7" ht="12.75" thickBot="1">
      <c r="A124" s="107"/>
      <c r="B124" s="79" t="s">
        <v>202</v>
      </c>
      <c r="C124" s="31" t="str">
        <f>C53</f>
        <v>2015 metai</v>
      </c>
      <c r="D124" s="31"/>
      <c r="E124" s="31" t="str">
        <f>E53</f>
        <v>2016 metai</v>
      </c>
      <c r="F124" s="107"/>
      <c r="G124" s="107"/>
    </row>
    <row r="125" spans="1:7" ht="12">
      <c r="A125" s="107"/>
      <c r="B125" s="96" t="s">
        <v>356</v>
      </c>
      <c r="C125" s="53" t="s">
        <v>357</v>
      </c>
      <c r="D125" s="45"/>
      <c r="E125" s="72"/>
      <c r="F125" s="107"/>
      <c r="G125" s="107"/>
    </row>
    <row r="126" spans="1:7" ht="12">
      <c r="A126" s="107"/>
      <c r="B126" s="97"/>
      <c r="C126" s="45"/>
      <c r="D126" s="45"/>
      <c r="E126" s="45"/>
      <c r="F126" s="107"/>
      <c r="G126" s="107"/>
    </row>
    <row r="127" spans="1:7" ht="24">
      <c r="A127" s="107"/>
      <c r="B127" s="98" t="s">
        <v>204</v>
      </c>
      <c r="C127" s="4"/>
      <c r="D127" s="28"/>
      <c r="E127" s="70"/>
      <c r="F127" s="107"/>
      <c r="G127" s="107"/>
    </row>
    <row r="128" spans="1:7" ht="9" customHeight="1">
      <c r="A128" s="107"/>
      <c r="B128" s="28"/>
      <c r="C128" s="41"/>
      <c r="D128" s="9"/>
      <c r="E128" s="41"/>
      <c r="F128" s="107"/>
      <c r="G128" s="107"/>
    </row>
    <row r="129" spans="1:7" ht="24">
      <c r="A129" s="107"/>
      <c r="B129" s="99" t="s">
        <v>358</v>
      </c>
      <c r="C129" s="22"/>
      <c r="D129" s="33"/>
      <c r="E129" s="70"/>
      <c r="F129" s="107"/>
      <c r="G129" s="107"/>
    </row>
    <row r="130" spans="1:7" ht="12">
      <c r="A130" s="107"/>
      <c r="B130" s="28"/>
      <c r="C130" s="9"/>
      <c r="D130" s="9"/>
      <c r="E130" s="9"/>
      <c r="F130" s="107"/>
      <c r="G130" s="107"/>
    </row>
    <row r="131" spans="1:7" ht="12.75" thickBot="1">
      <c r="A131" s="107"/>
      <c r="B131" s="79" t="s">
        <v>217</v>
      </c>
      <c r="C131" s="31" t="str">
        <f>C53</f>
        <v>2015 metai</v>
      </c>
      <c r="D131" s="31"/>
      <c r="E131" s="31" t="str">
        <f>E53</f>
        <v>2016 metai</v>
      </c>
      <c r="F131" s="107"/>
      <c r="G131" s="107"/>
    </row>
    <row r="132" spans="1:7" ht="12">
      <c r="A132" s="107"/>
      <c r="B132" s="100" t="s">
        <v>218</v>
      </c>
      <c r="C132" s="4"/>
      <c r="D132" s="32"/>
      <c r="E132" s="10"/>
      <c r="F132" s="107"/>
      <c r="G132" s="107"/>
    </row>
    <row r="133" spans="1:7" ht="12">
      <c r="A133" s="107"/>
      <c r="B133" s="101" t="s">
        <v>219</v>
      </c>
      <c r="C133" s="4"/>
      <c r="D133" s="42"/>
      <c r="E133" s="10"/>
      <c r="F133" s="107"/>
      <c r="G133" s="107"/>
    </row>
    <row r="134" spans="1:7" ht="12">
      <c r="A134" s="107"/>
      <c r="B134" s="100" t="s">
        <v>359</v>
      </c>
      <c r="C134" s="4"/>
      <c r="D134" s="28"/>
      <c r="E134" s="70"/>
      <c r="F134" s="107"/>
      <c r="G134" s="107"/>
    </row>
    <row r="135" spans="1:7" ht="12">
      <c r="A135" s="107"/>
      <c r="B135" s="100" t="s">
        <v>221</v>
      </c>
      <c r="C135" s="4"/>
      <c r="D135" s="28"/>
      <c r="E135" s="70"/>
      <c r="F135" s="107"/>
      <c r="G135" s="107"/>
    </row>
    <row r="136" spans="1:7" ht="25.5" customHeight="1">
      <c r="A136" s="107"/>
      <c r="B136" s="102" t="s">
        <v>223</v>
      </c>
      <c r="C136" s="28"/>
      <c r="D136" s="9"/>
      <c r="E136" s="28"/>
      <c r="F136" s="107"/>
      <c r="G136" s="107"/>
    </row>
    <row r="137" spans="1:7" ht="12" customHeight="1" thickBot="1">
      <c r="A137" s="107"/>
      <c r="B137" s="103"/>
      <c r="C137" s="46"/>
      <c r="D137" s="46"/>
      <c r="E137" s="46"/>
      <c r="F137" s="107"/>
      <c r="G137" s="107"/>
    </row>
    <row r="138" spans="1:7" ht="12" customHeight="1" thickBot="1">
      <c r="A138" s="107"/>
      <c r="B138" s="79" t="s">
        <v>225</v>
      </c>
      <c r="C138" s="31"/>
      <c r="D138" s="31"/>
      <c r="E138" s="31"/>
      <c r="F138" s="107"/>
      <c r="G138" s="107"/>
    </row>
    <row r="139" spans="1:7" ht="86.25" customHeight="1">
      <c r="A139" s="107"/>
      <c r="B139" s="104" t="s">
        <v>227</v>
      </c>
      <c r="C139" s="407"/>
      <c r="D139" s="407"/>
      <c r="E139" s="407"/>
      <c r="F139" s="107"/>
      <c r="G139" s="107"/>
    </row>
    <row r="140" spans="1:7" ht="12">
      <c r="A140" s="107"/>
      <c r="B140" s="9"/>
      <c r="C140" s="28"/>
      <c r="D140" s="28"/>
      <c r="E140" s="28"/>
      <c r="F140" s="107"/>
      <c r="G140" s="107"/>
    </row>
    <row r="141" spans="1:7" ht="12.75" thickBot="1">
      <c r="A141" s="107"/>
      <c r="B141" s="114"/>
      <c r="C141" s="47"/>
      <c r="D141" s="47"/>
      <c r="E141" s="47"/>
      <c r="F141" s="107"/>
      <c r="G141" s="107"/>
    </row>
    <row r="142" spans="1:7" ht="13.5" customHeight="1">
      <c r="A142" s="107"/>
      <c r="B142" s="28"/>
      <c r="C142" s="28"/>
      <c r="D142" s="28"/>
      <c r="E142" s="28"/>
      <c r="F142" s="107"/>
      <c r="G142" s="107"/>
    </row>
    <row r="143" spans="1:7" ht="12">
      <c r="A143" s="107"/>
      <c r="B143" s="25" t="s">
        <v>232</v>
      </c>
      <c r="C143" s="73"/>
      <c r="D143" s="73"/>
      <c r="E143" s="73"/>
      <c r="F143" s="107"/>
      <c r="G143" s="107"/>
    </row>
    <row r="144" spans="1:7" ht="12">
      <c r="A144" s="107"/>
      <c r="B144" s="28" t="s">
        <v>234</v>
      </c>
      <c r="C144" s="413"/>
      <c r="D144" s="413"/>
      <c r="E144" s="413"/>
      <c r="F144" s="107"/>
      <c r="G144" s="107"/>
    </row>
    <row r="145" spans="1:7" ht="12">
      <c r="A145" s="107"/>
      <c r="B145" s="28" t="s">
        <v>236</v>
      </c>
      <c r="C145" s="415"/>
      <c r="D145" s="415"/>
      <c r="E145" s="415"/>
      <c r="F145" s="107"/>
      <c r="G145" s="107"/>
    </row>
    <row r="146" spans="1:7" ht="24">
      <c r="A146" s="107"/>
      <c r="B146" s="105" t="s">
        <v>238</v>
      </c>
      <c r="C146" s="403"/>
      <c r="D146" s="403"/>
      <c r="E146" s="403"/>
      <c r="F146" s="107"/>
      <c r="G146" s="107"/>
    </row>
    <row r="147" spans="1:7" ht="30" customHeight="1">
      <c r="A147" s="107"/>
      <c r="B147" s="106" t="s">
        <v>360</v>
      </c>
      <c r="C147" s="405"/>
      <c r="D147" s="405"/>
      <c r="E147" s="405"/>
      <c r="F147" s="107"/>
      <c r="G147" s="107"/>
    </row>
    <row r="148" spans="1:7" ht="1.5" customHeight="1">
      <c r="A148" s="107"/>
      <c r="B148" s="107"/>
      <c r="C148" s="107"/>
      <c r="D148" s="107"/>
      <c r="E148" s="113"/>
      <c r="F148" s="107"/>
      <c r="G148" s="107"/>
    </row>
    <row r="149" spans="1:7" ht="8.25" customHeight="1">
      <c r="A149" s="107"/>
      <c r="B149" s="107"/>
      <c r="C149" s="107"/>
      <c r="D149" s="107"/>
      <c r="E149" s="107"/>
      <c r="F149" s="107"/>
      <c r="G149" s="107"/>
    </row>
    <row r="175" ht="12"/>
  </sheetData>
  <sheetProtection password="DF8B" sheet="1" selectLockedCells="1"/>
  <mergeCells count="33">
    <mergeCell ref="C31:E31"/>
    <mergeCell ref="C32:E32"/>
    <mergeCell ref="C14:E14"/>
    <mergeCell ref="C27:E27"/>
    <mergeCell ref="C29:E29"/>
    <mergeCell ref="C30:E30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9:E9"/>
    <mergeCell ref="C47:E47"/>
    <mergeCell ref="B6:E6"/>
    <mergeCell ref="C34:E34"/>
    <mergeCell ref="C145:E145"/>
    <mergeCell ref="C41:D41"/>
    <mergeCell ref="C43:E43"/>
    <mergeCell ref="C44:E44"/>
    <mergeCell ref="C46:E46"/>
    <mergeCell ref="C28:E28"/>
    <mergeCell ref="C10:E10"/>
    <mergeCell ref="C146:E146"/>
    <mergeCell ref="C147:E147"/>
    <mergeCell ref="C50:E50"/>
    <mergeCell ref="C51:E51"/>
    <mergeCell ref="C52:E52"/>
    <mergeCell ref="C139:E139"/>
    <mergeCell ref="C144:E144"/>
  </mergeCells>
  <conditionalFormatting sqref="C118 E118">
    <cfRule type="cellIs" priority="1" dxfId="0" operator="notEqual" stopIfTrue="1">
      <formula>"Balansas"</formula>
    </cfRule>
  </conditionalFormatting>
  <dataValidations count="8">
    <dataValidation allowBlank="1" showErrorMessage="1" prompt="Nurodykite identifikacinį numerį (juridinio asmens kodą)" sqref="C29:E30"/>
    <dataValidation allowBlank="1" showErrorMessage="1" prompt="Nurodykite pilną įmonės pavadinimą, pvz. Akcinė bendrovė „Pavyzdys“ ar Valstybės įmonė „Pavyzdys“" sqref="C9:E9"/>
    <dataValidation type="whole" allowBlank="1" showErrorMessage="1" prompt="Nurodykite identifikacinį numerį (juridinio asmens kodą)" sqref="D27:E27 C27:C28">
      <formula1>0</formula1>
      <formula2>9999999999999990000</formula2>
    </dataValidation>
    <dataValidation allowBlank="1" showErrorMessage="1" prompt="Nurodykite įmonės teisinę formą (AB, UAB, VĮ), pasirinkdami iš sąrašo" sqref="C10:E10"/>
    <dataValidation allowBlank="1" showErrorMessage="1" prompt="Nurodykite įmonės teisinį statusą. Jei neatitinka nei vieno iš pateiktų sąraše, pasirinkite „-“" sqref="C14:E14"/>
    <dataValidation allowBlank="1" showErrorMessage="1" sqref="B51:B52"/>
    <dataValidation allowBlank="1" showErrorMessage="1" prompt="Nurodykite įmonės direktoriaus (generalinio direktoriaus) vardą ir pavardę. VĮ miškų urėdijų prašome nurodyti miškų urėdo vardą ir pavardę. Pareigų nurodyti nereikia." sqref="C31:E31"/>
    <dataValidation allowBlank="1" showErrorMessage="1" prompt="Nurodykite įmonės vyr. finansininko (vyr. buhalterio) vardą ir pavardę. Pareigų nurodyti nereikia." sqref="C32:E32"/>
  </dataValidations>
  <printOptions/>
  <pageMargins left="0.7" right="0.7" top="0.75" bottom="0.75" header="0.3" footer="0.3"/>
  <pageSetup fitToHeight="0" fitToWidth="1" horizontalDpi="600" verticalDpi="600" orientation="portrait" paperSize="9" scale="64" r:id="rId3"/>
  <headerFooter alignWithMargins="0">
    <oddFooter>&amp;CPuslapių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71"/>
  <sheetViews>
    <sheetView showGridLines="0" zoomScalePageLayoutView="0" workbookViewId="0" topLeftCell="A55">
      <selection activeCell="I31" sqref="I31"/>
    </sheetView>
  </sheetViews>
  <sheetFormatPr defaultColWidth="0" defaultRowHeight="15"/>
  <cols>
    <col min="1" max="1" width="8.8515625" style="0" customWidth="1"/>
    <col min="2" max="2" width="14.28125" style="73" customWidth="1"/>
    <col min="3" max="3" width="19.7109375" style="73" customWidth="1"/>
    <col min="4" max="4" width="60.00390625" style="73" customWidth="1"/>
    <col min="5" max="5" width="11.28125" style="73" customWidth="1"/>
    <col min="6" max="6" width="20.7109375" style="73" bestFit="1" customWidth="1"/>
    <col min="7" max="7" width="14.28125" style="73" customWidth="1"/>
    <col min="8" max="8" width="20.7109375" style="73" bestFit="1" customWidth="1"/>
    <col min="9" max="9" width="15.421875" style="73" customWidth="1"/>
    <col min="10" max="10" width="8.8515625" style="73" customWidth="1"/>
    <col min="11" max="11" width="8.8515625" style="0" customWidth="1"/>
  </cols>
  <sheetData>
    <row r="1" spans="1:11" ht="22.5" customHeight="1" thickBot="1">
      <c r="A1" s="11"/>
      <c r="B1" s="290"/>
      <c r="C1" s="290"/>
      <c r="D1" s="290"/>
      <c r="E1" s="290"/>
      <c r="F1" s="290"/>
      <c r="G1" s="290"/>
      <c r="H1" s="290"/>
      <c r="I1" s="290"/>
      <c r="J1" s="290"/>
      <c r="K1" s="11"/>
    </row>
    <row r="2" spans="1:11" ht="25.5" customHeight="1" thickTop="1">
      <c r="A2" s="11"/>
      <c r="B2" s="291"/>
      <c r="C2" s="292"/>
      <c r="D2" s="453" t="s">
        <v>433</v>
      </c>
      <c r="E2" s="454"/>
      <c r="F2" s="454"/>
      <c r="G2" s="454"/>
      <c r="H2" s="465" t="s">
        <v>361</v>
      </c>
      <c r="I2" s="465"/>
      <c r="J2" s="466"/>
      <c r="K2" s="11"/>
    </row>
    <row r="3" spans="1:11" ht="51" customHeight="1">
      <c r="A3" s="11"/>
      <c r="B3" s="293"/>
      <c r="D3" s="452" t="s">
        <v>540</v>
      </c>
      <c r="E3" s="452"/>
      <c r="F3" s="452"/>
      <c r="H3" s="347" t="s">
        <v>339</v>
      </c>
      <c r="J3" s="294"/>
      <c r="K3" s="11"/>
    </row>
    <row r="4" spans="2:12" s="11" customFormat="1" ht="14.25">
      <c r="B4" s="467" t="s">
        <v>7</v>
      </c>
      <c r="C4" s="468"/>
      <c r="D4" s="471" t="str">
        <f>'Finansiniai duomenys'!C8</f>
        <v>SĮ „Kaišiadorių paslaugos“</v>
      </c>
      <c r="E4" s="471"/>
      <c r="F4" s="471"/>
      <c r="G4" s="471"/>
      <c r="H4" s="469"/>
      <c r="I4" s="469"/>
      <c r="J4" s="470"/>
      <c r="L4"/>
    </row>
    <row r="5" spans="2:12" s="11" customFormat="1" ht="14.25">
      <c r="B5" s="467" t="s">
        <v>9</v>
      </c>
      <c r="C5" s="468"/>
      <c r="D5" s="469" t="e">
        <f>_xlfn.IFERROR(VLOOKUP(D4,'Finansiniai duomenys'!R2:T229,3,FALSE),"")</f>
        <v>#NAME?</v>
      </c>
      <c r="E5" s="469"/>
      <c r="F5" s="469"/>
      <c r="G5" s="469"/>
      <c r="H5" s="469"/>
      <c r="I5" s="469"/>
      <c r="J5" s="470"/>
      <c r="L5"/>
    </row>
    <row r="6" spans="2:12" s="11" customFormat="1" ht="14.25">
      <c r="B6" s="467" t="s">
        <v>13</v>
      </c>
      <c r="C6" s="468"/>
      <c r="D6" s="469" t="e">
        <f>_xlfn.IFERROR(VLOOKUP(D4,'Finansiniai duomenys'!R2:T229,2,FALSE),"")</f>
        <v>#NAME?</v>
      </c>
      <c r="E6" s="469"/>
      <c r="F6" s="469"/>
      <c r="G6" s="469"/>
      <c r="H6" s="469"/>
      <c r="I6" s="469"/>
      <c r="J6" s="470"/>
      <c r="L6"/>
    </row>
    <row r="7" spans="1:13" ht="14.25">
      <c r="A7" s="11"/>
      <c r="B7" s="467" t="s">
        <v>20</v>
      </c>
      <c r="C7" s="468"/>
      <c r="D7" s="469" t="e">
        <f>_xlfn.IFERROR(VLOOKUP(D4,'Finansiniai duomenys'!R2:U229,4,FALSE),"")</f>
        <v>#NAME?</v>
      </c>
      <c r="E7" s="469"/>
      <c r="F7" s="469"/>
      <c r="G7" s="469"/>
      <c r="H7" s="469"/>
      <c r="I7" s="469"/>
      <c r="J7" s="470"/>
      <c r="K7" s="11"/>
      <c r="M7" s="11"/>
    </row>
    <row r="8" spans="1:13" ht="14.25">
      <c r="A8" s="11"/>
      <c r="B8" s="293"/>
      <c r="D8" s="295"/>
      <c r="E8" s="295"/>
      <c r="G8" s="296"/>
      <c r="I8" s="297"/>
      <c r="J8" s="294"/>
      <c r="K8" s="11"/>
      <c r="M8" s="11"/>
    </row>
    <row r="9" spans="1:11" ht="14.25">
      <c r="A9" s="11"/>
      <c r="B9" s="293"/>
      <c r="D9" s="295"/>
      <c r="E9" s="295"/>
      <c r="G9" s="296"/>
      <c r="I9" s="297"/>
      <c r="J9" s="294"/>
      <c r="K9" s="11"/>
    </row>
    <row r="10" spans="1:11" ht="15" thickBot="1">
      <c r="A10" s="11"/>
      <c r="B10" s="293"/>
      <c r="D10" s="295"/>
      <c r="E10" s="295"/>
      <c r="G10" s="296"/>
      <c r="I10" s="297"/>
      <c r="J10" s="294"/>
      <c r="K10" s="11"/>
    </row>
    <row r="11" spans="1:11" ht="24.75" thickBot="1" thickTop="1">
      <c r="A11" s="11"/>
      <c r="B11" s="293"/>
      <c r="D11" s="311" t="s">
        <v>403</v>
      </c>
      <c r="E11" s="312"/>
      <c r="F11" s="313"/>
      <c r="G11" s="314" t="s">
        <v>508</v>
      </c>
      <c r="H11" s="315"/>
      <c r="I11" s="314" t="s">
        <v>509</v>
      </c>
      <c r="J11" s="316"/>
      <c r="K11" s="11"/>
    </row>
    <row r="12" spans="1:11" ht="14.25">
      <c r="A12" s="11"/>
      <c r="B12" s="293"/>
      <c r="D12" s="365" t="s">
        <v>533</v>
      </c>
      <c r="E12" s="366"/>
      <c r="F12" s="366"/>
      <c r="G12" s="372">
        <v>3</v>
      </c>
      <c r="H12" s="366"/>
      <c r="I12" s="367">
        <v>5</v>
      </c>
      <c r="J12" s="368"/>
      <c r="K12" s="11"/>
    </row>
    <row r="13" spans="1:11" ht="15" thickBot="1">
      <c r="A13" s="11"/>
      <c r="B13" s="293"/>
      <c r="C13" s="294"/>
      <c r="D13" s="374" t="s">
        <v>532</v>
      </c>
      <c r="F13" s="373"/>
      <c r="G13" s="4">
        <v>1</v>
      </c>
      <c r="I13" s="10">
        <v>2</v>
      </c>
      <c r="K13" s="360"/>
    </row>
    <row r="14" spans="1:11" ht="15" thickBot="1" thickTop="1">
      <c r="A14" s="11"/>
      <c r="B14" s="293"/>
      <c r="D14" s="364" t="s">
        <v>534</v>
      </c>
      <c r="E14" s="307"/>
      <c r="F14" s="307"/>
      <c r="G14" s="371">
        <v>2</v>
      </c>
      <c r="H14" s="370"/>
      <c r="I14" s="287">
        <v>3</v>
      </c>
      <c r="J14" s="369"/>
      <c r="K14" s="11"/>
    </row>
    <row r="15" spans="1:11" ht="15" thickBot="1" thickTop="1">
      <c r="A15" s="11"/>
      <c r="B15" s="293"/>
      <c r="D15" s="293"/>
      <c r="G15" s="318"/>
      <c r="H15" s="318"/>
      <c r="J15" s="294"/>
      <c r="K15" s="11"/>
    </row>
    <row r="16" spans="1:11" ht="24.75" thickBot="1" thickTop="1">
      <c r="A16" s="11"/>
      <c r="B16" s="293"/>
      <c r="D16" s="298" t="s">
        <v>415</v>
      </c>
      <c r="E16" s="299"/>
      <c r="F16" s="300"/>
      <c r="G16" s="301" t="s">
        <v>508</v>
      </c>
      <c r="H16" s="302"/>
      <c r="I16" s="301" t="s">
        <v>509</v>
      </c>
      <c r="J16" s="303"/>
      <c r="K16" s="11"/>
    </row>
    <row r="17" spans="1:11" ht="15" thickTop="1">
      <c r="A17" s="11"/>
      <c r="B17" s="293"/>
      <c r="D17" s="293" t="s">
        <v>441</v>
      </c>
      <c r="E17" s="304"/>
      <c r="G17" s="1">
        <v>50283</v>
      </c>
      <c r="I17" s="1">
        <v>35351</v>
      </c>
      <c r="J17" s="294"/>
      <c r="K17" s="11"/>
    </row>
    <row r="18" spans="1:11" ht="14.25">
      <c r="A18" s="11"/>
      <c r="B18" s="293"/>
      <c r="D18" s="293" t="s">
        <v>428</v>
      </c>
      <c r="E18" s="304"/>
      <c r="G18" s="1">
        <v>50283</v>
      </c>
      <c r="I18" s="1">
        <v>35351</v>
      </c>
      <c r="J18" s="294"/>
      <c r="K18" s="11"/>
    </row>
    <row r="19" spans="1:11" ht="14.25">
      <c r="A19" s="11"/>
      <c r="B19" s="293"/>
      <c r="D19" s="293" t="s">
        <v>416</v>
      </c>
      <c r="E19" s="304"/>
      <c r="G19" s="1"/>
      <c r="I19" s="1"/>
      <c r="J19" s="294"/>
      <c r="K19" s="11"/>
    </row>
    <row r="20" spans="1:11" ht="14.25">
      <c r="A20" s="11"/>
      <c r="B20" s="293"/>
      <c r="D20" s="293" t="s">
        <v>417</v>
      </c>
      <c r="E20" s="304"/>
      <c r="G20" s="1"/>
      <c r="I20" s="1"/>
      <c r="J20" s="294"/>
      <c r="K20" s="11"/>
    </row>
    <row r="21" spans="1:11" ht="14.25">
      <c r="A21" s="11"/>
      <c r="B21" s="293"/>
      <c r="D21" s="293" t="s">
        <v>434</v>
      </c>
      <c r="E21" s="304"/>
      <c r="G21" s="1"/>
      <c r="I21" s="1"/>
      <c r="J21" s="294"/>
      <c r="K21" s="11"/>
    </row>
    <row r="22" spans="1:11" ht="14.25">
      <c r="A22" s="11"/>
      <c r="B22" s="293"/>
      <c r="D22" s="293" t="s">
        <v>416</v>
      </c>
      <c r="E22" s="295"/>
      <c r="G22" s="1"/>
      <c r="I22" s="1"/>
      <c r="J22" s="294"/>
      <c r="K22" s="11"/>
    </row>
    <row r="23" spans="1:11" ht="14.25">
      <c r="A23" s="11"/>
      <c r="B23" s="293"/>
      <c r="D23" s="293" t="s">
        <v>417</v>
      </c>
      <c r="G23" s="1"/>
      <c r="I23" s="1"/>
      <c r="J23" s="294"/>
      <c r="K23" s="11"/>
    </row>
    <row r="24" spans="1:11" ht="14.25">
      <c r="A24" s="11"/>
      <c r="B24" s="293"/>
      <c r="D24" s="293" t="s">
        <v>429</v>
      </c>
      <c r="E24" s="295"/>
      <c r="G24" s="1"/>
      <c r="I24" s="1"/>
      <c r="J24" s="294"/>
      <c r="K24" s="11"/>
    </row>
    <row r="25" spans="1:11" ht="14.25">
      <c r="A25" s="11"/>
      <c r="B25" s="293"/>
      <c r="D25" s="293" t="s">
        <v>430</v>
      </c>
      <c r="G25" s="1"/>
      <c r="I25" s="1"/>
      <c r="J25" s="294"/>
      <c r="K25" s="11"/>
    </row>
    <row r="26" spans="1:11" ht="14.25">
      <c r="A26" s="11"/>
      <c r="B26" s="293"/>
      <c r="D26" s="293" t="s">
        <v>431</v>
      </c>
      <c r="E26" s="295"/>
      <c r="G26" s="1"/>
      <c r="I26" s="1"/>
      <c r="J26" s="294"/>
      <c r="K26" s="11"/>
    </row>
    <row r="27" spans="1:11" ht="14.25">
      <c r="A27" s="11"/>
      <c r="B27" s="293"/>
      <c r="D27" s="293"/>
      <c r="J27" s="294"/>
      <c r="K27" s="11"/>
    </row>
    <row r="28" spans="1:11" ht="15" thickBot="1">
      <c r="A28" s="11"/>
      <c r="B28" s="293"/>
      <c r="D28" s="305"/>
      <c r="E28" s="306"/>
      <c r="F28" s="307"/>
      <c r="G28" s="308" t="str">
        <f>IF((G18+G21+G24+G25+G26)=G17,"Gerai","Klaida")</f>
        <v>Gerai</v>
      </c>
      <c r="H28" s="307"/>
      <c r="I28" s="308" t="str">
        <f>IF((I18+I21+I24+I25+I26)=I17,"Gerai","Klaida")</f>
        <v>Gerai</v>
      </c>
      <c r="J28" s="309"/>
      <c r="K28" s="11"/>
    </row>
    <row r="29" spans="1:11" ht="15" thickBot="1" thickTop="1">
      <c r="A29" s="11"/>
      <c r="B29" s="293"/>
      <c r="D29" s="310"/>
      <c r="E29" s="310"/>
      <c r="J29" s="294"/>
      <c r="K29" s="11"/>
    </row>
    <row r="30" spans="1:11" ht="24.75" thickBot="1" thickTop="1">
      <c r="A30" s="11"/>
      <c r="B30" s="293"/>
      <c r="D30" s="311" t="s">
        <v>46</v>
      </c>
      <c r="E30" s="312"/>
      <c r="F30" s="313"/>
      <c r="G30" s="314" t="s">
        <v>508</v>
      </c>
      <c r="H30" s="315"/>
      <c r="I30" s="314" t="s">
        <v>509</v>
      </c>
      <c r="J30" s="316"/>
      <c r="K30" s="11"/>
    </row>
    <row r="31" spans="1:11" ht="15" thickBot="1" thickTop="1">
      <c r="A31" s="11"/>
      <c r="B31" s="293"/>
      <c r="D31" s="317" t="s">
        <v>418</v>
      </c>
      <c r="E31" s="318"/>
      <c r="F31" s="318"/>
      <c r="G31" s="286">
        <v>587229</v>
      </c>
      <c r="H31" s="318"/>
      <c r="I31" s="286">
        <v>922858</v>
      </c>
      <c r="J31" s="319"/>
      <c r="K31" s="11"/>
    </row>
    <row r="32" spans="1:11" ht="15" thickBot="1" thickTop="1">
      <c r="A32" s="11"/>
      <c r="B32" s="293"/>
      <c r="D32" s="317" t="s">
        <v>529</v>
      </c>
      <c r="E32" s="318"/>
      <c r="F32" s="318"/>
      <c r="G32" s="286">
        <v>0.19</v>
      </c>
      <c r="H32" s="318"/>
      <c r="I32" s="286">
        <v>0.16</v>
      </c>
      <c r="J32" s="319"/>
      <c r="K32" s="11"/>
    </row>
    <row r="33" spans="1:11" ht="15" thickBot="1" thickTop="1">
      <c r="A33" s="11"/>
      <c r="B33" s="293"/>
      <c r="D33" s="317" t="s">
        <v>419</v>
      </c>
      <c r="E33" s="318"/>
      <c r="F33" s="318"/>
      <c r="G33" s="286">
        <v>318796</v>
      </c>
      <c r="H33" s="318"/>
      <c r="I33" s="286">
        <v>372670</v>
      </c>
      <c r="J33" s="319"/>
      <c r="K33" s="11"/>
    </row>
    <row r="34" spans="1:11" ht="15" thickTop="1">
      <c r="A34" s="11"/>
      <c r="B34" s="293"/>
      <c r="D34" s="291" t="s">
        <v>420</v>
      </c>
      <c r="E34" s="292"/>
      <c r="F34" s="292"/>
      <c r="G34" s="285">
        <v>26</v>
      </c>
      <c r="H34" s="292"/>
      <c r="I34" s="285">
        <v>30</v>
      </c>
      <c r="J34" s="320"/>
      <c r="K34" s="11"/>
    </row>
    <row r="35" spans="1:11" ht="14.25">
      <c r="A35" s="11"/>
      <c r="B35" s="293"/>
      <c r="D35" s="293" t="s">
        <v>401</v>
      </c>
      <c r="G35" s="1">
        <v>26</v>
      </c>
      <c r="I35" s="1">
        <v>30</v>
      </c>
      <c r="J35" s="294"/>
      <c r="K35" s="11"/>
    </row>
    <row r="36" spans="1:11" ht="14.25">
      <c r="A36" s="11"/>
      <c r="B36" s="293"/>
      <c r="D36" s="293" t="s">
        <v>421</v>
      </c>
      <c r="G36" s="1">
        <v>26</v>
      </c>
      <c r="I36" s="1">
        <v>30</v>
      </c>
      <c r="J36" s="294"/>
      <c r="K36" s="11"/>
    </row>
    <row r="37" spans="1:11" ht="14.25">
      <c r="A37" s="11"/>
      <c r="B37" s="293"/>
      <c r="D37" s="293" t="s">
        <v>422</v>
      </c>
      <c r="G37" s="1"/>
      <c r="I37" s="1"/>
      <c r="J37" s="294"/>
      <c r="K37" s="11"/>
    </row>
    <row r="38" spans="1:11" ht="14.25">
      <c r="A38" s="11"/>
      <c r="B38" s="293"/>
      <c r="D38" s="293" t="s">
        <v>423</v>
      </c>
      <c r="G38" s="1"/>
      <c r="I38" s="1"/>
      <c r="J38" s="294"/>
      <c r="K38" s="11"/>
    </row>
    <row r="39" spans="1:11" ht="14.25">
      <c r="A39" s="11"/>
      <c r="B39" s="293"/>
      <c r="D39" s="293" t="s">
        <v>424</v>
      </c>
      <c r="G39" s="1"/>
      <c r="I39" s="1"/>
      <c r="J39" s="294"/>
      <c r="K39" s="11"/>
    </row>
    <row r="40" spans="1:11" ht="15" thickBot="1">
      <c r="A40" s="11"/>
      <c r="B40" s="293"/>
      <c r="D40" s="305" t="s">
        <v>414</v>
      </c>
      <c r="E40" s="307"/>
      <c r="F40" s="307"/>
      <c r="G40" s="270"/>
      <c r="H40" s="307"/>
      <c r="I40" s="270"/>
      <c r="J40" s="309"/>
      <c r="K40" s="11"/>
    </row>
    <row r="41" spans="1:11" ht="15" thickTop="1">
      <c r="A41" s="11"/>
      <c r="B41" s="293"/>
      <c r="J41" s="294"/>
      <c r="K41" s="11"/>
    </row>
    <row r="42" spans="1:11" ht="15" thickBot="1">
      <c r="A42" s="11"/>
      <c r="B42" s="293"/>
      <c r="G42" s="271"/>
      <c r="I42" s="271"/>
      <c r="J42" s="294"/>
      <c r="K42" s="11"/>
    </row>
    <row r="43" spans="1:11" ht="24.75" thickBot="1" thickTop="1">
      <c r="A43" s="11"/>
      <c r="B43" s="293"/>
      <c r="D43" s="311" t="s">
        <v>405</v>
      </c>
      <c r="E43" s="312"/>
      <c r="F43" s="313"/>
      <c r="G43" s="314" t="s">
        <v>508</v>
      </c>
      <c r="H43" s="315"/>
      <c r="I43" s="314" t="s">
        <v>509</v>
      </c>
      <c r="J43" s="316"/>
      <c r="K43" s="11"/>
    </row>
    <row r="44" spans="1:11" ht="15" thickTop="1">
      <c r="A44" s="11"/>
      <c r="B44" s="293"/>
      <c r="D44" s="291" t="s">
        <v>425</v>
      </c>
      <c r="E44" s="292"/>
      <c r="F44" s="292"/>
      <c r="G44" s="285"/>
      <c r="H44" s="292"/>
      <c r="I44" s="285"/>
      <c r="J44" s="320"/>
      <c r="K44" s="11"/>
    </row>
    <row r="45" spans="1:11" ht="14.25">
      <c r="A45" s="11"/>
      <c r="B45" s="293"/>
      <c r="D45" s="293" t="s">
        <v>383</v>
      </c>
      <c r="G45" s="1"/>
      <c r="I45" s="1"/>
      <c r="J45" s="294"/>
      <c r="K45" s="11"/>
    </row>
    <row r="46" spans="1:11" ht="14.25">
      <c r="A46" s="11"/>
      <c r="B46" s="293"/>
      <c r="D46" s="293" t="s">
        <v>384</v>
      </c>
      <c r="G46" s="1"/>
      <c r="I46" s="1"/>
      <c r="J46" s="294"/>
      <c r="K46" s="11"/>
    </row>
    <row r="47" spans="1:11" ht="14.25">
      <c r="A47" s="11"/>
      <c r="B47" s="293"/>
      <c r="D47" s="293" t="s">
        <v>385</v>
      </c>
      <c r="G47" s="1"/>
      <c r="I47" s="1"/>
      <c r="J47" s="294"/>
      <c r="K47" s="11"/>
    </row>
    <row r="48" spans="1:11" ht="15" thickBot="1">
      <c r="A48" s="11"/>
      <c r="B48" s="293"/>
      <c r="D48" s="305" t="s">
        <v>386</v>
      </c>
      <c r="E48" s="307"/>
      <c r="F48" s="307"/>
      <c r="G48" s="270"/>
      <c r="H48" s="307"/>
      <c r="I48" s="270"/>
      <c r="J48" s="309"/>
      <c r="K48" s="11"/>
    </row>
    <row r="49" spans="1:11" ht="15" thickBot="1" thickTop="1">
      <c r="A49" s="11"/>
      <c r="B49" s="293"/>
      <c r="D49" s="305" t="s">
        <v>524</v>
      </c>
      <c r="E49" s="307"/>
      <c r="F49" s="307"/>
      <c r="G49" s="270"/>
      <c r="H49" s="307"/>
      <c r="I49" s="270"/>
      <c r="J49" s="309"/>
      <c r="K49" s="11"/>
    </row>
    <row r="50" spans="1:11" ht="15" thickBot="1" thickTop="1">
      <c r="A50" s="11"/>
      <c r="B50" s="293"/>
      <c r="D50" s="305" t="s">
        <v>525</v>
      </c>
      <c r="E50" s="307"/>
      <c r="F50" s="307"/>
      <c r="G50" s="270"/>
      <c r="H50" s="307"/>
      <c r="I50" s="270"/>
      <c r="J50" s="309"/>
      <c r="K50" s="11"/>
    </row>
    <row r="51" spans="1:11" ht="15" thickBot="1" thickTop="1">
      <c r="A51" s="11"/>
      <c r="B51" s="293"/>
      <c r="D51" s="291" t="s">
        <v>526</v>
      </c>
      <c r="E51" s="292"/>
      <c r="F51" s="292"/>
      <c r="G51" s="357"/>
      <c r="H51" s="292"/>
      <c r="I51" s="357"/>
      <c r="J51" s="362"/>
      <c r="K51" s="11"/>
    </row>
    <row r="52" spans="1:11" ht="15" thickBot="1" thickTop="1">
      <c r="A52" s="11"/>
      <c r="B52" s="293"/>
      <c r="C52" s="294"/>
      <c r="D52" s="317" t="s">
        <v>527</v>
      </c>
      <c r="E52" s="318"/>
      <c r="F52" s="318"/>
      <c r="G52" s="286"/>
      <c r="H52" s="358"/>
      <c r="I52" s="286"/>
      <c r="J52" s="361"/>
      <c r="K52" s="360"/>
    </row>
    <row r="53" spans="1:11" ht="15" thickBot="1" thickTop="1">
      <c r="A53" s="11"/>
      <c r="B53" s="293"/>
      <c r="D53" s="305" t="s">
        <v>528</v>
      </c>
      <c r="E53" s="307"/>
      <c r="F53" s="318"/>
      <c r="G53" s="270"/>
      <c r="H53" s="358"/>
      <c r="I53" s="286"/>
      <c r="J53" s="359"/>
      <c r="K53" s="11"/>
    </row>
    <row r="54" spans="1:11" ht="15" thickBot="1" thickTop="1">
      <c r="A54" s="11"/>
      <c r="B54" s="293"/>
      <c r="J54" s="294"/>
      <c r="K54" s="11"/>
    </row>
    <row r="55" spans="1:11" ht="15" thickBot="1" thickTop="1">
      <c r="A55" s="11"/>
      <c r="B55" s="293"/>
      <c r="D55" s="298" t="s">
        <v>225</v>
      </c>
      <c r="E55" s="299"/>
      <c r="F55" s="300"/>
      <c r="G55" s="322"/>
      <c r="H55" s="300"/>
      <c r="I55" s="322"/>
      <c r="J55" s="303"/>
      <c r="K55" s="11"/>
    </row>
    <row r="56" spans="1:11" ht="15" thickTop="1">
      <c r="A56" s="11"/>
      <c r="B56" s="293"/>
      <c r="D56" s="293" t="s">
        <v>381</v>
      </c>
      <c r="G56" s="457"/>
      <c r="H56" s="457"/>
      <c r="I56" s="458"/>
      <c r="J56" s="294"/>
      <c r="K56" s="11"/>
    </row>
    <row r="57" spans="1:11" ht="52.5" customHeight="1">
      <c r="A57" s="11"/>
      <c r="B57" s="293"/>
      <c r="D57" s="293"/>
      <c r="G57" s="459"/>
      <c r="H57" s="459"/>
      <c r="I57" s="460"/>
      <c r="J57" s="294"/>
      <c r="K57" s="11"/>
    </row>
    <row r="58" spans="1:11" ht="14.25">
      <c r="A58" s="11"/>
      <c r="B58" s="293"/>
      <c r="D58" s="353" t="s">
        <v>232</v>
      </c>
      <c r="G58" s="461"/>
      <c r="H58" s="461"/>
      <c r="I58" s="462"/>
      <c r="J58" s="294"/>
      <c r="K58" s="11"/>
    </row>
    <row r="59" spans="1:11" ht="14.25">
      <c r="A59" s="11"/>
      <c r="B59" s="293"/>
      <c r="D59" s="293" t="s">
        <v>234</v>
      </c>
      <c r="G59" s="413">
        <v>45412</v>
      </c>
      <c r="H59" s="413"/>
      <c r="I59" s="414"/>
      <c r="J59" s="294"/>
      <c r="K59" s="11"/>
    </row>
    <row r="60" spans="1:11" ht="15" customHeight="1">
      <c r="A60" s="11"/>
      <c r="B60" s="293"/>
      <c r="D60" s="293" t="s">
        <v>236</v>
      </c>
      <c r="G60" s="415" t="s">
        <v>544</v>
      </c>
      <c r="H60" s="415"/>
      <c r="I60" s="416"/>
      <c r="J60" s="294"/>
      <c r="K60" s="11"/>
    </row>
    <row r="61" spans="1:11" ht="14.25">
      <c r="A61" s="11"/>
      <c r="B61" s="293"/>
      <c r="D61" s="293" t="s">
        <v>238</v>
      </c>
      <c r="G61" s="463" t="s">
        <v>547</v>
      </c>
      <c r="H61" s="463"/>
      <c r="I61" s="464"/>
      <c r="J61" s="294"/>
      <c r="K61" s="11"/>
    </row>
    <row r="62" spans="1:11" ht="15" thickBot="1">
      <c r="A62" s="11"/>
      <c r="B62" s="293"/>
      <c r="D62" s="305" t="s">
        <v>382</v>
      </c>
      <c r="E62" s="307"/>
      <c r="F62" s="307"/>
      <c r="G62" s="455"/>
      <c r="H62" s="455"/>
      <c r="I62" s="456"/>
      <c r="J62" s="309"/>
      <c r="K62" s="11"/>
    </row>
    <row r="63" spans="1:11" ht="15" thickTop="1">
      <c r="A63" s="11"/>
      <c r="B63" s="293"/>
      <c r="J63" s="294"/>
      <c r="K63" s="11"/>
    </row>
    <row r="64" spans="1:11" ht="14.25">
      <c r="A64" s="11"/>
      <c r="B64" s="293"/>
      <c r="J64" s="294"/>
      <c r="K64" s="11"/>
    </row>
    <row r="65" spans="1:11" ht="14.25">
      <c r="A65" s="11"/>
      <c r="B65" s="293"/>
      <c r="J65" s="294"/>
      <c r="K65" s="11"/>
    </row>
    <row r="66" spans="1:11" ht="14.25">
      <c r="A66" s="11"/>
      <c r="B66" s="293"/>
      <c r="J66" s="294"/>
      <c r="K66" s="11"/>
    </row>
    <row r="67" spans="1:11" ht="14.25">
      <c r="A67" s="11"/>
      <c r="B67" s="293"/>
      <c r="J67" s="294"/>
      <c r="K67" s="11"/>
    </row>
    <row r="68" spans="1:11" ht="14.25">
      <c r="A68" s="11"/>
      <c r="B68" s="293"/>
      <c r="J68" s="294"/>
      <c r="K68" s="11"/>
    </row>
    <row r="69" spans="1:11" ht="14.25">
      <c r="A69" s="11"/>
      <c r="B69" s="293"/>
      <c r="J69" s="294"/>
      <c r="K69" s="11"/>
    </row>
    <row r="70" spans="1:11" ht="15" thickBot="1">
      <c r="A70" s="11"/>
      <c r="B70" s="305"/>
      <c r="C70" s="307"/>
      <c r="D70" s="307"/>
      <c r="E70" s="307"/>
      <c r="F70" s="307"/>
      <c r="G70" s="307"/>
      <c r="H70" s="307"/>
      <c r="I70" s="307"/>
      <c r="J70" s="309"/>
      <c r="K70" s="11"/>
    </row>
    <row r="71" spans="1:11" ht="15" thickTop="1">
      <c r="A71" s="11"/>
      <c r="B71" s="290"/>
      <c r="C71" s="290"/>
      <c r="D71" s="290"/>
      <c r="E71" s="290"/>
      <c r="F71" s="290"/>
      <c r="G71" s="290"/>
      <c r="H71" s="290"/>
      <c r="I71" s="290"/>
      <c r="J71" s="290"/>
      <c r="K71" s="11"/>
    </row>
  </sheetData>
  <sheetProtection sheet="1" selectLockedCells="1"/>
  <protectedRanges>
    <protectedRange sqref="D4:J7" name="Range1"/>
  </protectedRanges>
  <mergeCells count="17">
    <mergeCell ref="B7:C7"/>
    <mergeCell ref="D7:J7"/>
    <mergeCell ref="B4:C4"/>
    <mergeCell ref="D4:J4"/>
    <mergeCell ref="B5:C5"/>
    <mergeCell ref="D5:J5"/>
    <mergeCell ref="B6:C6"/>
    <mergeCell ref="D6:J6"/>
    <mergeCell ref="D3:F3"/>
    <mergeCell ref="D2:G2"/>
    <mergeCell ref="G62:I62"/>
    <mergeCell ref="G56:I57"/>
    <mergeCell ref="G58:I58"/>
    <mergeCell ref="G59:I59"/>
    <mergeCell ref="G60:I60"/>
    <mergeCell ref="G61:I61"/>
    <mergeCell ref="H2:J2"/>
  </mergeCells>
  <conditionalFormatting sqref="G28">
    <cfRule type="cellIs" priority="5" dxfId="28" operator="equal">
      <formula>"Klaida"</formula>
    </cfRule>
    <cfRule type="cellIs" priority="6" dxfId="27" operator="equal">
      <formula>"Gerai"</formula>
    </cfRule>
  </conditionalFormatting>
  <conditionalFormatting sqref="I28">
    <cfRule type="cellIs" priority="1" dxfId="28" operator="equal">
      <formula>"Klaida"</formula>
    </cfRule>
    <cfRule type="cellIs" priority="2" dxfId="27" operator="equal">
      <formula>"Gerai"</formula>
    </cfRule>
  </conditionalFormatting>
  <conditionalFormatting sqref="M4">
    <cfRule type="expression" priority="9" dxfId="26">
      <formula>ROWS("row")=1</formula>
    </cfRule>
  </conditionalFormatting>
  <dataValidations count="1">
    <dataValidation allowBlank="1" showInputMessage="1" showErrorMessage="1" prompt="Tiesiogiai generaliniam direktoriui pavaldūs darbuotojai, pvz: Finansų direktorius/ė, Administracijos ir bendrųjų reikalų direktorius/ė, Technikos direktorius/ė, ir pan.&#10;" sqref="D12:I12"/>
  </dataValidations>
  <printOptions/>
  <pageMargins left="0.7" right="0.7" top="0.75" bottom="0.75" header="0.3" footer="0.3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B1:O93"/>
  <sheetViews>
    <sheetView zoomScaleSheetLayoutView="100" zoomScalePageLayoutView="0" workbookViewId="0" topLeftCell="A62">
      <selection activeCell="D36" sqref="D36"/>
    </sheetView>
  </sheetViews>
  <sheetFormatPr defaultColWidth="9.140625" defaultRowHeight="15"/>
  <cols>
    <col min="1" max="1" width="1.421875" style="11" customWidth="1"/>
    <col min="2" max="2" width="2.57421875" style="11" customWidth="1"/>
    <col min="3" max="3" width="7.28125" style="11" customWidth="1"/>
    <col min="4" max="4" width="30.57421875" style="11" customWidth="1"/>
    <col min="5" max="5" width="38.28125" style="11" customWidth="1"/>
    <col min="6" max="6" width="19.00390625" style="11" customWidth="1"/>
    <col min="7" max="7" width="2.7109375" style="11" customWidth="1"/>
    <col min="8" max="8" width="2.57421875" style="11" customWidth="1"/>
    <col min="9" max="9" width="7.28125" style="11" customWidth="1"/>
    <col min="10" max="10" width="30.57421875" style="11" customWidth="1"/>
    <col min="11" max="11" width="38.28125" style="11" customWidth="1"/>
    <col min="12" max="12" width="18.8515625" style="11" customWidth="1"/>
    <col min="13" max="13" width="2.7109375" style="11" customWidth="1"/>
    <col min="14" max="14" width="3.7109375" style="11" customWidth="1"/>
    <col min="15" max="15" width="9.140625" style="11" hidden="1" customWidth="1"/>
    <col min="16" max="16384" width="9.140625" style="11" customWidth="1"/>
  </cols>
  <sheetData>
    <row r="1" spans="3:12" ht="9" customHeight="1" thickBot="1"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2:13" ht="12" customHeight="1">
      <c r="B2" s="199"/>
      <c r="C2" s="200"/>
      <c r="D2" s="201"/>
      <c r="E2" s="201"/>
      <c r="F2" s="202"/>
      <c r="G2" s="202"/>
      <c r="H2" s="203"/>
      <c r="I2" s="204"/>
      <c r="J2" s="201"/>
      <c r="K2" s="201"/>
      <c r="L2" s="202"/>
      <c r="M2" s="221"/>
    </row>
    <row r="3" spans="2:13" ht="28.5" customHeight="1">
      <c r="B3" s="205"/>
      <c r="C3" s="117" t="s">
        <v>523</v>
      </c>
      <c r="D3" s="12"/>
      <c r="E3" s="12"/>
      <c r="F3" s="12"/>
      <c r="G3" s="12"/>
      <c r="H3" s="13"/>
      <c r="I3" s="12"/>
      <c r="J3" s="12"/>
      <c r="K3" s="505" t="s">
        <v>361</v>
      </c>
      <c r="L3" s="506"/>
      <c r="M3" s="206"/>
    </row>
    <row r="4" spans="2:13" ht="15" customHeight="1">
      <c r="B4" s="205"/>
      <c r="C4" s="117" t="s">
        <v>362</v>
      </c>
      <c r="D4" s="12"/>
      <c r="E4" s="12"/>
      <c r="F4" s="12"/>
      <c r="G4" s="12"/>
      <c r="H4" s="13"/>
      <c r="I4" s="12"/>
      <c r="J4" s="12"/>
      <c r="K4" s="346" t="s">
        <v>371</v>
      </c>
      <c r="L4" s="20"/>
      <c r="M4" s="206"/>
    </row>
    <row r="5" spans="2:13" ht="15" customHeight="1">
      <c r="B5" s="205"/>
      <c r="C5" s="116"/>
      <c r="D5" s="12"/>
      <c r="E5" s="12"/>
      <c r="F5" s="12"/>
      <c r="G5" s="12"/>
      <c r="H5" s="13"/>
      <c r="I5" s="12"/>
      <c r="J5" s="12"/>
      <c r="K5" s="12"/>
      <c r="L5" s="20"/>
      <c r="M5" s="206"/>
    </row>
    <row r="6" spans="2:13" ht="15" customHeight="1">
      <c r="B6" s="205"/>
      <c r="C6" s="511" t="s">
        <v>363</v>
      </c>
      <c r="D6" s="512"/>
      <c r="E6" s="512"/>
      <c r="F6" s="512"/>
      <c r="G6" s="512"/>
      <c r="H6" s="512"/>
      <c r="I6" s="512"/>
      <c r="J6" s="512"/>
      <c r="K6" s="512"/>
      <c r="L6" s="512"/>
      <c r="M6" s="513"/>
    </row>
    <row r="7" spans="2:13" ht="15" customHeight="1" hidden="1">
      <c r="B7" s="205"/>
      <c r="C7" s="116"/>
      <c r="D7" s="12"/>
      <c r="E7" s="12"/>
      <c r="F7" s="12"/>
      <c r="G7" s="12"/>
      <c r="H7" s="13"/>
      <c r="I7" s="12"/>
      <c r="J7" s="12"/>
      <c r="K7" s="12"/>
      <c r="L7" s="20"/>
      <c r="M7" s="206"/>
    </row>
    <row r="8" spans="2:13" ht="14.25">
      <c r="B8" s="205"/>
      <c r="C8" s="117"/>
      <c r="D8" s="12"/>
      <c r="E8" s="12"/>
      <c r="F8" s="12"/>
      <c r="G8" s="12"/>
      <c r="H8" s="13"/>
      <c r="I8" s="12"/>
      <c r="J8" s="12"/>
      <c r="K8" s="12"/>
      <c r="L8" s="12"/>
      <c r="M8" s="206"/>
    </row>
    <row r="9" spans="2:13" ht="15" thickBot="1">
      <c r="B9" s="205"/>
      <c r="C9" s="507" t="s">
        <v>7</v>
      </c>
      <c r="D9" s="508"/>
      <c r="E9" s="509" t="str">
        <f>'Finansiniai duomenys'!C8</f>
        <v>SĮ „Kaišiadorių paslaugos“</v>
      </c>
      <c r="F9" s="509"/>
      <c r="G9" s="509"/>
      <c r="H9" s="509"/>
      <c r="I9" s="509"/>
      <c r="J9" s="509"/>
      <c r="K9" s="12"/>
      <c r="L9" s="12"/>
      <c r="M9" s="206"/>
    </row>
    <row r="10" spans="2:13" ht="15" thickBot="1">
      <c r="B10" s="205"/>
      <c r="C10" s="507" t="s">
        <v>9</v>
      </c>
      <c r="D10" s="508"/>
      <c r="E10" s="510" t="e">
        <f>'Finansiniai duomenys'!C9</f>
        <v>#NAME?</v>
      </c>
      <c r="F10" s="510"/>
      <c r="G10" s="510"/>
      <c r="H10" s="510"/>
      <c r="I10" s="510"/>
      <c r="J10" s="510"/>
      <c r="K10" s="12"/>
      <c r="L10" s="12"/>
      <c r="M10" s="206"/>
    </row>
    <row r="11" spans="2:13" ht="15" thickBot="1">
      <c r="B11" s="205"/>
      <c r="C11" s="507" t="s">
        <v>13</v>
      </c>
      <c r="D11" s="508"/>
      <c r="E11" s="510" t="e">
        <f>'Finansiniai duomenys'!C10</f>
        <v>#NAME?</v>
      </c>
      <c r="F11" s="510"/>
      <c r="G11" s="510"/>
      <c r="H11" s="510"/>
      <c r="I11" s="510"/>
      <c r="J11" s="510"/>
      <c r="K11" s="12"/>
      <c r="L11" s="12"/>
      <c r="M11" s="206"/>
    </row>
    <row r="12" spans="2:13" ht="14.25">
      <c r="B12" s="205"/>
      <c r="C12" s="115"/>
      <c r="D12" s="12"/>
      <c r="E12" s="12"/>
      <c r="F12" s="14"/>
      <c r="G12" s="14"/>
      <c r="H12" s="15"/>
      <c r="I12" s="12"/>
      <c r="J12" s="12"/>
      <c r="K12" s="12"/>
      <c r="L12" s="12"/>
      <c r="M12" s="206"/>
    </row>
    <row r="13" spans="2:15" ht="14.25">
      <c r="B13" s="205"/>
      <c r="C13" s="115"/>
      <c r="D13" s="12"/>
      <c r="E13" s="12"/>
      <c r="F13" s="12"/>
      <c r="G13" s="12"/>
      <c r="H13" s="13"/>
      <c r="I13" s="12"/>
      <c r="J13" s="12"/>
      <c r="K13" s="12"/>
      <c r="L13" s="12"/>
      <c r="M13" s="206"/>
      <c r="O13" s="11" t="s">
        <v>364</v>
      </c>
    </row>
    <row r="14" spans="2:13" ht="38.25" customHeight="1">
      <c r="B14" s="205"/>
      <c r="C14" s="476" t="s">
        <v>511</v>
      </c>
      <c r="D14" s="477"/>
      <c r="E14" s="474"/>
      <c r="F14" s="478"/>
      <c r="G14" s="233"/>
      <c r="H14" s="236"/>
      <c r="I14" s="472" t="s">
        <v>515</v>
      </c>
      <c r="J14" s="473"/>
      <c r="K14" s="474"/>
      <c r="L14" s="475"/>
      <c r="M14" s="207"/>
    </row>
    <row r="15" spans="2:13" ht="26.25" customHeight="1" thickBot="1">
      <c r="B15" s="205"/>
      <c r="C15" s="476" t="s">
        <v>512</v>
      </c>
      <c r="D15" s="479"/>
      <c r="E15" s="479"/>
      <c r="F15" s="482"/>
      <c r="G15" s="126"/>
      <c r="H15" s="236"/>
      <c r="I15" s="498" t="s">
        <v>516</v>
      </c>
      <c r="J15" s="493"/>
      <c r="K15" s="493"/>
      <c r="L15" s="499"/>
      <c r="M15" s="208"/>
    </row>
    <row r="16" spans="2:13" ht="49.5" customHeight="1" thickBot="1">
      <c r="B16" s="205"/>
      <c r="C16" s="476" t="s">
        <v>521</v>
      </c>
      <c r="D16" s="479"/>
      <c r="E16" s="480"/>
      <c r="F16" s="481"/>
      <c r="G16" s="127"/>
      <c r="H16" s="237"/>
      <c r="I16" s="472" t="s">
        <v>522</v>
      </c>
      <c r="J16" s="472"/>
      <c r="K16" s="500"/>
      <c r="L16" s="501"/>
      <c r="M16" s="207"/>
    </row>
    <row r="17" spans="2:13" ht="40.5" customHeight="1">
      <c r="B17" s="205"/>
      <c r="C17" s="476" t="s">
        <v>365</v>
      </c>
      <c r="D17" s="479"/>
      <c r="E17" s="483"/>
      <c r="F17" s="484"/>
      <c r="G17" s="233"/>
      <c r="H17" s="237"/>
      <c r="I17" s="479" t="s">
        <v>365</v>
      </c>
      <c r="J17" s="479"/>
      <c r="K17" s="483"/>
      <c r="L17" s="484"/>
      <c r="M17" s="207"/>
    </row>
    <row r="18" spans="2:13" ht="14.25">
      <c r="B18" s="205"/>
      <c r="C18" s="115"/>
      <c r="D18" s="12"/>
      <c r="E18" s="12"/>
      <c r="F18" s="14"/>
      <c r="G18" s="12"/>
      <c r="H18" s="236"/>
      <c r="I18" s="12"/>
      <c r="J18" s="12"/>
      <c r="K18" s="12"/>
      <c r="L18" s="12"/>
      <c r="M18" s="206"/>
    </row>
    <row r="19" spans="2:13" ht="14.25">
      <c r="B19" s="205"/>
      <c r="C19" s="115"/>
      <c r="D19" s="12"/>
      <c r="E19" s="12"/>
      <c r="F19" s="14"/>
      <c r="G19" s="12"/>
      <c r="H19" s="236"/>
      <c r="I19" s="12"/>
      <c r="J19" s="12"/>
      <c r="K19" s="12"/>
      <c r="L19" s="12"/>
      <c r="M19" s="206"/>
    </row>
    <row r="20" spans="2:13" ht="14.25">
      <c r="B20" s="205"/>
      <c r="C20" s="494" t="s">
        <v>513</v>
      </c>
      <c r="D20" s="488"/>
      <c r="E20" s="488"/>
      <c r="F20" s="495"/>
      <c r="G20" s="18"/>
      <c r="H20" s="236"/>
      <c r="I20" s="488" t="s">
        <v>517</v>
      </c>
      <c r="J20" s="488"/>
      <c r="K20" s="488"/>
      <c r="L20" s="488"/>
      <c r="M20" s="209"/>
    </row>
    <row r="21" spans="2:13" ht="14.25">
      <c r="B21" s="205"/>
      <c r="C21" s="118"/>
      <c r="D21" s="18"/>
      <c r="E21" s="18"/>
      <c r="F21" s="17"/>
      <c r="G21" s="18"/>
      <c r="H21" s="236"/>
      <c r="I21" s="18"/>
      <c r="J21" s="18"/>
      <c r="K21" s="18"/>
      <c r="L21" s="18"/>
      <c r="M21" s="209"/>
    </row>
    <row r="22" spans="2:13" ht="14.25">
      <c r="B22" s="205"/>
      <c r="C22" s="496" t="s">
        <v>514</v>
      </c>
      <c r="D22" s="489"/>
      <c r="E22" s="489"/>
      <c r="F22" s="497"/>
      <c r="G22" s="234"/>
      <c r="H22" s="236"/>
      <c r="I22" s="489" t="s">
        <v>518</v>
      </c>
      <c r="J22" s="489"/>
      <c r="K22" s="489"/>
      <c r="L22" s="489"/>
      <c r="M22" s="210"/>
    </row>
    <row r="23" spans="2:13" ht="24">
      <c r="B23" s="205"/>
      <c r="C23" s="230" t="s">
        <v>366</v>
      </c>
      <c r="D23" s="231" t="s">
        <v>367</v>
      </c>
      <c r="E23" s="232" t="s">
        <v>368</v>
      </c>
      <c r="F23" s="230" t="s">
        <v>369</v>
      </c>
      <c r="G23" s="235"/>
      <c r="H23" s="238"/>
      <c r="I23" s="231" t="s">
        <v>366</v>
      </c>
      <c r="J23" s="230" t="s">
        <v>367</v>
      </c>
      <c r="K23" s="230" t="s">
        <v>368</v>
      </c>
      <c r="L23" s="230" t="s">
        <v>369</v>
      </c>
      <c r="M23" s="211"/>
    </row>
    <row r="24" spans="2:13" ht="14.25">
      <c r="B24" s="205"/>
      <c r="C24" s="19">
        <v>1</v>
      </c>
      <c r="D24" s="239"/>
      <c r="E24" s="7"/>
      <c r="F24" s="241"/>
      <c r="G24" s="224"/>
      <c r="H24" s="238"/>
      <c r="I24" s="21">
        <v>1</v>
      </c>
      <c r="J24" s="243"/>
      <c r="K24" s="7"/>
      <c r="L24" s="241"/>
      <c r="M24" s="212"/>
    </row>
    <row r="25" spans="2:13" ht="14.25">
      <c r="B25" s="205"/>
      <c r="C25" s="19">
        <v>2</v>
      </c>
      <c r="D25" s="239"/>
      <c r="E25" s="7"/>
      <c r="F25" s="241"/>
      <c r="G25" s="224"/>
      <c r="H25" s="238"/>
      <c r="I25" s="21">
        <v>2</v>
      </c>
      <c r="J25" s="243"/>
      <c r="K25" s="7"/>
      <c r="L25" s="241"/>
      <c r="M25" s="212"/>
    </row>
    <row r="26" spans="2:13" ht="14.25">
      <c r="B26" s="205"/>
      <c r="C26" s="19">
        <v>3</v>
      </c>
      <c r="D26" s="239"/>
      <c r="E26" s="7"/>
      <c r="F26" s="241"/>
      <c r="G26" s="224"/>
      <c r="H26" s="238"/>
      <c r="I26" s="21">
        <v>3</v>
      </c>
      <c r="J26" s="243"/>
      <c r="K26" s="7"/>
      <c r="L26" s="241"/>
      <c r="M26" s="212"/>
    </row>
    <row r="27" spans="2:13" ht="14.25">
      <c r="B27" s="205"/>
      <c r="C27" s="19">
        <v>4</v>
      </c>
      <c r="D27" s="239"/>
      <c r="E27" s="7"/>
      <c r="F27" s="241"/>
      <c r="G27" s="224"/>
      <c r="H27" s="238"/>
      <c r="I27" s="21">
        <v>4</v>
      </c>
      <c r="J27" s="243"/>
      <c r="K27" s="7"/>
      <c r="L27" s="241"/>
      <c r="M27" s="212"/>
    </row>
    <row r="28" spans="2:13" ht="14.25">
      <c r="B28" s="205"/>
      <c r="C28" s="19">
        <v>5</v>
      </c>
      <c r="D28" s="239"/>
      <c r="E28" s="7"/>
      <c r="F28" s="241"/>
      <c r="G28" s="224"/>
      <c r="H28" s="238"/>
      <c r="I28" s="21">
        <v>5</v>
      </c>
      <c r="J28" s="243"/>
      <c r="K28" s="7"/>
      <c r="L28" s="241"/>
      <c r="M28" s="212"/>
    </row>
    <row r="29" spans="2:13" ht="14.25">
      <c r="B29" s="205"/>
      <c r="C29" s="19">
        <v>6</v>
      </c>
      <c r="D29" s="239"/>
      <c r="E29" s="7"/>
      <c r="F29" s="241"/>
      <c r="G29" s="224"/>
      <c r="H29" s="238"/>
      <c r="I29" s="21">
        <v>6</v>
      </c>
      <c r="J29" s="243"/>
      <c r="K29" s="7"/>
      <c r="L29" s="241"/>
      <c r="M29" s="212"/>
    </row>
    <row r="30" spans="2:13" ht="14.25">
      <c r="B30" s="205"/>
      <c r="C30" s="19">
        <v>7</v>
      </c>
      <c r="D30" s="239"/>
      <c r="E30" s="7"/>
      <c r="F30" s="241"/>
      <c r="G30" s="224"/>
      <c r="H30" s="237"/>
      <c r="I30" s="19">
        <v>7</v>
      </c>
      <c r="J30" s="243"/>
      <c r="K30" s="7"/>
      <c r="L30" s="241"/>
      <c r="M30" s="212"/>
    </row>
    <row r="31" spans="2:13" ht="14.25">
      <c r="B31" s="205"/>
      <c r="C31" s="19">
        <v>8</v>
      </c>
      <c r="D31" s="239"/>
      <c r="E31" s="7"/>
      <c r="F31" s="241"/>
      <c r="G31" s="224"/>
      <c r="H31" s="237"/>
      <c r="I31" s="19">
        <v>8</v>
      </c>
      <c r="J31" s="239"/>
      <c r="K31" s="7"/>
      <c r="L31" s="241"/>
      <c r="M31" s="212"/>
    </row>
    <row r="32" spans="2:13" ht="14.25">
      <c r="B32" s="205"/>
      <c r="C32" s="19">
        <v>9</v>
      </c>
      <c r="D32" s="239"/>
      <c r="E32" s="7"/>
      <c r="F32" s="241"/>
      <c r="G32" s="224"/>
      <c r="H32" s="238"/>
      <c r="I32" s="21">
        <v>9</v>
      </c>
      <c r="J32" s="239"/>
      <c r="K32" s="7"/>
      <c r="L32" s="241"/>
      <c r="M32" s="212"/>
    </row>
    <row r="33" spans="2:13" ht="14.25">
      <c r="B33" s="205"/>
      <c r="C33" s="19">
        <v>10</v>
      </c>
      <c r="D33" s="239"/>
      <c r="E33" s="7"/>
      <c r="F33" s="241"/>
      <c r="G33" s="224"/>
      <c r="H33" s="237"/>
      <c r="I33" s="19">
        <v>10</v>
      </c>
      <c r="J33" s="239"/>
      <c r="K33" s="7"/>
      <c r="L33" s="241"/>
      <c r="M33" s="212"/>
    </row>
    <row r="34" spans="2:13" ht="14.25">
      <c r="B34" s="205"/>
      <c r="C34" s="19">
        <v>11</v>
      </c>
      <c r="D34" s="239"/>
      <c r="E34" s="7"/>
      <c r="F34" s="241"/>
      <c r="G34" s="224"/>
      <c r="H34" s="238"/>
      <c r="I34" s="21">
        <v>11</v>
      </c>
      <c r="J34" s="243"/>
      <c r="K34" s="7"/>
      <c r="L34" s="241"/>
      <c r="M34" s="212"/>
    </row>
    <row r="35" spans="2:13" ht="14.25">
      <c r="B35" s="205"/>
      <c r="C35" s="19">
        <v>12</v>
      </c>
      <c r="D35" s="239"/>
      <c r="E35" s="7"/>
      <c r="F35" s="241"/>
      <c r="G35" s="224"/>
      <c r="H35" s="238"/>
      <c r="I35" s="21">
        <v>12</v>
      </c>
      <c r="J35" s="243"/>
      <c r="K35" s="7"/>
      <c r="L35" s="241"/>
      <c r="M35" s="212"/>
    </row>
    <row r="36" spans="2:13" ht="14.25">
      <c r="B36" s="205"/>
      <c r="C36" s="19">
        <v>13</v>
      </c>
      <c r="D36" s="239"/>
      <c r="E36" s="7"/>
      <c r="F36" s="241"/>
      <c r="G36" s="224"/>
      <c r="H36" s="238"/>
      <c r="I36" s="21">
        <v>13</v>
      </c>
      <c r="J36" s="243"/>
      <c r="K36" s="7"/>
      <c r="L36" s="241"/>
      <c r="M36" s="212"/>
    </row>
    <row r="37" spans="2:13" ht="14.25">
      <c r="B37" s="205"/>
      <c r="C37" s="19">
        <v>14</v>
      </c>
      <c r="D37" s="239"/>
      <c r="E37" s="7"/>
      <c r="F37" s="241"/>
      <c r="G37" s="224"/>
      <c r="H37" s="238"/>
      <c r="I37" s="21">
        <v>14</v>
      </c>
      <c r="J37" s="243"/>
      <c r="K37" s="7"/>
      <c r="L37" s="241"/>
      <c r="M37" s="212"/>
    </row>
    <row r="38" spans="2:13" ht="14.25">
      <c r="B38" s="205"/>
      <c r="C38" s="19">
        <v>15</v>
      </c>
      <c r="D38" s="239"/>
      <c r="E38" s="7"/>
      <c r="F38" s="241"/>
      <c r="G38" s="224"/>
      <c r="H38" s="238"/>
      <c r="I38" s="21">
        <v>15</v>
      </c>
      <c r="J38" s="243"/>
      <c r="K38" s="7"/>
      <c r="L38" s="241"/>
      <c r="M38" s="212"/>
    </row>
    <row r="39" spans="2:13" ht="14.25">
      <c r="B39" s="205"/>
      <c r="C39" s="19">
        <v>16</v>
      </c>
      <c r="D39" s="239"/>
      <c r="E39" s="7"/>
      <c r="F39" s="241"/>
      <c r="G39" s="224"/>
      <c r="H39" s="238"/>
      <c r="I39" s="21">
        <v>16</v>
      </c>
      <c r="J39" s="243"/>
      <c r="K39" s="7"/>
      <c r="L39" s="241"/>
      <c r="M39" s="212"/>
    </row>
    <row r="40" spans="2:13" ht="14.25">
      <c r="B40" s="205"/>
      <c r="C40" s="19">
        <v>17</v>
      </c>
      <c r="D40" s="239"/>
      <c r="E40" s="7"/>
      <c r="F40" s="241"/>
      <c r="G40" s="224"/>
      <c r="H40" s="238"/>
      <c r="I40" s="21">
        <v>17</v>
      </c>
      <c r="J40" s="243"/>
      <c r="K40" s="7"/>
      <c r="L40" s="241"/>
      <c r="M40" s="212"/>
    </row>
    <row r="41" spans="2:13" ht="14.25">
      <c r="B41" s="205"/>
      <c r="C41" s="19">
        <v>18</v>
      </c>
      <c r="D41" s="239"/>
      <c r="E41" s="7"/>
      <c r="F41" s="241"/>
      <c r="G41" s="224"/>
      <c r="H41" s="238"/>
      <c r="I41" s="21">
        <v>18</v>
      </c>
      <c r="J41" s="243"/>
      <c r="K41" s="7"/>
      <c r="L41" s="241"/>
      <c r="M41" s="212"/>
    </row>
    <row r="42" spans="2:13" ht="14.25">
      <c r="B42" s="205"/>
      <c r="C42" s="19">
        <v>19</v>
      </c>
      <c r="D42" s="239"/>
      <c r="E42" s="7"/>
      <c r="F42" s="241"/>
      <c r="G42" s="224"/>
      <c r="H42" s="238"/>
      <c r="I42" s="21">
        <v>19</v>
      </c>
      <c r="J42" s="243"/>
      <c r="K42" s="7"/>
      <c r="L42" s="241"/>
      <c r="M42" s="212"/>
    </row>
    <row r="43" spans="2:13" ht="14.25">
      <c r="B43" s="205"/>
      <c r="C43" s="19">
        <v>20</v>
      </c>
      <c r="D43" s="239"/>
      <c r="E43" s="7"/>
      <c r="F43" s="241"/>
      <c r="G43" s="224"/>
      <c r="H43" s="238"/>
      <c r="I43" s="21">
        <v>20</v>
      </c>
      <c r="J43" s="243"/>
      <c r="K43" s="7"/>
      <c r="L43" s="241"/>
      <c r="M43" s="212"/>
    </row>
    <row r="44" spans="2:13" ht="14.25">
      <c r="B44" s="205"/>
      <c r="C44" s="19">
        <v>21</v>
      </c>
      <c r="D44" s="239"/>
      <c r="E44" s="7"/>
      <c r="F44" s="241"/>
      <c r="G44" s="224"/>
      <c r="H44" s="238"/>
      <c r="I44" s="21">
        <v>21</v>
      </c>
      <c r="J44" s="243"/>
      <c r="K44" s="7"/>
      <c r="L44" s="241"/>
      <c r="M44" s="212"/>
    </row>
    <row r="45" spans="2:13" ht="14.25">
      <c r="B45" s="205"/>
      <c r="C45" s="19">
        <v>22</v>
      </c>
      <c r="D45" s="239"/>
      <c r="E45" s="7"/>
      <c r="F45" s="241"/>
      <c r="G45" s="224"/>
      <c r="H45" s="238"/>
      <c r="I45" s="21">
        <v>22</v>
      </c>
      <c r="J45" s="243"/>
      <c r="K45" s="7"/>
      <c r="L45" s="241"/>
      <c r="M45" s="212"/>
    </row>
    <row r="46" spans="2:13" ht="14.25">
      <c r="B46" s="205"/>
      <c r="C46" s="19">
        <v>23</v>
      </c>
      <c r="D46" s="239"/>
      <c r="E46" s="7"/>
      <c r="F46" s="241"/>
      <c r="G46" s="224"/>
      <c r="H46" s="238"/>
      <c r="I46" s="21">
        <v>23</v>
      </c>
      <c r="J46" s="243"/>
      <c r="K46" s="7"/>
      <c r="L46" s="241"/>
      <c r="M46" s="212"/>
    </row>
    <row r="47" spans="2:13" ht="14.25">
      <c r="B47" s="205"/>
      <c r="C47" s="19">
        <v>24</v>
      </c>
      <c r="D47" s="240"/>
      <c r="E47" s="8"/>
      <c r="F47" s="242"/>
      <c r="G47" s="224"/>
      <c r="H47" s="238"/>
      <c r="I47" s="21">
        <v>24</v>
      </c>
      <c r="J47" s="244"/>
      <c r="K47" s="8"/>
      <c r="L47" s="242"/>
      <c r="M47" s="212"/>
    </row>
    <row r="48" spans="2:13" ht="14.25">
      <c r="B48" s="205"/>
      <c r="C48" s="19">
        <v>25</v>
      </c>
      <c r="D48" s="240"/>
      <c r="E48" s="8"/>
      <c r="F48" s="242"/>
      <c r="G48" s="224"/>
      <c r="H48" s="238"/>
      <c r="I48" s="21">
        <v>25</v>
      </c>
      <c r="J48" s="244"/>
      <c r="K48" s="8"/>
      <c r="L48" s="242"/>
      <c r="M48" s="212"/>
    </row>
    <row r="49" spans="2:13" ht="14.25">
      <c r="B49" s="205"/>
      <c r="C49" s="19">
        <v>26</v>
      </c>
      <c r="D49" s="240"/>
      <c r="E49" s="8"/>
      <c r="F49" s="242"/>
      <c r="G49" s="224"/>
      <c r="H49" s="238"/>
      <c r="I49" s="21">
        <v>26</v>
      </c>
      <c r="J49" s="244"/>
      <c r="K49" s="8"/>
      <c r="L49" s="242"/>
      <c r="M49" s="212"/>
    </row>
    <row r="50" spans="2:13" ht="14.25">
      <c r="B50" s="205"/>
      <c r="C50" s="19">
        <v>27</v>
      </c>
      <c r="D50" s="240"/>
      <c r="E50" s="8"/>
      <c r="F50" s="242"/>
      <c r="G50" s="224"/>
      <c r="H50" s="238"/>
      <c r="I50" s="21">
        <v>27</v>
      </c>
      <c r="J50" s="244"/>
      <c r="K50" s="8"/>
      <c r="L50" s="242"/>
      <c r="M50" s="212"/>
    </row>
    <row r="51" spans="2:13" ht="14.25">
      <c r="B51" s="205"/>
      <c r="C51" s="19">
        <v>28</v>
      </c>
      <c r="D51" s="240"/>
      <c r="E51" s="8"/>
      <c r="F51" s="242"/>
      <c r="G51" s="224"/>
      <c r="H51" s="238"/>
      <c r="I51" s="21">
        <v>28</v>
      </c>
      <c r="J51" s="244"/>
      <c r="K51" s="8"/>
      <c r="L51" s="242"/>
      <c r="M51" s="212"/>
    </row>
    <row r="52" spans="2:13" ht="14.25">
      <c r="B52" s="205"/>
      <c r="C52" s="19">
        <v>29</v>
      </c>
      <c r="D52" s="240"/>
      <c r="E52" s="8"/>
      <c r="F52" s="242"/>
      <c r="G52" s="224"/>
      <c r="H52" s="238"/>
      <c r="I52" s="21">
        <v>29</v>
      </c>
      <c r="J52" s="244"/>
      <c r="K52" s="8"/>
      <c r="L52" s="242"/>
      <c r="M52" s="212"/>
    </row>
    <row r="53" spans="2:13" ht="14.25">
      <c r="B53" s="205"/>
      <c r="C53" s="19">
        <v>30</v>
      </c>
      <c r="D53" s="240"/>
      <c r="E53" s="8"/>
      <c r="F53" s="242"/>
      <c r="G53" s="224"/>
      <c r="H53" s="238"/>
      <c r="I53" s="21">
        <v>30</v>
      </c>
      <c r="J53" s="244"/>
      <c r="K53" s="8"/>
      <c r="L53" s="242"/>
      <c r="M53" s="212"/>
    </row>
    <row r="54" spans="2:13" ht="14.25">
      <c r="B54" s="205"/>
      <c r="C54" s="19">
        <v>31</v>
      </c>
      <c r="D54" s="240"/>
      <c r="E54" s="8"/>
      <c r="F54" s="242"/>
      <c r="G54" s="224"/>
      <c r="H54" s="238"/>
      <c r="I54" s="21">
        <v>31</v>
      </c>
      <c r="J54" s="244"/>
      <c r="K54" s="8"/>
      <c r="L54" s="242"/>
      <c r="M54" s="212"/>
    </row>
    <row r="55" spans="2:13" ht="14.25">
      <c r="B55" s="205"/>
      <c r="C55" s="19">
        <v>32</v>
      </c>
      <c r="D55" s="240"/>
      <c r="E55" s="8"/>
      <c r="F55" s="242"/>
      <c r="G55" s="224"/>
      <c r="H55" s="238"/>
      <c r="I55" s="21">
        <v>32</v>
      </c>
      <c r="J55" s="244"/>
      <c r="K55" s="8"/>
      <c r="L55" s="242"/>
      <c r="M55" s="212"/>
    </row>
    <row r="56" spans="2:13" ht="14.25">
      <c r="B56" s="205"/>
      <c r="C56" s="19">
        <v>33</v>
      </c>
      <c r="D56" s="240"/>
      <c r="E56" s="8"/>
      <c r="F56" s="242"/>
      <c r="G56" s="224"/>
      <c r="H56" s="238"/>
      <c r="I56" s="21">
        <v>33</v>
      </c>
      <c r="J56" s="244"/>
      <c r="K56" s="8"/>
      <c r="L56" s="242"/>
      <c r="M56" s="212"/>
    </row>
    <row r="57" spans="2:13" ht="14.25">
      <c r="B57" s="205"/>
      <c r="C57" s="19">
        <v>34</v>
      </c>
      <c r="D57" s="240"/>
      <c r="E57" s="8"/>
      <c r="F57" s="242"/>
      <c r="G57" s="224"/>
      <c r="H57" s="238"/>
      <c r="I57" s="21">
        <v>34</v>
      </c>
      <c r="J57" s="244"/>
      <c r="K57" s="8"/>
      <c r="L57" s="242"/>
      <c r="M57" s="212"/>
    </row>
    <row r="58" spans="2:13" ht="14.25">
      <c r="B58" s="205"/>
      <c r="C58" s="19">
        <v>35</v>
      </c>
      <c r="D58" s="240"/>
      <c r="E58" s="8"/>
      <c r="F58" s="242"/>
      <c r="G58" s="224"/>
      <c r="H58" s="238"/>
      <c r="I58" s="21">
        <v>35</v>
      </c>
      <c r="J58" s="244"/>
      <c r="K58" s="8"/>
      <c r="L58" s="242"/>
      <c r="M58" s="212"/>
    </row>
    <row r="59" spans="2:13" ht="14.25">
      <c r="B59" s="205"/>
      <c r="C59" s="19">
        <v>36</v>
      </c>
      <c r="D59" s="240"/>
      <c r="E59" s="8"/>
      <c r="F59" s="242"/>
      <c r="G59" s="224"/>
      <c r="H59" s="238"/>
      <c r="I59" s="21">
        <v>36</v>
      </c>
      <c r="J59" s="244"/>
      <c r="K59" s="8"/>
      <c r="L59" s="242"/>
      <c r="M59" s="212"/>
    </row>
    <row r="60" spans="2:13" ht="14.25">
      <c r="B60" s="205"/>
      <c r="C60" s="19">
        <v>37</v>
      </c>
      <c r="D60" s="240"/>
      <c r="E60" s="8"/>
      <c r="F60" s="242"/>
      <c r="G60" s="224"/>
      <c r="H60" s="238"/>
      <c r="I60" s="21">
        <v>37</v>
      </c>
      <c r="J60" s="244"/>
      <c r="K60" s="8"/>
      <c r="L60" s="242"/>
      <c r="M60" s="212"/>
    </row>
    <row r="61" spans="2:13" ht="14.25">
      <c r="B61" s="205"/>
      <c r="C61" s="19">
        <v>38</v>
      </c>
      <c r="D61" s="240"/>
      <c r="E61" s="8"/>
      <c r="F61" s="242"/>
      <c r="G61" s="224"/>
      <c r="H61" s="238"/>
      <c r="I61" s="21">
        <v>38</v>
      </c>
      <c r="J61" s="244"/>
      <c r="K61" s="8"/>
      <c r="L61" s="242"/>
      <c r="M61" s="212"/>
    </row>
    <row r="62" spans="2:13" ht="14.25">
      <c r="B62" s="205"/>
      <c r="C62" s="19">
        <v>39</v>
      </c>
      <c r="D62" s="240"/>
      <c r="E62" s="8"/>
      <c r="F62" s="242"/>
      <c r="G62" s="224"/>
      <c r="H62" s="238"/>
      <c r="I62" s="21">
        <v>39</v>
      </c>
      <c r="J62" s="244"/>
      <c r="K62" s="8"/>
      <c r="L62" s="242"/>
      <c r="M62" s="212"/>
    </row>
    <row r="63" spans="2:13" ht="14.25">
      <c r="B63" s="205"/>
      <c r="C63" s="19">
        <v>40</v>
      </c>
      <c r="D63" s="240"/>
      <c r="E63" s="8"/>
      <c r="F63" s="242"/>
      <c r="G63" s="224"/>
      <c r="H63" s="238"/>
      <c r="I63" s="21">
        <v>40</v>
      </c>
      <c r="J63" s="244"/>
      <c r="K63" s="8"/>
      <c r="L63" s="242"/>
      <c r="M63" s="212"/>
    </row>
    <row r="64" spans="2:13" ht="14.25">
      <c r="B64" s="205"/>
      <c r="C64" s="19">
        <v>41</v>
      </c>
      <c r="D64" s="240"/>
      <c r="E64" s="8"/>
      <c r="F64" s="242"/>
      <c r="G64" s="224"/>
      <c r="H64" s="238"/>
      <c r="I64" s="21">
        <v>41</v>
      </c>
      <c r="J64" s="244"/>
      <c r="K64" s="8"/>
      <c r="L64" s="242"/>
      <c r="M64" s="212"/>
    </row>
    <row r="65" spans="2:13" ht="14.25">
      <c r="B65" s="205"/>
      <c r="C65" s="19">
        <v>42</v>
      </c>
      <c r="D65" s="240"/>
      <c r="E65" s="8"/>
      <c r="F65" s="242"/>
      <c r="G65" s="224"/>
      <c r="H65" s="238"/>
      <c r="I65" s="21">
        <v>42</v>
      </c>
      <c r="J65" s="244"/>
      <c r="K65" s="8"/>
      <c r="L65" s="242"/>
      <c r="M65" s="212"/>
    </row>
    <row r="66" spans="2:13" ht="14.25">
      <c r="B66" s="205"/>
      <c r="C66" s="19">
        <v>43</v>
      </c>
      <c r="D66" s="240"/>
      <c r="E66" s="8"/>
      <c r="F66" s="242"/>
      <c r="G66" s="224"/>
      <c r="H66" s="238"/>
      <c r="I66" s="21">
        <v>43</v>
      </c>
      <c r="J66" s="244"/>
      <c r="K66" s="8"/>
      <c r="L66" s="242"/>
      <c r="M66" s="212"/>
    </row>
    <row r="67" spans="2:13" ht="14.25">
      <c r="B67" s="205"/>
      <c r="C67" s="19">
        <v>44</v>
      </c>
      <c r="D67" s="240"/>
      <c r="E67" s="8"/>
      <c r="F67" s="242"/>
      <c r="G67" s="224"/>
      <c r="H67" s="238"/>
      <c r="I67" s="21">
        <v>44</v>
      </c>
      <c r="J67" s="244"/>
      <c r="K67" s="8"/>
      <c r="L67" s="242"/>
      <c r="M67" s="212"/>
    </row>
    <row r="68" spans="2:13" ht="14.25">
      <c r="B68" s="205"/>
      <c r="C68" s="19">
        <v>45</v>
      </c>
      <c r="D68" s="240"/>
      <c r="E68" s="8"/>
      <c r="F68" s="242"/>
      <c r="G68" s="224"/>
      <c r="H68" s="238"/>
      <c r="I68" s="21">
        <v>45</v>
      </c>
      <c r="J68" s="244"/>
      <c r="K68" s="8"/>
      <c r="L68" s="242"/>
      <c r="M68" s="212"/>
    </row>
    <row r="69" spans="2:13" ht="14.25">
      <c r="B69" s="205"/>
      <c r="C69" s="19">
        <v>46</v>
      </c>
      <c r="D69" s="240"/>
      <c r="E69" s="8"/>
      <c r="F69" s="242"/>
      <c r="G69" s="224"/>
      <c r="H69" s="238"/>
      <c r="I69" s="21">
        <v>46</v>
      </c>
      <c r="J69" s="244"/>
      <c r="K69" s="8"/>
      <c r="L69" s="242"/>
      <c r="M69" s="212"/>
    </row>
    <row r="70" spans="2:13" ht="14.25">
      <c r="B70" s="205"/>
      <c r="C70" s="19">
        <v>47</v>
      </c>
      <c r="D70" s="240"/>
      <c r="E70" s="8"/>
      <c r="F70" s="242"/>
      <c r="G70" s="224"/>
      <c r="H70" s="238"/>
      <c r="I70" s="21">
        <v>47</v>
      </c>
      <c r="J70" s="244"/>
      <c r="K70" s="8"/>
      <c r="L70" s="242"/>
      <c r="M70" s="212"/>
    </row>
    <row r="71" spans="2:13" ht="14.25">
      <c r="B71" s="205"/>
      <c r="C71" s="19">
        <v>48</v>
      </c>
      <c r="D71" s="240"/>
      <c r="E71" s="8"/>
      <c r="F71" s="242"/>
      <c r="G71" s="224"/>
      <c r="H71" s="238"/>
      <c r="I71" s="21">
        <v>48</v>
      </c>
      <c r="J71" s="244"/>
      <c r="K71" s="8"/>
      <c r="L71" s="242"/>
      <c r="M71" s="212"/>
    </row>
    <row r="72" spans="2:13" ht="14.25">
      <c r="B72" s="205"/>
      <c r="C72" s="19">
        <v>49</v>
      </c>
      <c r="D72" s="240"/>
      <c r="E72" s="8"/>
      <c r="F72" s="242"/>
      <c r="G72" s="224"/>
      <c r="H72" s="238"/>
      <c r="I72" s="21">
        <v>49</v>
      </c>
      <c r="J72" s="244"/>
      <c r="K72" s="8"/>
      <c r="L72" s="242"/>
      <c r="M72" s="212"/>
    </row>
    <row r="73" spans="2:13" ht="14.25">
      <c r="B73" s="205"/>
      <c r="C73" s="19">
        <v>50</v>
      </c>
      <c r="D73" s="240"/>
      <c r="E73" s="8"/>
      <c r="F73" s="242"/>
      <c r="G73" s="224"/>
      <c r="H73" s="238"/>
      <c r="I73" s="21">
        <v>50</v>
      </c>
      <c r="J73" s="244"/>
      <c r="K73" s="8"/>
      <c r="L73" s="242"/>
      <c r="M73" s="212"/>
    </row>
    <row r="74" spans="2:13" ht="14.25">
      <c r="B74" s="205"/>
      <c r="C74" s="19">
        <v>51</v>
      </c>
      <c r="D74" s="240"/>
      <c r="E74" s="8"/>
      <c r="F74" s="242"/>
      <c r="G74" s="224"/>
      <c r="H74" s="238"/>
      <c r="I74" s="21">
        <v>51</v>
      </c>
      <c r="J74" s="244"/>
      <c r="K74" s="8"/>
      <c r="L74" s="242"/>
      <c r="M74" s="212"/>
    </row>
    <row r="75" spans="2:13" ht="14.25">
      <c r="B75" s="205"/>
      <c r="C75" s="19">
        <v>52</v>
      </c>
      <c r="D75" s="240"/>
      <c r="E75" s="8"/>
      <c r="F75" s="242"/>
      <c r="G75" s="224"/>
      <c r="H75" s="238"/>
      <c r="I75" s="21">
        <v>52</v>
      </c>
      <c r="J75" s="244"/>
      <c r="K75" s="8"/>
      <c r="L75" s="242"/>
      <c r="M75" s="212"/>
    </row>
    <row r="76" spans="2:13" ht="14.25">
      <c r="B76" s="205"/>
      <c r="C76" s="19">
        <v>53</v>
      </c>
      <c r="D76" s="240"/>
      <c r="E76" s="8"/>
      <c r="F76" s="242"/>
      <c r="G76" s="224"/>
      <c r="H76" s="238"/>
      <c r="I76" s="21">
        <v>53</v>
      </c>
      <c r="J76" s="244"/>
      <c r="K76" s="8"/>
      <c r="L76" s="242"/>
      <c r="M76" s="212"/>
    </row>
    <row r="77" spans="2:13" ht="14.25">
      <c r="B77" s="205"/>
      <c r="C77" s="19">
        <v>54</v>
      </c>
      <c r="D77" s="240"/>
      <c r="E77" s="8"/>
      <c r="F77" s="242"/>
      <c r="G77" s="224"/>
      <c r="H77" s="238"/>
      <c r="I77" s="21">
        <v>54</v>
      </c>
      <c r="J77" s="244"/>
      <c r="K77" s="8"/>
      <c r="L77" s="242"/>
      <c r="M77" s="212"/>
    </row>
    <row r="78" spans="2:13" ht="14.25">
      <c r="B78" s="205"/>
      <c r="C78" s="19">
        <v>55</v>
      </c>
      <c r="D78" s="240"/>
      <c r="E78" s="8"/>
      <c r="F78" s="242"/>
      <c r="G78" s="224"/>
      <c r="H78" s="238"/>
      <c r="I78" s="21">
        <v>55</v>
      </c>
      <c r="J78" s="244"/>
      <c r="K78" s="8"/>
      <c r="L78" s="242"/>
      <c r="M78" s="212"/>
    </row>
    <row r="79" spans="2:13" ht="14.25">
      <c r="B79" s="205"/>
      <c r="C79" s="19">
        <v>56</v>
      </c>
      <c r="D79" s="240"/>
      <c r="E79" s="8"/>
      <c r="F79" s="242"/>
      <c r="G79" s="224"/>
      <c r="H79" s="238"/>
      <c r="I79" s="21">
        <v>56</v>
      </c>
      <c r="J79" s="244"/>
      <c r="K79" s="8"/>
      <c r="L79" s="242"/>
      <c r="M79" s="212"/>
    </row>
    <row r="80" spans="2:13" ht="14.25">
      <c r="B80" s="205"/>
      <c r="C80" s="19">
        <v>57</v>
      </c>
      <c r="D80" s="240"/>
      <c r="E80" s="8"/>
      <c r="F80" s="242"/>
      <c r="G80" s="224"/>
      <c r="H80" s="238"/>
      <c r="I80" s="21">
        <v>57</v>
      </c>
      <c r="J80" s="244"/>
      <c r="K80" s="8"/>
      <c r="L80" s="242"/>
      <c r="M80" s="212"/>
    </row>
    <row r="81" spans="2:13" ht="14.25">
      <c r="B81" s="205"/>
      <c r="C81" s="19">
        <v>58</v>
      </c>
      <c r="D81" s="240"/>
      <c r="E81" s="8"/>
      <c r="F81" s="242"/>
      <c r="G81" s="224"/>
      <c r="H81" s="238"/>
      <c r="I81" s="21">
        <v>58</v>
      </c>
      <c r="J81" s="244"/>
      <c r="K81" s="8"/>
      <c r="L81" s="242"/>
      <c r="M81" s="212"/>
    </row>
    <row r="82" spans="2:13" ht="14.25">
      <c r="B82" s="205"/>
      <c r="C82" s="19">
        <v>59</v>
      </c>
      <c r="D82" s="240"/>
      <c r="E82" s="8"/>
      <c r="F82" s="242"/>
      <c r="G82" s="224"/>
      <c r="H82" s="238"/>
      <c r="I82" s="21">
        <v>59</v>
      </c>
      <c r="J82" s="244"/>
      <c r="K82" s="8"/>
      <c r="L82" s="242"/>
      <c r="M82" s="212"/>
    </row>
    <row r="83" spans="2:13" ht="14.25">
      <c r="B83" s="205"/>
      <c r="C83" s="19">
        <v>60</v>
      </c>
      <c r="D83" s="239"/>
      <c r="E83" s="7"/>
      <c r="F83" s="241"/>
      <c r="G83" s="224"/>
      <c r="H83" s="238"/>
      <c r="I83" s="21">
        <v>60</v>
      </c>
      <c r="J83" s="243"/>
      <c r="K83" s="7"/>
      <c r="L83" s="241"/>
      <c r="M83" s="212"/>
    </row>
    <row r="84" spans="2:13" ht="14.25">
      <c r="B84" s="205"/>
      <c r="C84" s="119"/>
      <c r="D84" s="16"/>
      <c r="E84" s="16"/>
      <c r="F84" s="16"/>
      <c r="G84" s="12"/>
      <c r="H84" s="13"/>
      <c r="I84" s="16"/>
      <c r="J84" s="16"/>
      <c r="K84" s="16"/>
      <c r="L84" s="16"/>
      <c r="M84" s="206"/>
    </row>
    <row r="85" spans="2:13" ht="14.25">
      <c r="B85" s="205"/>
      <c r="C85" s="503" t="s">
        <v>225</v>
      </c>
      <c r="D85" s="503"/>
      <c r="E85" s="503"/>
      <c r="F85" s="503"/>
      <c r="G85" s="503"/>
      <c r="H85" s="503"/>
      <c r="I85" s="503"/>
      <c r="J85" s="503"/>
      <c r="K85" s="503"/>
      <c r="L85" s="503"/>
      <c r="M85" s="213"/>
    </row>
    <row r="86" spans="2:13" ht="66" customHeight="1">
      <c r="B86" s="205"/>
      <c r="C86" s="492" t="s">
        <v>370</v>
      </c>
      <c r="D86" s="493"/>
      <c r="E86" s="493"/>
      <c r="F86" s="504"/>
      <c r="G86" s="504"/>
      <c r="H86" s="504"/>
      <c r="I86" s="504"/>
      <c r="J86" s="504"/>
      <c r="K86" s="504"/>
      <c r="L86" s="504"/>
      <c r="M86" s="206"/>
    </row>
    <row r="87" spans="2:13" ht="20.25" customHeight="1">
      <c r="B87" s="205"/>
      <c r="C87" s="125"/>
      <c r="D87" s="126"/>
      <c r="E87" s="127"/>
      <c r="F87" s="127"/>
      <c r="G87" s="127"/>
      <c r="H87" s="127"/>
      <c r="I87" s="127"/>
      <c r="J87" s="127"/>
      <c r="K87" s="127"/>
      <c r="L87" s="127"/>
      <c r="M87" s="214"/>
    </row>
    <row r="88" spans="2:13" ht="15.75" customHeight="1">
      <c r="B88" s="205"/>
      <c r="C88" s="490" t="s">
        <v>232</v>
      </c>
      <c r="D88" s="491"/>
      <c r="E88" s="491"/>
      <c r="F88" s="127"/>
      <c r="G88" s="127"/>
      <c r="H88" s="127"/>
      <c r="I88" s="127"/>
      <c r="J88" s="127"/>
      <c r="K88" s="127"/>
      <c r="L88" s="127"/>
      <c r="M88" s="214"/>
    </row>
    <row r="89" spans="2:13" ht="15.75" customHeight="1">
      <c r="B89" s="205"/>
      <c r="C89" s="492" t="s">
        <v>234</v>
      </c>
      <c r="D89" s="493"/>
      <c r="E89" s="493"/>
      <c r="F89" s="547">
        <v>45412</v>
      </c>
      <c r="G89" s="502"/>
      <c r="H89" s="502"/>
      <c r="I89" s="502"/>
      <c r="J89" s="502"/>
      <c r="K89" s="502"/>
      <c r="L89" s="502"/>
      <c r="M89" s="214"/>
    </row>
    <row r="90" spans="2:13" ht="15.75" customHeight="1">
      <c r="B90" s="205"/>
      <c r="C90" s="492" t="s">
        <v>236</v>
      </c>
      <c r="D90" s="493"/>
      <c r="E90" s="493"/>
      <c r="F90" s="502" t="s">
        <v>544</v>
      </c>
      <c r="G90" s="502"/>
      <c r="H90" s="502"/>
      <c r="I90" s="502"/>
      <c r="J90" s="502"/>
      <c r="K90" s="502"/>
      <c r="L90" s="502"/>
      <c r="M90" s="214"/>
    </row>
    <row r="91" spans="2:13" ht="15.75" customHeight="1">
      <c r="B91" s="205"/>
      <c r="C91" s="492" t="s">
        <v>238</v>
      </c>
      <c r="D91" s="493"/>
      <c r="E91" s="493"/>
      <c r="F91" s="502" t="s">
        <v>545</v>
      </c>
      <c r="G91" s="502"/>
      <c r="H91" s="502"/>
      <c r="I91" s="502"/>
      <c r="J91" s="502"/>
      <c r="K91" s="502"/>
      <c r="L91" s="502"/>
      <c r="M91" s="214"/>
    </row>
    <row r="92" spans="2:13" ht="21" customHeight="1">
      <c r="B92" s="205"/>
      <c r="C92" s="485" t="s">
        <v>240</v>
      </c>
      <c r="D92" s="472"/>
      <c r="E92" s="472"/>
      <c r="F92" s="127"/>
      <c r="G92" s="127"/>
      <c r="H92" s="127"/>
      <c r="I92" s="127"/>
      <c r="J92" s="127"/>
      <c r="K92" s="127"/>
      <c r="L92" s="127"/>
      <c r="M92" s="214"/>
    </row>
    <row r="93" spans="2:13" ht="15" thickBot="1">
      <c r="B93" s="215"/>
      <c r="C93" s="486"/>
      <c r="D93" s="487"/>
      <c r="E93" s="487"/>
      <c r="F93" s="216"/>
      <c r="G93" s="217"/>
      <c r="H93" s="218"/>
      <c r="I93" s="219"/>
      <c r="J93" s="219"/>
      <c r="K93" s="219"/>
      <c r="L93" s="219"/>
      <c r="M93" s="220"/>
    </row>
  </sheetData>
  <sheetProtection sheet="1" selectLockedCells="1"/>
  <mergeCells count="37">
    <mergeCell ref="K3:L3"/>
    <mergeCell ref="C9:D9"/>
    <mergeCell ref="C10:D10"/>
    <mergeCell ref="C11:D11"/>
    <mergeCell ref="E9:J9"/>
    <mergeCell ref="E10:J10"/>
    <mergeCell ref="E11:J11"/>
    <mergeCell ref="C6:M6"/>
    <mergeCell ref="C91:E91"/>
    <mergeCell ref="C85:L85"/>
    <mergeCell ref="F86:L86"/>
    <mergeCell ref="F89:L89"/>
    <mergeCell ref="F90:L90"/>
    <mergeCell ref="K17:L17"/>
    <mergeCell ref="I15:L15"/>
    <mergeCell ref="I16:J16"/>
    <mergeCell ref="I17:J17"/>
    <mergeCell ref="K16:L16"/>
    <mergeCell ref="C92:E93"/>
    <mergeCell ref="I20:L20"/>
    <mergeCell ref="I22:L22"/>
    <mergeCell ref="C88:E88"/>
    <mergeCell ref="C86:E86"/>
    <mergeCell ref="C20:F20"/>
    <mergeCell ref="C22:F22"/>
    <mergeCell ref="F91:L91"/>
    <mergeCell ref="C89:E89"/>
    <mergeCell ref="C90:E90"/>
    <mergeCell ref="C16:D16"/>
    <mergeCell ref="C17:D17"/>
    <mergeCell ref="E16:F16"/>
    <mergeCell ref="C15:F15"/>
    <mergeCell ref="E17:F17"/>
    <mergeCell ref="I14:J14"/>
    <mergeCell ref="K14:L14"/>
    <mergeCell ref="C14:D14"/>
    <mergeCell ref="E14:F14"/>
  </mergeCells>
  <conditionalFormatting sqref="E16:F16">
    <cfRule type="expression" priority="2" dxfId="19">
      <formula>NOT(ISBLANK($E$16))</formula>
    </cfRule>
    <cfRule type="expression" priority="4" dxfId="18">
      <formula>$E$14="Taip"</formula>
    </cfRule>
  </conditionalFormatting>
  <conditionalFormatting sqref="E17:F17">
    <cfRule type="expression" priority="7" dxfId="19">
      <formula>NOT(ISBLANK($E$17))</formula>
    </cfRule>
    <cfRule type="expression" priority="8" dxfId="18">
      <formula>$E$16="Taip"</formula>
    </cfRule>
  </conditionalFormatting>
  <conditionalFormatting sqref="K16:L16">
    <cfRule type="expression" priority="1" dxfId="19">
      <formula>NOT(ISBLANK($K$16))</formula>
    </cfRule>
    <cfRule type="expression" priority="3" dxfId="18">
      <formula>$K$14="Taip"</formula>
    </cfRule>
  </conditionalFormatting>
  <conditionalFormatting sqref="K17:L17">
    <cfRule type="expression" priority="5" dxfId="19">
      <formula>NOT(ISBLANK($K$17))</formula>
    </cfRule>
    <cfRule type="expression" priority="6" dxfId="18">
      <formula>$K$16="Taip"</formula>
    </cfRule>
  </conditionalFormatting>
  <dataValidations count="2">
    <dataValidation type="list" allowBlank="1" showInputMessage="1" showErrorMessage="1" sqref="K14:L14 E14:F14">
      <formula1>"Taip, Ne"</formula1>
    </dataValidation>
    <dataValidation type="list" allowBlank="1" showInputMessage="1" showErrorMessage="1" promptTitle="Pastaba" prompt="Jei pasirinkote &quot;Taip&quot;, prašome apačioje pateikti svetainės nuorodą." sqref="K16:L16 E16:F16">
      <formula1>"Taip, Ne"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43" r:id="rId1"/>
  <headerFooter alignWithMargins="0">
    <oddFooter>&amp;CPuslapių &amp;P iš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U81"/>
  <sheetViews>
    <sheetView showGridLines="0" view="pageBreakPreview" zoomScale="60" zoomScaleNormal="80" zoomScalePageLayoutView="0" workbookViewId="0" topLeftCell="A43">
      <selection activeCell="L51" sqref="L51"/>
    </sheetView>
  </sheetViews>
  <sheetFormatPr defaultColWidth="0" defaultRowHeight="15" zeroHeight="1"/>
  <cols>
    <col min="1" max="1" width="8.8515625" style="0" customWidth="1"/>
    <col min="2" max="2" width="8.8515625" style="73" customWidth="1"/>
    <col min="3" max="3" width="51.57421875" style="73" bestFit="1" customWidth="1"/>
    <col min="4" max="5" width="25.28125" style="73" customWidth="1"/>
    <col min="6" max="6" width="29.57421875" style="73" customWidth="1"/>
    <col min="7" max="7" width="23.8515625" style="73" bestFit="1" customWidth="1"/>
    <col min="8" max="8" width="17.421875" style="73" bestFit="1" customWidth="1"/>
    <col min="9" max="9" width="17.7109375" style="73" customWidth="1"/>
    <col min="10" max="10" width="19.00390625" style="73" customWidth="1"/>
    <col min="11" max="11" width="17.8515625" style="73" customWidth="1"/>
    <col min="12" max="12" width="18.8515625" style="73" customWidth="1"/>
    <col min="13" max="13" width="17.57421875" style="73" customWidth="1"/>
    <col min="14" max="14" width="18.57421875" style="73" customWidth="1"/>
    <col min="15" max="15" width="18.00390625" style="73" customWidth="1"/>
    <col min="16" max="16" width="18.421875" style="73" customWidth="1"/>
    <col min="17" max="17" width="18.00390625" style="73" customWidth="1"/>
    <col min="18" max="18" width="19.00390625" style="73" customWidth="1"/>
    <col min="19" max="20" width="8.8515625" style="0" customWidth="1"/>
  </cols>
  <sheetData>
    <row r="1" spans="1:20" ht="15">
      <c r="A1" s="11"/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11"/>
      <c r="T1" s="11"/>
    </row>
    <row r="2" spans="1:21" ht="15">
      <c r="A2" s="11"/>
      <c r="C2" s="117" t="s">
        <v>506</v>
      </c>
      <c r="O2" s="321"/>
      <c r="P2" s="321"/>
      <c r="T2" s="11"/>
      <c r="U2" t="s">
        <v>205</v>
      </c>
    </row>
    <row r="3" spans="1:21" ht="14.25" customHeight="1">
      <c r="A3" s="11"/>
      <c r="C3" s="352"/>
      <c r="D3" s="351"/>
      <c r="E3" s="351"/>
      <c r="F3" s="345"/>
      <c r="G3" s="323" t="s">
        <v>7</v>
      </c>
      <c r="H3" s="524" t="str">
        <f>'Finansiniai duomenys'!C8</f>
        <v>SĮ „Kaišiadorių paslaugos“</v>
      </c>
      <c r="I3" s="524"/>
      <c r="J3" s="524"/>
      <c r="K3" s="524"/>
      <c r="L3" s="524"/>
      <c r="N3" s="505" t="s">
        <v>361</v>
      </c>
      <c r="O3" s="505"/>
      <c r="P3" s="505"/>
      <c r="T3" s="11"/>
      <c r="U3" t="s">
        <v>208</v>
      </c>
    </row>
    <row r="4" spans="1:20" ht="13.5" customHeight="1">
      <c r="A4" s="11"/>
      <c r="C4" s="526" t="s">
        <v>439</v>
      </c>
      <c r="D4" s="527"/>
      <c r="E4" s="527"/>
      <c r="F4" s="345"/>
      <c r="G4" s="323" t="s">
        <v>380</v>
      </c>
      <c r="H4" s="524" t="e">
        <f>_xlfn.IFERROR(VLOOKUP(H3,'Finansiniai duomenys'!R2:T229,3,FALSE),"")</f>
        <v>#NAME?</v>
      </c>
      <c r="I4" s="524"/>
      <c r="J4" s="524"/>
      <c r="K4" s="524"/>
      <c r="L4" s="524"/>
      <c r="N4" s="505"/>
      <c r="O4" s="505"/>
      <c r="P4" s="505"/>
      <c r="T4" s="11"/>
    </row>
    <row r="5" spans="1:20" ht="15">
      <c r="A5" s="11"/>
      <c r="C5" s="526"/>
      <c r="D5" s="527"/>
      <c r="E5" s="527"/>
      <c r="F5" s="345"/>
      <c r="G5" s="324" t="s">
        <v>13</v>
      </c>
      <c r="H5" s="521" t="e">
        <f>_xlfn.IFERROR(VLOOKUP(H3,'Finansiniai duomenys'!R2:T229,2,FALSE),"")</f>
        <v>#NAME?</v>
      </c>
      <c r="I5" s="521"/>
      <c r="J5" s="521"/>
      <c r="K5" s="521"/>
      <c r="L5" s="521"/>
      <c r="N5" s="346" t="s">
        <v>504</v>
      </c>
      <c r="O5" s="321"/>
      <c r="P5" s="321"/>
      <c r="T5" s="11"/>
    </row>
    <row r="6" spans="1:21" s="273" customFormat="1" ht="15">
      <c r="A6" s="11"/>
      <c r="B6" s="73"/>
      <c r="C6" s="350"/>
      <c r="D6" s="351"/>
      <c r="E6" s="351"/>
      <c r="F6" s="345"/>
      <c r="G6" s="325"/>
      <c r="H6" s="326"/>
      <c r="I6" s="326"/>
      <c r="J6" s="326"/>
      <c r="K6" s="326"/>
      <c r="L6" s="326"/>
      <c r="M6" s="111"/>
      <c r="N6" s="111"/>
      <c r="O6" s="111"/>
      <c r="P6" s="111"/>
      <c r="Q6" s="111"/>
      <c r="R6" s="111"/>
      <c r="T6" s="11"/>
      <c r="U6"/>
    </row>
    <row r="7" spans="1:21" s="273" customFormat="1" ht="15">
      <c r="A7" s="11"/>
      <c r="B7" s="73"/>
      <c r="C7" s="528" t="s">
        <v>507</v>
      </c>
      <c r="D7" s="529"/>
      <c r="E7" s="529"/>
      <c r="F7" s="111"/>
      <c r="G7" s="525" t="s">
        <v>426</v>
      </c>
      <c r="H7" s="525"/>
      <c r="I7" s="525"/>
      <c r="J7" s="525"/>
      <c r="K7" s="525"/>
      <c r="L7" s="272"/>
      <c r="M7" s="111"/>
      <c r="N7" s="111"/>
      <c r="O7" s="111"/>
      <c r="P7" s="111"/>
      <c r="Q7" s="111"/>
      <c r="R7" s="111"/>
      <c r="T7" s="11"/>
      <c r="U7"/>
    </row>
    <row r="8" spans="1:21" s="273" customFormat="1" ht="15">
      <c r="A8" s="11"/>
      <c r="B8" s="73"/>
      <c r="C8" s="529"/>
      <c r="D8" s="529"/>
      <c r="E8" s="529"/>
      <c r="F8" s="111"/>
      <c r="G8" s="525" t="s">
        <v>427</v>
      </c>
      <c r="H8" s="525"/>
      <c r="I8" s="525"/>
      <c r="J8" s="525"/>
      <c r="K8" s="525"/>
      <c r="L8" s="272"/>
      <c r="M8" s="111"/>
      <c r="N8" s="111"/>
      <c r="O8" s="111"/>
      <c r="P8" s="111"/>
      <c r="Q8" s="111"/>
      <c r="R8" s="111"/>
      <c r="T8" s="11"/>
      <c r="U8"/>
    </row>
    <row r="9" spans="1:21" s="273" customFormat="1" ht="15">
      <c r="A9" s="11"/>
      <c r="B9" s="73"/>
      <c r="C9" s="529"/>
      <c r="D9" s="529"/>
      <c r="E9" s="529"/>
      <c r="F9" s="111"/>
      <c r="G9" s="327" t="s">
        <v>531</v>
      </c>
      <c r="H9" s="327"/>
      <c r="I9" s="327"/>
      <c r="J9" s="327"/>
      <c r="K9" s="327"/>
      <c r="L9" s="272"/>
      <c r="M9" s="521"/>
      <c r="N9" s="521"/>
      <c r="O9" s="521"/>
      <c r="P9" s="521"/>
      <c r="Q9" s="521"/>
      <c r="R9" s="111"/>
      <c r="T9" s="11"/>
      <c r="U9"/>
    </row>
    <row r="10" spans="1:21" s="273" customFormat="1" ht="46.5" customHeight="1">
      <c r="A10" s="11"/>
      <c r="B10" s="73"/>
      <c r="C10" s="529"/>
      <c r="D10" s="529"/>
      <c r="E10" s="529"/>
      <c r="F10" s="111"/>
      <c r="G10" s="363" t="s">
        <v>530</v>
      </c>
      <c r="H10" s="363"/>
      <c r="I10" s="363"/>
      <c r="J10" s="363"/>
      <c r="K10" s="327"/>
      <c r="L10" s="111"/>
      <c r="M10" s="111"/>
      <c r="N10" s="111"/>
      <c r="O10" s="111"/>
      <c r="P10" s="111"/>
      <c r="Q10" s="111"/>
      <c r="R10" s="111"/>
      <c r="T10" s="11"/>
      <c r="U10"/>
    </row>
    <row r="11" spans="1:21" s="273" customFormat="1" ht="15">
      <c r="A11" s="11"/>
      <c r="B11" s="73"/>
      <c r="C11" s="111"/>
      <c r="D11" s="111"/>
      <c r="E11" s="111"/>
      <c r="F11" s="111"/>
      <c r="G11" s="329"/>
      <c r="H11" s="330"/>
      <c r="I11" s="326"/>
      <c r="J11" s="326"/>
      <c r="K11" s="326"/>
      <c r="L11" s="326"/>
      <c r="M11" s="111"/>
      <c r="N11" s="111"/>
      <c r="O11" s="111"/>
      <c r="P11" s="111"/>
      <c r="Q11" s="111"/>
      <c r="R11" s="111"/>
      <c r="T11" s="11"/>
      <c r="U11"/>
    </row>
    <row r="12" spans="1:20" ht="26.25" customHeight="1">
      <c r="A12" s="11"/>
      <c r="C12" s="522" t="s">
        <v>519</v>
      </c>
      <c r="D12" s="523"/>
      <c r="E12" s="523"/>
      <c r="F12" s="523"/>
      <c r="G12" s="514" t="s">
        <v>432</v>
      </c>
      <c r="H12" s="514"/>
      <c r="I12" s="514" t="s">
        <v>432</v>
      </c>
      <c r="J12" s="514"/>
      <c r="K12" s="514" t="s">
        <v>432</v>
      </c>
      <c r="L12" s="514"/>
      <c r="M12" s="514" t="s">
        <v>432</v>
      </c>
      <c r="N12" s="514"/>
      <c r="O12" s="514" t="s">
        <v>432</v>
      </c>
      <c r="P12" s="514"/>
      <c r="Q12" s="514" t="s">
        <v>432</v>
      </c>
      <c r="R12" s="514"/>
      <c r="T12" s="11"/>
    </row>
    <row r="13" spans="1:20" ht="67.5" customHeight="1">
      <c r="A13" s="11"/>
      <c r="C13" s="515" t="s">
        <v>387</v>
      </c>
      <c r="D13" s="516" t="s">
        <v>388</v>
      </c>
      <c r="E13" s="519" t="s">
        <v>437</v>
      </c>
      <c r="F13" s="516" t="s">
        <v>389</v>
      </c>
      <c r="G13" s="517"/>
      <c r="H13" s="518"/>
      <c r="I13" s="517"/>
      <c r="J13" s="518"/>
      <c r="K13" s="517"/>
      <c r="L13" s="518"/>
      <c r="M13" s="517"/>
      <c r="N13" s="518"/>
      <c r="O13" s="517"/>
      <c r="P13" s="518"/>
      <c r="Q13" s="517"/>
      <c r="R13" s="518"/>
      <c r="T13" s="11"/>
    </row>
    <row r="14" spans="1:20" ht="39" customHeight="1">
      <c r="A14" s="11"/>
      <c r="C14" s="515"/>
      <c r="D14" s="516"/>
      <c r="E14" s="520"/>
      <c r="F14" s="516"/>
      <c r="G14" s="331" t="s">
        <v>395</v>
      </c>
      <c r="H14" s="331" t="s">
        <v>391</v>
      </c>
      <c r="I14" s="331" t="s">
        <v>395</v>
      </c>
      <c r="J14" s="331" t="s">
        <v>391</v>
      </c>
      <c r="K14" s="331" t="s">
        <v>395</v>
      </c>
      <c r="L14" s="331" t="s">
        <v>391</v>
      </c>
      <c r="M14" s="331" t="s">
        <v>395</v>
      </c>
      <c r="N14" s="331" t="s">
        <v>391</v>
      </c>
      <c r="O14" s="331" t="s">
        <v>395</v>
      </c>
      <c r="P14" s="331" t="s">
        <v>391</v>
      </c>
      <c r="Q14" s="331" t="s">
        <v>395</v>
      </c>
      <c r="R14" s="331" t="s">
        <v>391</v>
      </c>
      <c r="T14" s="11"/>
    </row>
    <row r="15" spans="1:20" ht="15">
      <c r="A15" s="11"/>
      <c r="C15" s="282" t="s">
        <v>89</v>
      </c>
      <c r="D15" s="281">
        <f aca="true" t="shared" si="0" ref="D15:D24">F15+G15+I15+K15+M15+O15+Q15</f>
        <v>0</v>
      </c>
      <c r="E15" s="279" t="str">
        <f>IF(OR(D15-'Finansiniai duomenys'!C35&lt;-0.1,D15-'Finansiniai duomenys'!C35&gt;0.1),"Klaida","Gerai")</f>
        <v>Klaida</v>
      </c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T15" s="11"/>
    </row>
    <row r="16" spans="1:20" ht="15.75" thickBot="1">
      <c r="A16" s="11"/>
      <c r="C16" s="283" t="s">
        <v>91</v>
      </c>
      <c r="D16" s="281">
        <f t="shared" si="0"/>
        <v>0</v>
      </c>
      <c r="E16" s="279" t="str">
        <f>IF(OR(D16-'Finansiniai duomenys'!C36&lt;-0.1,D16-'Finansiniai duomenys'!C36&gt;0.1),"Klaida","Gerai")</f>
        <v>Klaida</v>
      </c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T16" s="11"/>
    </row>
    <row r="17" spans="1:20" s="289" customFormat="1" ht="15">
      <c r="A17" s="288"/>
      <c r="B17" s="332"/>
      <c r="C17" s="333" t="s">
        <v>396</v>
      </c>
      <c r="D17" s="334">
        <f t="shared" si="0"/>
        <v>0</v>
      </c>
      <c r="E17" s="279" t="str">
        <f>IF(OR(D17-'Finansiniai duomenys'!C37&lt;-0.1,D17-'Finansiniai duomenys'!C37&gt;0.1),"Klaida","Gerai")</f>
        <v>Klaida</v>
      </c>
      <c r="F17" s="335">
        <f>F15-F16</f>
        <v>0</v>
      </c>
      <c r="G17" s="335">
        <f aca="true" t="shared" si="1" ref="G17:R17">G15-G16</f>
        <v>0</v>
      </c>
      <c r="H17" s="335">
        <f t="shared" si="1"/>
        <v>0</v>
      </c>
      <c r="I17" s="335">
        <f t="shared" si="1"/>
        <v>0</v>
      </c>
      <c r="J17" s="335">
        <f t="shared" si="1"/>
        <v>0</v>
      </c>
      <c r="K17" s="335">
        <f t="shared" si="1"/>
        <v>0</v>
      </c>
      <c r="L17" s="335">
        <f t="shared" si="1"/>
        <v>0</v>
      </c>
      <c r="M17" s="335">
        <f t="shared" si="1"/>
        <v>0</v>
      </c>
      <c r="N17" s="335">
        <f t="shared" si="1"/>
        <v>0</v>
      </c>
      <c r="O17" s="335">
        <f t="shared" si="1"/>
        <v>0</v>
      </c>
      <c r="P17" s="335">
        <f t="shared" si="1"/>
        <v>0</v>
      </c>
      <c r="Q17" s="335">
        <f t="shared" si="1"/>
        <v>0</v>
      </c>
      <c r="R17" s="335">
        <f t="shared" si="1"/>
        <v>0</v>
      </c>
      <c r="T17" s="288"/>
    </row>
    <row r="18" spans="1:20" ht="15">
      <c r="A18" s="11"/>
      <c r="C18" s="283" t="s">
        <v>95</v>
      </c>
      <c r="D18" s="281">
        <f t="shared" si="0"/>
        <v>0</v>
      </c>
      <c r="E18" s="279" t="str">
        <f>IF(OR(D18-'Finansiniai duomenys'!C38&lt;-0.1,D18-'Finansiniai duomenys'!C38&gt;0.1),"Klaida","Gerai")</f>
        <v>Klaida</v>
      </c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T18" s="11"/>
    </row>
    <row r="19" spans="1:20" ht="15.75" thickBot="1">
      <c r="A19" s="11"/>
      <c r="C19" s="283" t="s">
        <v>97</v>
      </c>
      <c r="D19" s="281">
        <f t="shared" si="0"/>
        <v>0</v>
      </c>
      <c r="E19" s="279" t="str">
        <f>IF(OR(D19-'Finansiniai duomenys'!C39&lt;-0.1,D19-'Finansiniai duomenys'!C39&gt;0.1),"Klaida","Gerai")</f>
        <v>Klaida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T19" s="11"/>
    </row>
    <row r="20" spans="1:20" s="289" customFormat="1" ht="15">
      <c r="A20" s="288"/>
      <c r="B20" s="332"/>
      <c r="C20" s="333" t="s">
        <v>397</v>
      </c>
      <c r="D20" s="334">
        <f t="shared" si="0"/>
        <v>0</v>
      </c>
      <c r="E20" s="279" t="str">
        <f>IF(OR(D20-'Finansiniai duomenys'!C40&lt;-0.1,D20-'Finansiniai duomenys'!C40&gt;0.1),"Klaida","Gerai")</f>
        <v>Klaida</v>
      </c>
      <c r="F20" s="335">
        <f>F17-F18-F19</f>
        <v>0</v>
      </c>
      <c r="G20" s="335">
        <f aca="true" t="shared" si="2" ref="G20:R20">G17-G18-G19</f>
        <v>0</v>
      </c>
      <c r="H20" s="335">
        <f t="shared" si="2"/>
        <v>0</v>
      </c>
      <c r="I20" s="335">
        <f t="shared" si="2"/>
        <v>0</v>
      </c>
      <c r="J20" s="335">
        <f t="shared" si="2"/>
        <v>0</v>
      </c>
      <c r="K20" s="335">
        <f t="shared" si="2"/>
        <v>0</v>
      </c>
      <c r="L20" s="335">
        <f t="shared" si="2"/>
        <v>0</v>
      </c>
      <c r="M20" s="335">
        <f t="shared" si="2"/>
        <v>0</v>
      </c>
      <c r="N20" s="335">
        <f t="shared" si="2"/>
        <v>0</v>
      </c>
      <c r="O20" s="335">
        <f t="shared" si="2"/>
        <v>0</v>
      </c>
      <c r="P20" s="335">
        <f t="shared" si="2"/>
        <v>0</v>
      </c>
      <c r="Q20" s="335">
        <f t="shared" si="2"/>
        <v>0</v>
      </c>
      <c r="R20" s="335">
        <f t="shared" si="2"/>
        <v>0</v>
      </c>
      <c r="T20" s="288"/>
    </row>
    <row r="21" spans="1:20" ht="15">
      <c r="A21" s="11"/>
      <c r="C21" s="283" t="s">
        <v>101</v>
      </c>
      <c r="D21" s="281">
        <f t="shared" si="0"/>
        <v>0</v>
      </c>
      <c r="E21" s="279" t="str">
        <f>IF(OR(D21-'Finansiniai duomenys'!C41&lt;-0.1,D21-'Finansiniai duomenys'!C41&gt;0.1),"Klaida","Gerai")</f>
        <v>Gerai</v>
      </c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T21" s="11"/>
    </row>
    <row r="22" spans="1:20" ht="15">
      <c r="A22" s="11"/>
      <c r="C22" s="283" t="s">
        <v>398</v>
      </c>
      <c r="D22" s="281">
        <f t="shared" si="0"/>
        <v>0</v>
      </c>
      <c r="E22" s="279" t="str">
        <f>IF(OR(D22-'Finansiniai duomenys'!C46&lt;-0.1,D22-'Finansiniai duomenys'!C46&gt;0.1),"Klaida","Gerai")</f>
        <v>Klaida</v>
      </c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T22" s="11"/>
    </row>
    <row r="23" spans="1:20" s="289" customFormat="1" ht="15">
      <c r="A23" s="288"/>
      <c r="B23" s="332"/>
      <c r="C23" s="333" t="s">
        <v>399</v>
      </c>
      <c r="D23" s="334">
        <f t="shared" si="0"/>
        <v>0</v>
      </c>
      <c r="E23" s="279" t="str">
        <f>IF(OR(D23-'Finansiniai duomenys'!C48&lt;-0.1,D23-'Finansiniai duomenys'!C48&gt;0.1),"Klaida","Gerai")</f>
        <v>Klaida</v>
      </c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T23" s="288"/>
    </row>
    <row r="24" spans="1:20" ht="15">
      <c r="A24" s="11"/>
      <c r="C24" s="283" t="s">
        <v>400</v>
      </c>
      <c r="D24" s="281">
        <f t="shared" si="0"/>
        <v>0</v>
      </c>
      <c r="E24" s="279" t="str">
        <f>IF(OR(D24-'Finansiniai duomenys'!C107&lt;-0.1,D24-'Finansiniai duomenys'!C107&gt;0.1),"Klaida","Gerai")</f>
        <v>Klaida</v>
      </c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T24" s="11"/>
    </row>
    <row r="25" spans="1:20" ht="15">
      <c r="A25" s="11"/>
      <c r="T25" s="11"/>
    </row>
    <row r="26" spans="1:20" ht="15">
      <c r="A26" s="11"/>
      <c r="T26" s="11"/>
    </row>
    <row r="27" spans="1:20" ht="15">
      <c r="A27" s="11"/>
      <c r="G27" s="329"/>
      <c r="H27" s="330"/>
      <c r="T27" s="11"/>
    </row>
    <row r="28" spans="1:20" ht="24.75" customHeight="1">
      <c r="A28" s="11"/>
      <c r="C28" s="522" t="s">
        <v>520</v>
      </c>
      <c r="D28" s="523"/>
      <c r="E28" s="523"/>
      <c r="F28" s="523"/>
      <c r="G28" s="514" t="s">
        <v>432</v>
      </c>
      <c r="H28" s="514"/>
      <c r="I28" s="514" t="s">
        <v>432</v>
      </c>
      <c r="J28" s="514"/>
      <c r="K28" s="514" t="s">
        <v>432</v>
      </c>
      <c r="L28" s="514"/>
      <c r="M28" s="514" t="s">
        <v>432</v>
      </c>
      <c r="N28" s="514"/>
      <c r="O28" s="514" t="s">
        <v>432</v>
      </c>
      <c r="P28" s="514"/>
      <c r="Q28" s="514" t="s">
        <v>432</v>
      </c>
      <c r="R28" s="514"/>
      <c r="T28" s="11"/>
    </row>
    <row r="29" spans="1:20" ht="62.25" customHeight="1">
      <c r="A29" s="11"/>
      <c r="C29" s="515" t="s">
        <v>387</v>
      </c>
      <c r="D29" s="516" t="s">
        <v>388</v>
      </c>
      <c r="E29" s="519" t="s">
        <v>438</v>
      </c>
      <c r="F29" s="516" t="s">
        <v>389</v>
      </c>
      <c r="G29" s="517"/>
      <c r="H29" s="518"/>
      <c r="I29" s="517"/>
      <c r="J29" s="518"/>
      <c r="K29" s="517"/>
      <c r="L29" s="518"/>
      <c r="M29" s="517"/>
      <c r="N29" s="518"/>
      <c r="O29" s="517"/>
      <c r="P29" s="518"/>
      <c r="Q29" s="517"/>
      <c r="R29" s="518"/>
      <c r="T29" s="11"/>
    </row>
    <row r="30" spans="1:20" ht="51.75" customHeight="1">
      <c r="A30" s="11"/>
      <c r="C30" s="515"/>
      <c r="D30" s="516"/>
      <c r="E30" s="520"/>
      <c r="F30" s="516"/>
      <c r="G30" s="331" t="s">
        <v>395</v>
      </c>
      <c r="H30" s="331" t="s">
        <v>391</v>
      </c>
      <c r="I30" s="331" t="s">
        <v>395</v>
      </c>
      <c r="J30" s="331" t="s">
        <v>391</v>
      </c>
      <c r="K30" s="331" t="s">
        <v>395</v>
      </c>
      <c r="L30" s="331" t="s">
        <v>391</v>
      </c>
      <c r="M30" s="331" t="s">
        <v>395</v>
      </c>
      <c r="N30" s="331" t="s">
        <v>391</v>
      </c>
      <c r="O30" s="331" t="s">
        <v>395</v>
      </c>
      <c r="P30" s="331" t="s">
        <v>391</v>
      </c>
      <c r="Q30" s="331" t="s">
        <v>395</v>
      </c>
      <c r="R30" s="331" t="s">
        <v>391</v>
      </c>
      <c r="T30" s="11"/>
    </row>
    <row r="31" spans="1:20" ht="15">
      <c r="A31" s="11"/>
      <c r="C31" s="282" t="s">
        <v>89</v>
      </c>
      <c r="D31" s="281">
        <f>F31+G31+I31+K31+M31+O31+Q31</f>
        <v>0</v>
      </c>
      <c r="E31" s="279" t="str">
        <f>IF(OR(D31-'Finansiniai duomenys'!E35&lt;-0.1,D31-'Finansiniai duomenys'!E35&gt;0.1),"Klaida","Gerai")</f>
        <v>Klaida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T31" s="11"/>
    </row>
    <row r="32" spans="1:20" ht="15.75" thickBot="1">
      <c r="A32" s="11"/>
      <c r="C32" s="283" t="s">
        <v>91</v>
      </c>
      <c r="D32" s="281">
        <f>F32+G32+I32+K32+M32+O32+Q32</f>
        <v>0</v>
      </c>
      <c r="E32" s="279" t="str">
        <f>IF(OR(D32-'Finansiniai duomenys'!E36&lt;-0.1,D32-'Finansiniai duomenys'!E36&gt;0.1),"Klaida","Gerai")</f>
        <v>Klaida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T32" s="11"/>
    </row>
    <row r="33" spans="1:20" s="289" customFormat="1" ht="15">
      <c r="A33" s="288"/>
      <c r="B33" s="332"/>
      <c r="C33" s="333" t="s">
        <v>396</v>
      </c>
      <c r="D33" s="334">
        <f>F33+G33+I33+K33+M33+O33+Q33</f>
        <v>0</v>
      </c>
      <c r="E33" s="279" t="str">
        <f>IF(OR(D33-'Finansiniai duomenys'!E37&lt;-0.1,D33-'Finansiniai duomenys'!E37&gt;0.1),"Klaida","Gerai")</f>
        <v>Klaida</v>
      </c>
      <c r="F33" s="335">
        <f aca="true" t="shared" si="3" ref="F33:R33">F31-F32</f>
        <v>0</v>
      </c>
      <c r="G33" s="335">
        <f t="shared" si="3"/>
        <v>0</v>
      </c>
      <c r="H33" s="335">
        <f t="shared" si="3"/>
        <v>0</v>
      </c>
      <c r="I33" s="335">
        <f t="shared" si="3"/>
        <v>0</v>
      </c>
      <c r="J33" s="335">
        <f t="shared" si="3"/>
        <v>0</v>
      </c>
      <c r="K33" s="335">
        <f t="shared" si="3"/>
        <v>0</v>
      </c>
      <c r="L33" s="335">
        <f t="shared" si="3"/>
        <v>0</v>
      </c>
      <c r="M33" s="335">
        <f t="shared" si="3"/>
        <v>0</v>
      </c>
      <c r="N33" s="335">
        <f t="shared" si="3"/>
        <v>0</v>
      </c>
      <c r="O33" s="335">
        <f t="shared" si="3"/>
        <v>0</v>
      </c>
      <c r="P33" s="335">
        <f t="shared" si="3"/>
        <v>0</v>
      </c>
      <c r="Q33" s="335">
        <f t="shared" si="3"/>
        <v>0</v>
      </c>
      <c r="R33" s="335">
        <f t="shared" si="3"/>
        <v>0</v>
      </c>
      <c r="T33" s="288"/>
    </row>
    <row r="34" spans="1:20" ht="15">
      <c r="A34" s="11"/>
      <c r="C34" s="283" t="s">
        <v>95</v>
      </c>
      <c r="D34" s="281">
        <f>F34+G34+I34+K34+M34+O34+Q34</f>
        <v>0</v>
      </c>
      <c r="E34" s="279" t="str">
        <f>IF(OR(D34-'Finansiniai duomenys'!E38&lt;-0.1,D34-'Finansiniai duomenys'!E38&gt;0.1),"Klaida","Gerai")</f>
        <v>Klaida</v>
      </c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T34" s="11"/>
    </row>
    <row r="35" spans="1:20" ht="15.75" thickBot="1">
      <c r="A35" s="11"/>
      <c r="C35" s="283" t="s">
        <v>97</v>
      </c>
      <c r="D35" s="281">
        <f aca="true" t="shared" si="4" ref="D35:D40">F35+G35+I35+K35+M35+O35+Q35</f>
        <v>0</v>
      </c>
      <c r="E35" s="279" t="str">
        <f>IF(OR(D35-'Finansiniai duomenys'!E39&lt;-0.1,D35-'Finansiniai duomenys'!E39&gt;0.1),"Klaida","Gerai")</f>
        <v>Klaida</v>
      </c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T35" s="11"/>
    </row>
    <row r="36" spans="1:20" s="289" customFormat="1" ht="15">
      <c r="A36" s="288"/>
      <c r="B36" s="332"/>
      <c r="C36" s="333" t="s">
        <v>397</v>
      </c>
      <c r="D36" s="334">
        <f t="shared" si="4"/>
        <v>0</v>
      </c>
      <c r="E36" s="279" t="str">
        <f>IF(OR(D36-'Finansiniai duomenys'!E40&lt;-0.1,D36-'Finansiniai duomenys'!E40&gt;0.1),"Klaida","Gerai")</f>
        <v>Klaida</v>
      </c>
      <c r="F36" s="335">
        <f aca="true" t="shared" si="5" ref="F36:R36">F33-F34-F35</f>
        <v>0</v>
      </c>
      <c r="G36" s="335">
        <f t="shared" si="5"/>
        <v>0</v>
      </c>
      <c r="H36" s="335">
        <f t="shared" si="5"/>
        <v>0</v>
      </c>
      <c r="I36" s="335">
        <f t="shared" si="5"/>
        <v>0</v>
      </c>
      <c r="J36" s="335">
        <f t="shared" si="5"/>
        <v>0</v>
      </c>
      <c r="K36" s="335">
        <f t="shared" si="5"/>
        <v>0</v>
      </c>
      <c r="L36" s="335">
        <f t="shared" si="5"/>
        <v>0</v>
      </c>
      <c r="M36" s="335">
        <f t="shared" si="5"/>
        <v>0</v>
      </c>
      <c r="N36" s="335">
        <f t="shared" si="5"/>
        <v>0</v>
      </c>
      <c r="O36" s="335">
        <f t="shared" si="5"/>
        <v>0</v>
      </c>
      <c r="P36" s="335">
        <f t="shared" si="5"/>
        <v>0</v>
      </c>
      <c r="Q36" s="335">
        <f t="shared" si="5"/>
        <v>0</v>
      </c>
      <c r="R36" s="335">
        <f t="shared" si="5"/>
        <v>0</v>
      </c>
      <c r="T36" s="288"/>
    </row>
    <row r="37" spans="1:20" ht="15">
      <c r="A37" s="11"/>
      <c r="C37" s="283" t="s">
        <v>101</v>
      </c>
      <c r="D37" s="281">
        <f t="shared" si="4"/>
        <v>0</v>
      </c>
      <c r="E37" s="279" t="str">
        <f>IF(OR(D37-'Finansiniai duomenys'!E41&lt;-0.1,D37-'Finansiniai duomenys'!E41&gt;0.1),"Klaida","Gerai")</f>
        <v>Gerai</v>
      </c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T37" s="11"/>
    </row>
    <row r="38" spans="1:20" ht="15">
      <c r="A38" s="11"/>
      <c r="C38" s="283" t="s">
        <v>398</v>
      </c>
      <c r="D38" s="281">
        <f t="shared" si="4"/>
        <v>0</v>
      </c>
      <c r="E38" s="279" t="str">
        <f>IF(OR(D38-'Finansiniai duomenys'!E46&lt;-0.1,D38-'Finansiniai duomenys'!E46&gt;0.1),"Klaida","Gerai")</f>
        <v>Klaida</v>
      </c>
      <c r="F38" s="280"/>
      <c r="G38" s="280"/>
      <c r="H38" s="280"/>
      <c r="I38" s="280"/>
      <c r="J38" s="280"/>
      <c r="K38" s="280"/>
      <c r="L38" s="280"/>
      <c r="M38" s="336"/>
      <c r="N38" s="280"/>
      <c r="O38" s="280"/>
      <c r="P38" s="280"/>
      <c r="Q38" s="280"/>
      <c r="R38" s="280"/>
      <c r="T38" s="11"/>
    </row>
    <row r="39" spans="1:20" s="289" customFormat="1" ht="15">
      <c r="A39" s="288"/>
      <c r="B39" s="332"/>
      <c r="C39" s="333" t="s">
        <v>399</v>
      </c>
      <c r="D39" s="334">
        <f t="shared" si="4"/>
        <v>0</v>
      </c>
      <c r="E39" s="279" t="str">
        <f>IF(OR(D39-'Finansiniai duomenys'!E48&lt;-0.1,D39-'Finansiniai duomenys'!E48&gt;0.1),"Klaida","Gerai")</f>
        <v>Klaida</v>
      </c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T39" s="288"/>
    </row>
    <row r="40" spans="1:20" ht="15">
      <c r="A40" s="11"/>
      <c r="C40" s="283" t="s">
        <v>400</v>
      </c>
      <c r="D40" s="281">
        <f t="shared" si="4"/>
        <v>0</v>
      </c>
      <c r="E40" s="279" t="str">
        <f>IF(OR(D40-'Finansiniai duomenys'!E107&lt;-0.1,D40-'Finansiniai duomenys'!E107&gt;0.1),"Klaida","Gerai")</f>
        <v>Klaida</v>
      </c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T40" s="11"/>
    </row>
    <row r="41" spans="1:20" ht="15">
      <c r="A41" s="11"/>
      <c r="T41" s="11"/>
    </row>
    <row r="42" spans="1:20" ht="15">
      <c r="A42" s="11"/>
      <c r="T42" s="11"/>
    </row>
    <row r="43" spans="1:20" ht="15">
      <c r="A43" s="11"/>
      <c r="T43" s="11"/>
    </row>
    <row r="44" spans="1:20" ht="30" customHeight="1">
      <c r="A44" s="11"/>
      <c r="C44" s="522" t="s">
        <v>519</v>
      </c>
      <c r="D44" s="523"/>
      <c r="E44" s="523"/>
      <c r="F44" s="523"/>
      <c r="G44" s="514" t="s">
        <v>432</v>
      </c>
      <c r="H44" s="514"/>
      <c r="I44" s="514" t="s">
        <v>432</v>
      </c>
      <c r="J44" s="514"/>
      <c r="K44" s="514" t="s">
        <v>432</v>
      </c>
      <c r="L44" s="514"/>
      <c r="M44" s="514" t="s">
        <v>432</v>
      </c>
      <c r="N44" s="514"/>
      <c r="O44" s="514" t="s">
        <v>432</v>
      </c>
      <c r="P44" s="514"/>
      <c r="Q44" s="514" t="s">
        <v>432</v>
      </c>
      <c r="R44" s="514"/>
      <c r="T44" s="11"/>
    </row>
    <row r="45" spans="1:20" ht="62.25" customHeight="1">
      <c r="A45" s="11"/>
      <c r="C45" s="515" t="s">
        <v>387</v>
      </c>
      <c r="D45" s="516" t="s">
        <v>388</v>
      </c>
      <c r="E45" s="519" t="s">
        <v>437</v>
      </c>
      <c r="F45" s="516" t="s">
        <v>389</v>
      </c>
      <c r="G45" s="517"/>
      <c r="H45" s="518"/>
      <c r="I45" s="517"/>
      <c r="J45" s="518"/>
      <c r="K45" s="517"/>
      <c r="L45" s="518"/>
      <c r="M45" s="517"/>
      <c r="N45" s="518"/>
      <c r="O45" s="517"/>
      <c r="P45" s="518"/>
      <c r="Q45" s="517"/>
      <c r="R45" s="518"/>
      <c r="T45" s="11"/>
    </row>
    <row r="46" spans="1:20" ht="59.25" customHeight="1">
      <c r="A46" s="11"/>
      <c r="C46" s="515"/>
      <c r="D46" s="516"/>
      <c r="E46" s="520"/>
      <c r="F46" s="516"/>
      <c r="G46" s="331" t="s">
        <v>390</v>
      </c>
      <c r="H46" s="331" t="s">
        <v>391</v>
      </c>
      <c r="I46" s="331" t="s">
        <v>390</v>
      </c>
      <c r="J46" s="331" t="s">
        <v>391</v>
      </c>
      <c r="K46" s="331" t="s">
        <v>390</v>
      </c>
      <c r="L46" s="331" t="s">
        <v>391</v>
      </c>
      <c r="M46" s="331" t="s">
        <v>390</v>
      </c>
      <c r="N46" s="331" t="s">
        <v>391</v>
      </c>
      <c r="O46" s="331" t="s">
        <v>390</v>
      </c>
      <c r="P46" s="331" t="s">
        <v>391</v>
      </c>
      <c r="Q46" s="331" t="s">
        <v>390</v>
      </c>
      <c r="R46" s="331" t="s">
        <v>391</v>
      </c>
      <c r="T46" s="11"/>
    </row>
    <row r="47" spans="1:20" ht="15">
      <c r="A47" s="11"/>
      <c r="C47" s="282" t="s">
        <v>147</v>
      </c>
      <c r="D47" s="281">
        <f aca="true" t="shared" si="6" ref="D47:D52">F47+G47+I47+K47+M47+O47+Q47</f>
        <v>0</v>
      </c>
      <c r="E47" s="279" t="str">
        <f>IF(OR(D47-'Finansiniai duomenys'!C69&lt;-0.1,D47-'Finansiniai duomenys'!C69&gt;0.1),"Klaida","Gerai")</f>
        <v>Klaida</v>
      </c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T47" s="11"/>
    </row>
    <row r="48" spans="1:20" ht="15">
      <c r="A48" s="11"/>
      <c r="C48" s="283" t="s">
        <v>167</v>
      </c>
      <c r="D48" s="281">
        <f t="shared" si="6"/>
        <v>0</v>
      </c>
      <c r="E48" s="279" t="str">
        <f>IF(OR(D48-'Finansiniai duomenys'!C80&lt;-0.1,D48-'Finansiniai duomenys'!C80&gt;0.1),"Klaida","Gerai")</f>
        <v>Klaida</v>
      </c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T48" s="11"/>
    </row>
    <row r="49" spans="1:20" ht="15">
      <c r="A49" s="11"/>
      <c r="C49" s="283" t="s">
        <v>170</v>
      </c>
      <c r="D49" s="281">
        <f t="shared" si="6"/>
        <v>0</v>
      </c>
      <c r="E49" s="279" t="str">
        <f>IF(OR(D49-'Finansiniai duomenys'!C82&lt;-0.1,D49-'Finansiniai duomenys'!C82&gt;0.1),"Klaida","Gerai")</f>
        <v>Klaida</v>
      </c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T49" s="11"/>
    </row>
    <row r="50" spans="1:20" ht="15">
      <c r="A50" s="11"/>
      <c r="C50" s="283" t="s">
        <v>392</v>
      </c>
      <c r="D50" s="281">
        <f t="shared" si="6"/>
        <v>0</v>
      </c>
      <c r="E50" s="279" t="str">
        <f>IF(OR(D50-('Finansiniai duomenys'!C93+'Finansiniai duomenys'!C84+'Finansiniai duomenys'!C95+'Finansiniai duomenys'!C97)&lt;-0.1,D50-('Finansiniai duomenys'!C93+'Finansiniai duomenys'!C84+'Finansiniai duomenys'!C95+'Finansiniai duomenys'!C97)&gt;0.1),"Klaida","Gerai")</f>
        <v>Klaida</v>
      </c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T50" s="11"/>
    </row>
    <row r="51" spans="1:20" ht="15.75" thickBot="1">
      <c r="A51" s="11"/>
      <c r="C51" s="282" t="s">
        <v>393</v>
      </c>
      <c r="D51" s="281">
        <f t="shared" si="6"/>
        <v>0</v>
      </c>
      <c r="E51" s="279" t="str">
        <f>IF(OR(D51-('Finansiniai duomenys'!C88+'Finansiniai duomenys'!C91+'Finansiniai duomenys'!C92)&lt;-0.1,D51-('Finansiniai duomenys'!C88+'Finansiniai duomenys'!C92+'Finansiniai duomenys'!C91)&gt;0.1),"Klaida","Gerai")</f>
        <v>Klaida</v>
      </c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T51" s="11"/>
    </row>
    <row r="52" spans="1:20" ht="15">
      <c r="A52" s="11"/>
      <c r="C52" s="282" t="s">
        <v>394</v>
      </c>
      <c r="D52" s="281">
        <f t="shared" si="6"/>
        <v>0</v>
      </c>
      <c r="E52" s="279" t="str">
        <f>IF(OR(D52-'Finansiniai duomenys'!C99&lt;-0.1,D52-'Finansiniai duomenys'!C99&gt;0.1),"Klaida","Gerai")</f>
        <v>Klaida</v>
      </c>
      <c r="F52" s="335">
        <f>F48+F49+F50</f>
        <v>0</v>
      </c>
      <c r="G52" s="335">
        <f aca="true" t="shared" si="7" ref="G52:R52">G48+G49+G50</f>
        <v>0</v>
      </c>
      <c r="H52" s="335">
        <f t="shared" si="7"/>
        <v>0</v>
      </c>
      <c r="I52" s="335">
        <f t="shared" si="7"/>
        <v>0</v>
      </c>
      <c r="J52" s="335">
        <f t="shared" si="7"/>
        <v>0</v>
      </c>
      <c r="K52" s="335">
        <f t="shared" si="7"/>
        <v>0</v>
      </c>
      <c r="L52" s="335">
        <f t="shared" si="7"/>
        <v>0</v>
      </c>
      <c r="M52" s="335">
        <f t="shared" si="7"/>
        <v>0</v>
      </c>
      <c r="N52" s="335">
        <f t="shared" si="7"/>
        <v>0</v>
      </c>
      <c r="O52" s="335">
        <f t="shared" si="7"/>
        <v>0</v>
      </c>
      <c r="P52" s="335">
        <f t="shared" si="7"/>
        <v>0</v>
      </c>
      <c r="Q52" s="335">
        <f t="shared" si="7"/>
        <v>0</v>
      </c>
      <c r="R52" s="335">
        <f t="shared" si="7"/>
        <v>0</v>
      </c>
      <c r="T52" s="11"/>
    </row>
    <row r="53" spans="1:20" ht="15">
      <c r="A53" s="11"/>
      <c r="G53" s="337"/>
      <c r="T53" s="11"/>
    </row>
    <row r="54" spans="1:20" ht="15">
      <c r="A54" s="11"/>
      <c r="C54" s="284" t="s">
        <v>119</v>
      </c>
      <c r="F54" s="338" t="str">
        <f aca="true" t="shared" si="8" ref="F54:R54">IF(ROUND(F47-F52,1)/2=0,"Balansas",F47-F52)</f>
        <v>Balansas</v>
      </c>
      <c r="G54" s="338" t="str">
        <f t="shared" si="8"/>
        <v>Balansas</v>
      </c>
      <c r="H54" s="338" t="str">
        <f t="shared" si="8"/>
        <v>Balansas</v>
      </c>
      <c r="I54" s="338" t="str">
        <f t="shared" si="8"/>
        <v>Balansas</v>
      </c>
      <c r="J54" s="338" t="str">
        <f t="shared" si="8"/>
        <v>Balansas</v>
      </c>
      <c r="K54" s="338" t="str">
        <f t="shared" si="8"/>
        <v>Balansas</v>
      </c>
      <c r="L54" s="338" t="str">
        <f t="shared" si="8"/>
        <v>Balansas</v>
      </c>
      <c r="M54" s="338" t="str">
        <f t="shared" si="8"/>
        <v>Balansas</v>
      </c>
      <c r="N54" s="338" t="str">
        <f t="shared" si="8"/>
        <v>Balansas</v>
      </c>
      <c r="O54" s="338" t="str">
        <f t="shared" si="8"/>
        <v>Balansas</v>
      </c>
      <c r="P54" s="338" t="str">
        <f t="shared" si="8"/>
        <v>Balansas</v>
      </c>
      <c r="Q54" s="338" t="str">
        <f t="shared" si="8"/>
        <v>Balansas</v>
      </c>
      <c r="R54" s="338" t="str">
        <f t="shared" si="8"/>
        <v>Balansas</v>
      </c>
      <c r="T54" s="11"/>
    </row>
    <row r="55" spans="1:20" ht="15">
      <c r="A55" s="11"/>
      <c r="T55" s="11"/>
    </row>
    <row r="56" spans="1:20" ht="34.5" customHeight="1">
      <c r="A56" s="11"/>
      <c r="C56" s="522" t="s">
        <v>520</v>
      </c>
      <c r="D56" s="523"/>
      <c r="E56" s="523"/>
      <c r="F56" s="523"/>
      <c r="G56" s="514" t="s">
        <v>432</v>
      </c>
      <c r="H56" s="514"/>
      <c r="I56" s="514" t="s">
        <v>432</v>
      </c>
      <c r="J56" s="514"/>
      <c r="K56" s="514" t="s">
        <v>432</v>
      </c>
      <c r="L56" s="514"/>
      <c r="M56" s="514" t="s">
        <v>432</v>
      </c>
      <c r="N56" s="514"/>
      <c r="O56" s="514" t="s">
        <v>432</v>
      </c>
      <c r="P56" s="514"/>
      <c r="Q56" s="514" t="s">
        <v>432</v>
      </c>
      <c r="R56" s="514"/>
      <c r="T56" s="11"/>
    </row>
    <row r="57" spans="1:20" ht="69.75" customHeight="1">
      <c r="A57" s="11"/>
      <c r="C57" s="515" t="s">
        <v>387</v>
      </c>
      <c r="D57" s="516" t="s">
        <v>388</v>
      </c>
      <c r="E57" s="519" t="s">
        <v>436</v>
      </c>
      <c r="F57" s="516" t="s">
        <v>389</v>
      </c>
      <c r="G57" s="517"/>
      <c r="H57" s="518"/>
      <c r="I57" s="517"/>
      <c r="J57" s="518"/>
      <c r="K57" s="517"/>
      <c r="L57" s="518"/>
      <c r="M57" s="517"/>
      <c r="N57" s="518"/>
      <c r="O57" s="517"/>
      <c r="P57" s="518"/>
      <c r="Q57" s="517"/>
      <c r="R57" s="518"/>
      <c r="T57" s="11"/>
    </row>
    <row r="58" spans="1:20" ht="55.5" customHeight="1">
      <c r="A58" s="11"/>
      <c r="C58" s="515"/>
      <c r="D58" s="516"/>
      <c r="E58" s="520"/>
      <c r="F58" s="516"/>
      <c r="G58" s="331" t="s">
        <v>390</v>
      </c>
      <c r="H58" s="331" t="s">
        <v>391</v>
      </c>
      <c r="I58" s="331" t="s">
        <v>390</v>
      </c>
      <c r="J58" s="331" t="s">
        <v>391</v>
      </c>
      <c r="K58" s="331" t="s">
        <v>390</v>
      </c>
      <c r="L58" s="331" t="s">
        <v>391</v>
      </c>
      <c r="M58" s="331" t="s">
        <v>390</v>
      </c>
      <c r="N58" s="331" t="s">
        <v>391</v>
      </c>
      <c r="O58" s="331" t="s">
        <v>390</v>
      </c>
      <c r="P58" s="331" t="s">
        <v>391</v>
      </c>
      <c r="Q58" s="331" t="s">
        <v>390</v>
      </c>
      <c r="R58" s="331" t="s">
        <v>391</v>
      </c>
      <c r="T58" s="11"/>
    </row>
    <row r="59" spans="1:20" ht="14.25">
      <c r="A59" s="11"/>
      <c r="C59" s="282" t="s">
        <v>147</v>
      </c>
      <c r="D59" s="281">
        <f aca="true" t="shared" si="9" ref="D59:D64">F59+G59+I59+K59+M59+O59+Q59</f>
        <v>0</v>
      </c>
      <c r="E59" s="279" t="str">
        <f>IF(OR(D59-'Finansiniai duomenys'!E69&lt;-0.1,D59-'Finansiniai duomenys'!E69&gt;0.1),"Klaida","Gerai")</f>
        <v>Klaida</v>
      </c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T59" s="11"/>
    </row>
    <row r="60" spans="1:20" ht="14.25">
      <c r="A60" s="11"/>
      <c r="C60" s="283" t="s">
        <v>167</v>
      </c>
      <c r="D60" s="281">
        <f t="shared" si="9"/>
        <v>0</v>
      </c>
      <c r="E60" s="279" t="str">
        <f>IF(OR(D60-'Finansiniai duomenys'!E80&lt;-0.1,D60-'Finansiniai duomenys'!E80&gt;0.1),"Klaida","Gerai")</f>
        <v>Klaida</v>
      </c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T60" s="11"/>
    </row>
    <row r="61" spans="1:20" ht="14.25">
      <c r="A61" s="11"/>
      <c r="C61" s="283" t="s">
        <v>170</v>
      </c>
      <c r="D61" s="281">
        <f t="shared" si="9"/>
        <v>0</v>
      </c>
      <c r="E61" s="279" t="str">
        <f>IF(OR(D61-'Finansiniai duomenys'!E82&lt;-0.1,D61-'Finansiniai duomenys'!E82&gt;0.1),"Klaida","Gerai")</f>
        <v>Klaida</v>
      </c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T61" s="11"/>
    </row>
    <row r="62" spans="1:20" ht="14.25">
      <c r="A62" s="11"/>
      <c r="C62" s="283" t="s">
        <v>392</v>
      </c>
      <c r="D62" s="281">
        <f t="shared" si="9"/>
        <v>0</v>
      </c>
      <c r="E62" s="279" t="str">
        <f>IF(OR(D62-('Finansiniai duomenys'!E93+'Finansiniai duomenys'!E84+'Finansiniai duomenys'!E95+'Finansiniai duomenys'!E97)&lt;-0.1,D62-('Finansiniai duomenys'!E93+'Finansiniai duomenys'!E84+'Finansiniai duomenys'!E95+'Finansiniai duomenys'!E97)&gt;0.1),"Klaida","Gerai")</f>
        <v>Klaida</v>
      </c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T62" s="11"/>
    </row>
    <row r="63" spans="1:20" ht="15" thickBot="1">
      <c r="A63" s="11"/>
      <c r="C63" s="282" t="s">
        <v>393</v>
      </c>
      <c r="D63" s="281">
        <f t="shared" si="9"/>
        <v>0</v>
      </c>
      <c r="E63" s="279" t="str">
        <f>IF(OR(D63-('Finansiniai duomenys'!E88+'Finansiniai duomenys'!E91+'Finansiniai duomenys'!E92)&lt;-0.1,D63-('Finansiniai duomenys'!E88+'Finansiniai duomenys'!E91+'Finansiniai duomenys'!E92)&gt;0.1),"Klaida","Gerai")</f>
        <v>Klaida</v>
      </c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T63" s="11"/>
    </row>
    <row r="64" spans="1:20" ht="14.25">
      <c r="A64" s="11"/>
      <c r="C64" s="282" t="s">
        <v>394</v>
      </c>
      <c r="D64" s="281">
        <f t="shared" si="9"/>
        <v>0</v>
      </c>
      <c r="E64" s="279" t="str">
        <f>IF(OR(D64-'Finansiniai duomenys'!E99&lt;-0.1,D64-'Finansiniai duomenys'!E99&gt;0.1),"Klaida","Gerai")</f>
        <v>Klaida</v>
      </c>
      <c r="F64" s="335">
        <f>F60+F61+F62</f>
        <v>0</v>
      </c>
      <c r="G64" s="335">
        <f aca="true" t="shared" si="10" ref="G64:R64">G60+G61+G62</f>
        <v>0</v>
      </c>
      <c r="H64" s="335">
        <f t="shared" si="10"/>
        <v>0</v>
      </c>
      <c r="I64" s="335">
        <f t="shared" si="10"/>
        <v>0</v>
      </c>
      <c r="J64" s="335">
        <f t="shared" si="10"/>
        <v>0</v>
      </c>
      <c r="K64" s="335">
        <f t="shared" si="10"/>
        <v>0</v>
      </c>
      <c r="L64" s="335">
        <f t="shared" si="10"/>
        <v>0</v>
      </c>
      <c r="M64" s="335">
        <f t="shared" si="10"/>
        <v>0</v>
      </c>
      <c r="N64" s="335">
        <f t="shared" si="10"/>
        <v>0</v>
      </c>
      <c r="O64" s="335">
        <f t="shared" si="10"/>
        <v>0</v>
      </c>
      <c r="P64" s="335">
        <f t="shared" si="10"/>
        <v>0</v>
      </c>
      <c r="Q64" s="335">
        <f t="shared" si="10"/>
        <v>0</v>
      </c>
      <c r="R64" s="335">
        <f t="shared" si="10"/>
        <v>0</v>
      </c>
      <c r="T64" s="11"/>
    </row>
    <row r="65" spans="1:20" ht="14.25">
      <c r="A65" s="11"/>
      <c r="G65" s="337"/>
      <c r="T65" s="11"/>
    </row>
    <row r="66" spans="1:20" ht="14.25">
      <c r="A66" s="11"/>
      <c r="C66" s="284" t="s">
        <v>119</v>
      </c>
      <c r="F66" s="338" t="str">
        <f aca="true" t="shared" si="11" ref="F66:R66">IF(ROUND(F59-F64,1)/2=0,"Balansas",F59-F64)</f>
        <v>Balansas</v>
      </c>
      <c r="G66" s="338" t="str">
        <f t="shared" si="11"/>
        <v>Balansas</v>
      </c>
      <c r="H66" s="338" t="str">
        <f t="shared" si="11"/>
        <v>Balansas</v>
      </c>
      <c r="I66" s="338" t="str">
        <f t="shared" si="11"/>
        <v>Balansas</v>
      </c>
      <c r="J66" s="338" t="str">
        <f t="shared" si="11"/>
        <v>Balansas</v>
      </c>
      <c r="K66" s="338" t="str">
        <f t="shared" si="11"/>
        <v>Balansas</v>
      </c>
      <c r="L66" s="338" t="str">
        <f t="shared" si="11"/>
        <v>Balansas</v>
      </c>
      <c r="M66" s="338" t="str">
        <f t="shared" si="11"/>
        <v>Balansas</v>
      </c>
      <c r="N66" s="338" t="str">
        <f t="shared" si="11"/>
        <v>Balansas</v>
      </c>
      <c r="O66" s="338" t="str">
        <f t="shared" si="11"/>
        <v>Balansas</v>
      </c>
      <c r="P66" s="338" t="str">
        <f t="shared" si="11"/>
        <v>Balansas</v>
      </c>
      <c r="Q66" s="338" t="str">
        <f t="shared" si="11"/>
        <v>Balansas</v>
      </c>
      <c r="R66" s="338" t="str">
        <f t="shared" si="11"/>
        <v>Balansas</v>
      </c>
      <c r="T66" s="11"/>
    </row>
    <row r="67" spans="1:20" ht="14.25">
      <c r="A67" s="11"/>
      <c r="T67" s="11"/>
    </row>
    <row r="68" spans="1:20" ht="14.25">
      <c r="A68" s="11"/>
      <c r="T68" s="11"/>
    </row>
    <row r="69" spans="1:20" ht="14.25">
      <c r="A69" s="11"/>
      <c r="E69" s="339" t="s">
        <v>225</v>
      </c>
      <c r="F69" s="340"/>
      <c r="G69" s="340"/>
      <c r="H69" s="340"/>
      <c r="I69" s="340"/>
      <c r="J69" s="341"/>
      <c r="T69" s="11"/>
    </row>
    <row r="70" spans="1:20" ht="14.25">
      <c r="A70" s="11"/>
      <c r="E70" s="342" t="s">
        <v>381</v>
      </c>
      <c r="H70" s="532"/>
      <c r="I70" s="532"/>
      <c r="J70" s="533"/>
      <c r="T70" s="11"/>
    </row>
    <row r="71" spans="1:20" ht="51" customHeight="1">
      <c r="A71" s="11"/>
      <c r="E71" s="342"/>
      <c r="H71" s="459"/>
      <c r="I71" s="459"/>
      <c r="J71" s="534"/>
      <c r="T71" s="11"/>
    </row>
    <row r="72" spans="1:20" ht="14.25">
      <c r="A72" s="11"/>
      <c r="E72" s="354" t="s">
        <v>232</v>
      </c>
      <c r="H72" s="535"/>
      <c r="I72" s="535"/>
      <c r="J72" s="536"/>
      <c r="T72" s="11"/>
    </row>
    <row r="73" spans="1:20" ht="14.25">
      <c r="A73" s="11"/>
      <c r="E73" s="342" t="s">
        <v>234</v>
      </c>
      <c r="H73" s="537">
        <v>45412</v>
      </c>
      <c r="I73" s="537"/>
      <c r="J73" s="538"/>
      <c r="T73" s="11"/>
    </row>
    <row r="74" spans="1:20" ht="14.25">
      <c r="A74" s="11"/>
      <c r="E74" s="342" t="s">
        <v>236</v>
      </c>
      <c r="H74" s="537" t="s">
        <v>548</v>
      </c>
      <c r="I74" s="537"/>
      <c r="J74" s="538"/>
      <c r="T74" s="11"/>
    </row>
    <row r="75" spans="1:20" ht="14.25">
      <c r="A75" s="11"/>
      <c r="E75" s="342" t="s">
        <v>238</v>
      </c>
      <c r="H75" s="537" t="s">
        <v>545</v>
      </c>
      <c r="I75" s="537"/>
      <c r="J75" s="538"/>
      <c r="T75" s="11"/>
    </row>
    <row r="76" spans="1:20" ht="14.25">
      <c r="A76" s="11"/>
      <c r="E76" s="343" t="s">
        <v>382</v>
      </c>
      <c r="F76" s="344"/>
      <c r="G76" s="344"/>
      <c r="H76" s="530"/>
      <c r="I76" s="530"/>
      <c r="J76" s="531"/>
      <c r="T76" s="11"/>
    </row>
    <row r="77" spans="1:20" ht="14.25">
      <c r="A77" s="11"/>
      <c r="T77" s="11"/>
    </row>
    <row r="78" spans="1:21" ht="14.25">
      <c r="A78" s="11"/>
      <c r="B78" s="290"/>
      <c r="C78" s="290"/>
      <c r="D78" s="290"/>
      <c r="E78" s="290"/>
      <c r="F78" s="290"/>
      <c r="G78" s="290"/>
      <c r="H78" s="290"/>
      <c r="I78" s="290"/>
      <c r="J78" s="290"/>
      <c r="K78" s="290"/>
      <c r="L78" s="290"/>
      <c r="M78" s="290"/>
      <c r="N78" s="290"/>
      <c r="O78" s="290"/>
      <c r="P78" s="290"/>
      <c r="Q78" s="290"/>
      <c r="R78" s="290"/>
      <c r="S78" s="11"/>
      <c r="T78" s="11"/>
      <c r="U78" s="11"/>
    </row>
    <row r="79" spans="1:20" ht="14.25" hidden="1">
      <c r="A79" s="11"/>
      <c r="T79" s="11"/>
    </row>
    <row r="80" spans="1:20" ht="14.25" hidden="1">
      <c r="A80" s="11"/>
      <c r="T80" s="11"/>
    </row>
    <row r="81" ht="14.25" hidden="1">
      <c r="A81" s="11"/>
    </row>
    <row r="82" ht="14.25"/>
  </sheetData>
  <sheetProtection sheet="1" selectLockedCells="1"/>
  <mergeCells count="83">
    <mergeCell ref="H76:J76"/>
    <mergeCell ref="O45:P45"/>
    <mergeCell ref="H70:J71"/>
    <mergeCell ref="H72:J72"/>
    <mergeCell ref="H73:J73"/>
    <mergeCell ref="H75:J75"/>
    <mergeCell ref="H74:J74"/>
    <mergeCell ref="M56:N56"/>
    <mergeCell ref="O56:P56"/>
    <mergeCell ref="N3:P4"/>
    <mergeCell ref="C4:E5"/>
    <mergeCell ref="C7:E10"/>
    <mergeCell ref="I29:J29"/>
    <mergeCell ref="G7:K7"/>
    <mergeCell ref="G8:K8"/>
    <mergeCell ref="K57:L57"/>
    <mergeCell ref="H3:L3"/>
    <mergeCell ref="H4:L4"/>
    <mergeCell ref="H5:L5"/>
    <mergeCell ref="K13:L13"/>
    <mergeCell ref="I13:J13"/>
    <mergeCell ref="I28:J28"/>
    <mergeCell ref="K28:L28"/>
    <mergeCell ref="I12:J12"/>
    <mergeCell ref="K12:L12"/>
    <mergeCell ref="G28:H28"/>
    <mergeCell ref="C28:F28"/>
    <mergeCell ref="C12:F12"/>
    <mergeCell ref="M44:N44"/>
    <mergeCell ref="C13:C14"/>
    <mergeCell ref="D13:D14"/>
    <mergeCell ref="F13:F14"/>
    <mergeCell ref="G13:H13"/>
    <mergeCell ref="G12:H12"/>
    <mergeCell ref="E13:E14"/>
    <mergeCell ref="M13:N13"/>
    <mergeCell ref="O13:P13"/>
    <mergeCell ref="M29:N29"/>
    <mergeCell ref="O29:P29"/>
    <mergeCell ref="M28:N28"/>
    <mergeCell ref="O28:P28"/>
    <mergeCell ref="E45:E46"/>
    <mergeCell ref="D45:D46"/>
    <mergeCell ref="C45:C46"/>
    <mergeCell ref="O44:P44"/>
    <mergeCell ref="G45:H45"/>
    <mergeCell ref="Q57:R57"/>
    <mergeCell ref="C57:C58"/>
    <mergeCell ref="D57:D58"/>
    <mergeCell ref="F57:F58"/>
    <mergeCell ref="G57:H57"/>
    <mergeCell ref="I57:J57"/>
    <mergeCell ref="E57:E58"/>
    <mergeCell ref="M57:N57"/>
    <mergeCell ref="O57:P57"/>
    <mergeCell ref="Q56:R56"/>
    <mergeCell ref="C56:F56"/>
    <mergeCell ref="M45:N45"/>
    <mergeCell ref="F45:F46"/>
    <mergeCell ref="Q45:R45"/>
    <mergeCell ref="G56:H56"/>
    <mergeCell ref="I56:J56"/>
    <mergeCell ref="K56:L56"/>
    <mergeCell ref="I45:J45"/>
    <mergeCell ref="K45:L45"/>
    <mergeCell ref="M9:Q9"/>
    <mergeCell ref="M12:N12"/>
    <mergeCell ref="O12:P12"/>
    <mergeCell ref="Q12:R12"/>
    <mergeCell ref="Q28:R28"/>
    <mergeCell ref="Q44:R44"/>
    <mergeCell ref="Q13:R13"/>
    <mergeCell ref="Q29:R29"/>
    <mergeCell ref="I44:J44"/>
    <mergeCell ref="K44:L44"/>
    <mergeCell ref="C29:C30"/>
    <mergeCell ref="D29:D30"/>
    <mergeCell ref="F29:F30"/>
    <mergeCell ref="G29:H29"/>
    <mergeCell ref="E29:E30"/>
    <mergeCell ref="C44:F44"/>
    <mergeCell ref="G44:H44"/>
    <mergeCell ref="K29:L29"/>
  </mergeCells>
  <conditionalFormatting sqref="E15:E28 E31:E44 E47:E56 E59:E64">
    <cfRule type="cellIs" priority="15" dxfId="1" operator="equal">
      <formula>"Klaida"</formula>
    </cfRule>
    <cfRule type="containsText" priority="16" dxfId="3" operator="containsText" text="Gerai">
      <formula>NOT(ISERROR(SEARCH("Gerai",E15)))</formula>
    </cfRule>
    <cfRule type="containsText" priority="17" dxfId="1" operator="containsText" text="Finansiniai">
      <formula>NOT(ISERROR(SEARCH("Finansiniai",E15)))</formula>
    </cfRule>
  </conditionalFormatting>
  <conditionalFormatting sqref="F17:R17">
    <cfRule type="containsText" priority="7" dxfId="3" operator="containsText" text="Gerai">
      <formula>NOT(ISERROR(SEARCH("Gerai",F17)))</formula>
    </cfRule>
    <cfRule type="containsText" priority="8" dxfId="1" operator="containsText" text="Finansiniai">
      <formula>NOT(ISERROR(SEARCH("Finansiniai",F17)))</formula>
    </cfRule>
  </conditionalFormatting>
  <conditionalFormatting sqref="F20:R20">
    <cfRule type="containsText" priority="5" dxfId="3" operator="containsText" text="Gerai">
      <formula>NOT(ISERROR(SEARCH("Gerai",F20)))</formula>
    </cfRule>
    <cfRule type="containsText" priority="6" dxfId="1" operator="containsText" text="Finansiniai">
      <formula>NOT(ISERROR(SEARCH("Finansiniai",F20)))</formula>
    </cfRule>
  </conditionalFormatting>
  <conditionalFormatting sqref="F33:R33">
    <cfRule type="containsText" priority="3" dxfId="3" operator="containsText" text="Gerai">
      <formula>NOT(ISERROR(SEARCH("Gerai",F33)))</formula>
    </cfRule>
    <cfRule type="containsText" priority="4" dxfId="1" operator="containsText" text="Finansiniai">
      <formula>NOT(ISERROR(SEARCH("Finansiniai",F33)))</formula>
    </cfRule>
  </conditionalFormatting>
  <conditionalFormatting sqref="F36:R36">
    <cfRule type="containsText" priority="1" dxfId="3" operator="containsText" text="Gerai">
      <formula>NOT(ISERROR(SEARCH("Gerai",F36)))</formula>
    </cfRule>
    <cfRule type="containsText" priority="2" dxfId="1" operator="containsText" text="Finansiniai">
      <formula>NOT(ISERROR(SEARCH("Finansiniai",F36)))</formula>
    </cfRule>
  </conditionalFormatting>
  <conditionalFormatting sqref="F52:R52">
    <cfRule type="containsText" priority="11" dxfId="3" operator="containsText" text="Gerai">
      <formula>NOT(ISERROR(SEARCH("Gerai",F52)))</formula>
    </cfRule>
    <cfRule type="containsText" priority="12" dxfId="1" operator="containsText" text="Finansiniai">
      <formula>NOT(ISERROR(SEARCH("Finansiniai",F52)))</formula>
    </cfRule>
  </conditionalFormatting>
  <conditionalFormatting sqref="F54:R54">
    <cfRule type="expression" priority="10" dxfId="1">
      <formula>F54&lt;&gt;"Balansas"</formula>
    </cfRule>
  </conditionalFormatting>
  <conditionalFormatting sqref="F64:R64">
    <cfRule type="containsText" priority="13" dxfId="3" operator="containsText" text="Gerai">
      <formula>NOT(ISERROR(SEARCH("Gerai",F64)))</formula>
    </cfRule>
    <cfRule type="containsText" priority="14" dxfId="1" operator="containsText" text="Finansiniai">
      <formula>NOT(ISERROR(SEARCH("Finansiniai",F64)))</formula>
    </cfRule>
  </conditionalFormatting>
  <conditionalFormatting sqref="F66:R66">
    <cfRule type="expression" priority="9" dxfId="1">
      <formula>F66&lt;&gt;"Balansas"</formula>
    </cfRule>
  </conditionalFormatting>
  <dataValidations count="2">
    <dataValidation type="list" allowBlank="1" showInputMessage="1" showErrorMessage="1" sqref="L7:L9">
      <formula1>$U$2:$U$3</formula1>
    </dataValidation>
    <dataValidation allowBlank="1" showInputMessage="1" showErrorMessage="1" promptTitle="Pastaba" prompt="Specialiojo įpareigojimo pavadinimas" sqref="Q13 G13 I13 K13 M13 O13 G29 I29 K29 M29 O29 Q29 G45 I45 K45 M45 O45 Q45 G57 I57 K57 M57 O57 Q57"/>
  </dataValidations>
  <printOptions/>
  <pageMargins left="0.7" right="0.7" top="0.75" bottom="0.75" header="0.3" footer="0.3"/>
  <pageSetup fitToHeight="1" fitToWidth="1" horizontalDpi="600" verticalDpi="600" orientation="landscape" paperSize="9" scale="3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B2:O117"/>
  <sheetViews>
    <sheetView showGridLines="0" zoomScaleSheetLayoutView="100" zoomScalePageLayoutView="60" workbookViewId="0" topLeftCell="A19">
      <selection activeCell="C108" sqref="C108:E108"/>
    </sheetView>
  </sheetViews>
  <sheetFormatPr defaultColWidth="9.140625" defaultRowHeight="15"/>
  <cols>
    <col min="1" max="1" width="1.7109375" style="24" customWidth="1"/>
    <col min="2" max="2" width="61.7109375" style="24" customWidth="1"/>
    <col min="3" max="5" width="24.28125" style="24" customWidth="1"/>
    <col min="6" max="6" width="6.421875" style="24" customWidth="1"/>
    <col min="7" max="8" width="0" style="24" hidden="1" customWidth="1"/>
    <col min="9" max="10" width="9.140625" style="24" hidden="1" customWidth="1"/>
    <col min="11" max="11" width="28.28125" style="24" hidden="1" customWidth="1"/>
    <col min="12" max="12" width="23.421875" style="24" hidden="1" customWidth="1"/>
    <col min="13" max="14" width="12.7109375" style="24" hidden="1" customWidth="1"/>
    <col min="15" max="15" width="31.421875" style="24" hidden="1" customWidth="1"/>
    <col min="16" max="16384" width="9.140625" style="24" customWidth="1"/>
  </cols>
  <sheetData>
    <row r="1" ht="9" customHeight="1" thickBot="1"/>
    <row r="2" spans="2:15" ht="41.25" customHeight="1">
      <c r="B2" s="245"/>
      <c r="C2" s="246"/>
      <c r="D2" s="539" t="s">
        <v>361</v>
      </c>
      <c r="E2" s="540"/>
      <c r="J2" s="24">
        <v>1</v>
      </c>
      <c r="K2" s="275" t="s">
        <v>406</v>
      </c>
      <c r="L2" s="276">
        <v>304148387</v>
      </c>
      <c r="M2" s="274" t="s">
        <v>1</v>
      </c>
      <c r="N2" s="274" t="s">
        <v>65</v>
      </c>
      <c r="O2" s="274" t="s">
        <v>65</v>
      </c>
    </row>
    <row r="3" spans="2:15" ht="29.25" customHeight="1">
      <c r="B3" s="247"/>
      <c r="C3" s="248"/>
      <c r="D3" s="348" t="s">
        <v>505</v>
      </c>
      <c r="E3" s="349"/>
      <c r="K3" s="277" t="s">
        <v>408</v>
      </c>
      <c r="L3" s="277">
        <v>303042623</v>
      </c>
      <c r="M3" s="274" t="s">
        <v>1</v>
      </c>
      <c r="N3" s="277" t="s">
        <v>104</v>
      </c>
      <c r="O3" s="277" t="s">
        <v>104</v>
      </c>
    </row>
    <row r="4" spans="2:15" ht="14.25" customHeight="1">
      <c r="B4" s="437" t="s">
        <v>372</v>
      </c>
      <c r="C4" s="438"/>
      <c r="D4" s="438"/>
      <c r="E4" s="439"/>
      <c r="K4" s="277" t="s">
        <v>409</v>
      </c>
      <c r="L4" s="277">
        <v>304923194</v>
      </c>
      <c r="M4" s="274" t="s">
        <v>1</v>
      </c>
      <c r="N4" s="277" t="s">
        <v>146</v>
      </c>
      <c r="O4" s="277" t="s">
        <v>146</v>
      </c>
    </row>
    <row r="5" spans="2:15" ht="14.25" customHeight="1">
      <c r="B5" s="249"/>
      <c r="C5" s="250"/>
      <c r="D5" s="250"/>
      <c r="E5" s="251"/>
      <c r="K5" s="277"/>
      <c r="L5" s="277"/>
      <c r="M5" s="274"/>
      <c r="N5" s="277"/>
      <c r="O5" s="277"/>
    </row>
    <row r="6" spans="2:14" ht="18">
      <c r="B6" s="134" t="s">
        <v>7</v>
      </c>
      <c r="C6" s="440"/>
      <c r="D6" s="440"/>
      <c r="E6" s="441"/>
      <c r="M6" s="34"/>
      <c r="N6" s="34"/>
    </row>
    <row r="7" spans="2:15" ht="12">
      <c r="B7" s="135" t="s">
        <v>9</v>
      </c>
      <c r="C7" s="419">
        <f>_xlfn.IFERROR(VLOOKUP(C6,$K$2:$M$5,3,FALSE),"")</f>
      </c>
      <c r="D7" s="419"/>
      <c r="E7" s="420"/>
      <c r="M7" s="34"/>
      <c r="N7" s="34"/>
      <c r="O7" s="34"/>
    </row>
    <row r="8" spans="2:15" ht="12">
      <c r="B8" s="136" t="s">
        <v>13</v>
      </c>
      <c r="C8" s="419">
        <f>_xlfn.IFERROR(VLOOKUP(C6,$K$2:$L$5,2,FALSE),"")</f>
      </c>
      <c r="D8" s="419"/>
      <c r="E8" s="420"/>
      <c r="O8" s="34"/>
    </row>
    <row r="9" spans="2:12" ht="12" customHeight="1">
      <c r="B9" s="136" t="s">
        <v>16</v>
      </c>
      <c r="C9" s="124"/>
      <c r="D9" s="124"/>
      <c r="E9" s="252"/>
      <c r="K9" s="34"/>
      <c r="L9" s="34"/>
    </row>
    <row r="10" spans="2:5" ht="12" customHeight="1">
      <c r="B10" s="136" t="s">
        <v>25</v>
      </c>
      <c r="C10" s="430"/>
      <c r="D10" s="430"/>
      <c r="E10" s="431"/>
    </row>
    <row r="11" spans="2:12" ht="12" customHeight="1">
      <c r="B11" s="136" t="s">
        <v>29</v>
      </c>
      <c r="C11" s="432"/>
      <c r="D11" s="432"/>
      <c r="E11" s="433"/>
      <c r="K11" s="34"/>
      <c r="L11" s="34"/>
    </row>
    <row r="12" spans="2:12" ht="12" customHeight="1">
      <c r="B12" s="136"/>
      <c r="C12" s="29"/>
      <c r="D12" s="29"/>
      <c r="E12" s="137"/>
      <c r="K12" s="34"/>
      <c r="L12" s="34"/>
    </row>
    <row r="13" spans="2:5" ht="12" customHeight="1">
      <c r="B13" s="136"/>
      <c r="C13" s="434" t="s">
        <v>36</v>
      </c>
      <c r="D13" s="435"/>
      <c r="E13" s="436"/>
    </row>
    <row r="14" spans="2:5" ht="12" customHeight="1">
      <c r="B14" s="136" t="s">
        <v>40</v>
      </c>
      <c r="C14" s="425" t="s">
        <v>343</v>
      </c>
      <c r="D14" s="425"/>
      <c r="E14" s="138" t="s">
        <v>41</v>
      </c>
    </row>
    <row r="15" spans="2:14" ht="12" customHeight="1">
      <c r="B15" s="139" t="s">
        <v>45</v>
      </c>
      <c r="C15" s="426"/>
      <c r="D15" s="543"/>
      <c r="E15" s="140"/>
      <c r="M15" s="34"/>
      <c r="N15" s="34"/>
    </row>
    <row r="16" spans="2:15" ht="12" customHeight="1">
      <c r="B16" s="139" t="s">
        <v>49</v>
      </c>
      <c r="C16" s="426"/>
      <c r="D16" s="543"/>
      <c r="E16" s="140"/>
      <c r="O16" s="34"/>
    </row>
    <row r="17" spans="2:14" ht="12" customHeight="1">
      <c r="B17" s="139" t="s">
        <v>53</v>
      </c>
      <c r="C17" s="426"/>
      <c r="D17" s="543"/>
      <c r="E17" s="140"/>
      <c r="M17" s="34"/>
      <c r="N17" s="34"/>
    </row>
    <row r="18" spans="2:15" ht="12" customHeight="1">
      <c r="B18" s="139" t="s">
        <v>56</v>
      </c>
      <c r="C18" s="426"/>
      <c r="D18" s="543"/>
      <c r="E18" s="140"/>
      <c r="M18" s="34"/>
      <c r="N18" s="34"/>
      <c r="O18" s="34"/>
    </row>
    <row r="19" spans="2:15" ht="12" customHeight="1">
      <c r="B19" s="139" t="s">
        <v>59</v>
      </c>
      <c r="C19" s="426"/>
      <c r="D19" s="543"/>
      <c r="E19" s="140"/>
      <c r="M19" s="34"/>
      <c r="N19" s="34"/>
      <c r="O19" s="34"/>
    </row>
    <row r="20" spans="2:15" ht="12" customHeight="1">
      <c r="B20" s="139" t="s">
        <v>67</v>
      </c>
      <c r="C20" s="399" t="s">
        <v>68</v>
      </c>
      <c r="D20" s="400"/>
      <c r="E20" s="253">
        <f>100%-SUM(E15:E19)</f>
        <v>1</v>
      </c>
      <c r="M20" s="34"/>
      <c r="N20" s="34"/>
      <c r="O20" s="34"/>
    </row>
    <row r="21" spans="2:15" ht="13.5" customHeight="1">
      <c r="B21" s="139"/>
      <c r="C21" s="61"/>
      <c r="D21" s="61"/>
      <c r="E21" s="142"/>
      <c r="M21" s="34"/>
      <c r="N21" s="34"/>
      <c r="O21" s="34"/>
    </row>
    <row r="22" spans="2:15" ht="12">
      <c r="B22" s="136" t="s">
        <v>373</v>
      </c>
      <c r="C22" s="544">
        <f>_xlfn.IFERROR(VLOOKUP(C6,$K$2:$O$5,4,FALSE),"")</f>
      </c>
      <c r="D22" s="544"/>
      <c r="E22" s="545"/>
      <c r="O22" s="34"/>
    </row>
    <row r="23" spans="2:14" ht="12.75" customHeight="1">
      <c r="B23" s="136"/>
      <c r="C23" s="61"/>
      <c r="D23" s="61"/>
      <c r="E23" s="142"/>
      <c r="M23" s="34"/>
      <c r="N23" s="34"/>
    </row>
    <row r="24" spans="2:15" ht="26.25" customHeight="1">
      <c r="B24" s="136"/>
      <c r="C24" s="417" t="s">
        <v>79</v>
      </c>
      <c r="D24" s="417"/>
      <c r="E24" s="418"/>
      <c r="O24" s="34"/>
    </row>
    <row r="25" spans="2:15" ht="12">
      <c r="B25" s="147"/>
      <c r="C25" s="409"/>
      <c r="D25" s="409"/>
      <c r="E25" s="410"/>
      <c r="M25" s="34"/>
      <c r="N25" s="34"/>
      <c r="O25" s="34"/>
    </row>
    <row r="26" spans="2:15" ht="12">
      <c r="B26" s="147"/>
      <c r="C26" s="411" t="s">
        <v>85</v>
      </c>
      <c r="D26" s="411"/>
      <c r="E26" s="412"/>
      <c r="M26" s="34"/>
      <c r="N26" s="34"/>
      <c r="O26" s="34"/>
    </row>
    <row r="27" spans="2:15" ht="27" customHeight="1" thickBot="1">
      <c r="B27" s="148" t="s">
        <v>87</v>
      </c>
      <c r="C27" s="197" t="s">
        <v>508</v>
      </c>
      <c r="D27" s="197"/>
      <c r="E27" s="198" t="s">
        <v>509</v>
      </c>
      <c r="M27" s="34"/>
      <c r="N27" s="34"/>
      <c r="O27" s="34"/>
    </row>
    <row r="28" spans="2:15" ht="12">
      <c r="B28" s="150" t="s">
        <v>89</v>
      </c>
      <c r="C28" s="1"/>
      <c r="D28" s="28"/>
      <c r="E28" s="254"/>
      <c r="M28" s="34"/>
      <c r="N28" s="34"/>
      <c r="O28" s="34"/>
    </row>
    <row r="29" spans="2:15" ht="12">
      <c r="B29" s="150" t="s">
        <v>91</v>
      </c>
      <c r="C29" s="2"/>
      <c r="D29" s="28"/>
      <c r="E29" s="152"/>
      <c r="M29" s="34"/>
      <c r="N29" s="34"/>
      <c r="O29" s="34"/>
    </row>
    <row r="30" spans="2:15" ht="12">
      <c r="B30" s="153" t="s">
        <v>93</v>
      </c>
      <c r="C30" s="35">
        <f>+C28-C29</f>
        <v>0</v>
      </c>
      <c r="D30" s="28"/>
      <c r="E30" s="154">
        <f>+E28-E29</f>
        <v>0</v>
      </c>
      <c r="M30" s="34"/>
      <c r="N30" s="34"/>
      <c r="O30" s="34"/>
    </row>
    <row r="31" spans="2:15" ht="12">
      <c r="B31" s="150" t="s">
        <v>95</v>
      </c>
      <c r="C31" s="1"/>
      <c r="D31" s="28"/>
      <c r="E31" s="254"/>
      <c r="M31" s="34"/>
      <c r="N31" s="34"/>
      <c r="O31" s="34"/>
    </row>
    <row r="32" spans="2:15" ht="12">
      <c r="B32" s="150" t="s">
        <v>97</v>
      </c>
      <c r="C32" s="3"/>
      <c r="D32" s="28"/>
      <c r="E32" s="160"/>
      <c r="M32" s="34"/>
      <c r="N32" s="34"/>
      <c r="O32" s="34"/>
    </row>
    <row r="33" spans="2:15" ht="12">
      <c r="B33" s="153" t="s">
        <v>99</v>
      </c>
      <c r="C33" s="35">
        <f>+C30-C31-C32</f>
        <v>0</v>
      </c>
      <c r="D33" s="28"/>
      <c r="E33" s="154">
        <f>+E30-E31-E32</f>
        <v>0</v>
      </c>
      <c r="M33" s="34"/>
      <c r="N33" s="34"/>
      <c r="O33" s="34"/>
    </row>
    <row r="34" spans="2:15" ht="12">
      <c r="B34" s="150" t="s">
        <v>103</v>
      </c>
      <c r="C34" s="3"/>
      <c r="D34" s="28"/>
      <c r="E34" s="160"/>
      <c r="M34" s="34"/>
      <c r="N34" s="34"/>
      <c r="O34" s="34"/>
    </row>
    <row r="35" spans="2:15" ht="12">
      <c r="B35" s="150" t="s">
        <v>105</v>
      </c>
      <c r="C35" s="38">
        <f>C36-C37</f>
        <v>0</v>
      </c>
      <c r="D35" s="28"/>
      <c r="E35" s="157">
        <f>E36-E37</f>
        <v>0</v>
      </c>
      <c r="O35" s="34"/>
    </row>
    <row r="36" spans="2:14" ht="12" customHeight="1">
      <c r="B36" s="158" t="s">
        <v>107</v>
      </c>
      <c r="C36" s="1"/>
      <c r="D36" s="28"/>
      <c r="E36" s="254"/>
      <c r="M36" s="34"/>
      <c r="N36" s="34"/>
    </row>
    <row r="37" spans="2:15" s="30" customFormat="1" ht="12" customHeight="1">
      <c r="B37" s="158" t="s">
        <v>109</v>
      </c>
      <c r="C37" s="2"/>
      <c r="D37" s="28"/>
      <c r="E37" s="152"/>
      <c r="K37" s="24"/>
      <c r="L37" s="24"/>
      <c r="M37" s="34"/>
      <c r="N37" s="34"/>
      <c r="O37" s="34"/>
    </row>
    <row r="38" spans="2:15" ht="12" customHeight="1">
      <c r="B38" s="153" t="s">
        <v>111</v>
      </c>
      <c r="C38" s="35">
        <f>+C33+C34+C35</f>
        <v>0</v>
      </c>
      <c r="D38" s="28"/>
      <c r="E38" s="154">
        <f>+E33+E34+E35</f>
        <v>0</v>
      </c>
      <c r="M38" s="34"/>
      <c r="N38" s="34"/>
      <c r="O38" s="34"/>
    </row>
    <row r="39" spans="2:15" ht="12">
      <c r="B39" s="150" t="s">
        <v>113</v>
      </c>
      <c r="C39" s="3"/>
      <c r="D39" s="28"/>
      <c r="E39" s="160"/>
      <c r="O39" s="34"/>
    </row>
    <row r="40" spans="2:5" ht="12">
      <c r="B40" s="153" t="s">
        <v>115</v>
      </c>
      <c r="C40" s="35">
        <f>C38-C39</f>
        <v>0</v>
      </c>
      <c r="D40" s="28"/>
      <c r="E40" s="154">
        <f>E38-E39</f>
        <v>0</v>
      </c>
    </row>
    <row r="41" spans="2:5" ht="12">
      <c r="B41" s="147"/>
      <c r="C41" s="28"/>
      <c r="D41" s="28"/>
      <c r="E41" s="162"/>
    </row>
    <row r="42" spans="2:15" s="34" customFormat="1" ht="31.5" customHeight="1">
      <c r="B42" s="147"/>
      <c r="C42" s="417" t="s">
        <v>374</v>
      </c>
      <c r="D42" s="417"/>
      <c r="E42" s="418"/>
      <c r="K42" s="24"/>
      <c r="L42" s="24"/>
      <c r="M42" s="24"/>
      <c r="N42" s="24"/>
      <c r="O42" s="24"/>
    </row>
    <row r="43" spans="2:15" s="34" customFormat="1" ht="27" customHeight="1" thickBot="1">
      <c r="B43" s="148" t="s">
        <v>119</v>
      </c>
      <c r="C43" s="226" t="s">
        <v>508</v>
      </c>
      <c r="D43" s="197"/>
      <c r="E43" s="227" t="s">
        <v>509</v>
      </c>
      <c r="K43" s="24"/>
      <c r="L43" s="24"/>
      <c r="M43" s="24"/>
      <c r="N43" s="24"/>
      <c r="O43" s="24"/>
    </row>
    <row r="44" spans="2:5" ht="12">
      <c r="B44" s="163" t="s">
        <v>121</v>
      </c>
      <c r="C44" s="1"/>
      <c r="D44" s="28"/>
      <c r="E44" s="254"/>
    </row>
    <row r="45" spans="2:15" s="34" customFormat="1" ht="12">
      <c r="B45" s="163" t="s">
        <v>123</v>
      </c>
      <c r="C45" s="4"/>
      <c r="D45" s="28"/>
      <c r="E45" s="171"/>
      <c r="K45" s="24"/>
      <c r="L45" s="24"/>
      <c r="O45" s="24"/>
    </row>
    <row r="46" spans="2:15" ht="12">
      <c r="B46" s="163" t="s">
        <v>125</v>
      </c>
      <c r="C46" s="4"/>
      <c r="D46" s="28"/>
      <c r="E46" s="171"/>
      <c r="M46" s="34"/>
      <c r="N46" s="34"/>
      <c r="O46" s="34"/>
    </row>
    <row r="47" spans="2:15" ht="12">
      <c r="B47" s="163" t="s">
        <v>127</v>
      </c>
      <c r="C47" s="4"/>
      <c r="D47" s="28"/>
      <c r="E47" s="171"/>
      <c r="M47" s="34"/>
      <c r="N47" s="34"/>
      <c r="O47" s="34"/>
    </row>
    <row r="48" spans="2:15" ht="12">
      <c r="B48" s="165" t="s">
        <v>129</v>
      </c>
      <c r="C48" s="40">
        <f>SUM(C44:C47)</f>
        <v>0</v>
      </c>
      <c r="D48" s="28"/>
      <c r="E48" s="166">
        <f>SUM(E44:E47)</f>
        <v>0</v>
      </c>
      <c r="M48" s="34"/>
      <c r="N48" s="34"/>
      <c r="O48" s="34"/>
    </row>
    <row r="49" spans="2:15" ht="12">
      <c r="B49" s="147"/>
      <c r="C49" s="41"/>
      <c r="D49" s="28"/>
      <c r="E49" s="167"/>
      <c r="M49" s="34"/>
      <c r="N49" s="34"/>
      <c r="O49" s="34"/>
    </row>
    <row r="50" spans="2:12" s="34" customFormat="1" ht="12">
      <c r="B50" s="168" t="s">
        <v>132</v>
      </c>
      <c r="C50" s="1"/>
      <c r="D50" s="28"/>
      <c r="E50" s="254"/>
      <c r="K50" s="24"/>
      <c r="L50" s="24"/>
    </row>
    <row r="51" spans="2:15" ht="12">
      <c r="B51" s="169" t="s">
        <v>375</v>
      </c>
      <c r="C51" s="4"/>
      <c r="D51" s="28"/>
      <c r="E51" s="171"/>
      <c r="M51" s="34"/>
      <c r="N51" s="34"/>
      <c r="O51" s="34"/>
    </row>
    <row r="52" spans="2:12" s="34" customFormat="1" ht="12">
      <c r="B52" s="170" t="s">
        <v>376</v>
      </c>
      <c r="C52" s="4"/>
      <c r="D52" s="28"/>
      <c r="E52" s="171"/>
      <c r="K52" s="24"/>
      <c r="L52" s="24"/>
    </row>
    <row r="53" spans="2:12" s="34" customFormat="1" ht="15.75" customHeight="1">
      <c r="B53" s="170" t="s">
        <v>138</v>
      </c>
      <c r="C53" s="2"/>
      <c r="D53" s="28"/>
      <c r="E53" s="152"/>
      <c r="K53" s="24"/>
      <c r="L53" s="24"/>
    </row>
    <row r="54" spans="2:15" ht="14.25" customHeight="1">
      <c r="B54" s="165" t="s">
        <v>140</v>
      </c>
      <c r="C54" s="40">
        <f>SUM(C50:C53)</f>
        <v>0</v>
      </c>
      <c r="D54" s="28"/>
      <c r="E54" s="166">
        <f>SUM(E50:E53)</f>
        <v>0</v>
      </c>
      <c r="O54" s="34"/>
    </row>
    <row r="55" spans="2:5" ht="12.75" customHeight="1">
      <c r="B55" s="165"/>
      <c r="C55" s="40"/>
      <c r="D55" s="28"/>
      <c r="E55" s="166"/>
    </row>
    <row r="56" spans="2:5" ht="12">
      <c r="B56" s="165" t="s">
        <v>142</v>
      </c>
      <c r="C56" s="4"/>
      <c r="D56" s="28"/>
      <c r="E56" s="164"/>
    </row>
    <row r="57" spans="2:5" ht="12">
      <c r="B57" s="165"/>
      <c r="C57" s="40"/>
      <c r="D57" s="28"/>
      <c r="E57" s="166"/>
    </row>
    <row r="58" spans="2:5" ht="12">
      <c r="B58" s="165" t="s">
        <v>145</v>
      </c>
      <c r="C58" s="4"/>
      <c r="D58" s="28"/>
      <c r="E58" s="164"/>
    </row>
    <row r="59" spans="2:5" ht="12">
      <c r="B59" s="147"/>
      <c r="C59" s="41"/>
      <c r="D59" s="28"/>
      <c r="E59" s="167"/>
    </row>
    <row r="60" spans="2:5" ht="12">
      <c r="B60" s="172" t="s">
        <v>147</v>
      </c>
      <c r="C60" s="40">
        <f>SUM(C48,C54,C56,C58)</f>
        <v>0</v>
      </c>
      <c r="D60" s="28"/>
      <c r="E60" s="166">
        <f>SUM(E48,E54,E56,E58)</f>
        <v>0</v>
      </c>
    </row>
    <row r="61" spans="2:15" s="34" customFormat="1" ht="12">
      <c r="B61" s="173"/>
      <c r="C61" s="41"/>
      <c r="D61" s="28"/>
      <c r="E61" s="167"/>
      <c r="K61" s="24"/>
      <c r="L61" s="24"/>
      <c r="M61" s="24"/>
      <c r="N61" s="24"/>
      <c r="O61" s="24"/>
    </row>
    <row r="62" spans="2:5" ht="12" customHeight="1">
      <c r="B62" s="174" t="s">
        <v>377</v>
      </c>
      <c r="C62" s="4"/>
      <c r="D62" s="28"/>
      <c r="E62" s="171"/>
    </row>
    <row r="63" spans="2:15" s="34" customFormat="1" ht="10.5" customHeight="1">
      <c r="B63" s="174" t="s">
        <v>159</v>
      </c>
      <c r="C63" s="4"/>
      <c r="D63" s="28"/>
      <c r="E63" s="171"/>
      <c r="K63" s="24"/>
      <c r="L63" s="24"/>
      <c r="M63" s="24"/>
      <c r="N63" s="24"/>
      <c r="O63" s="24"/>
    </row>
    <row r="64" spans="2:15" s="34" customFormat="1" ht="10.5" customHeight="1">
      <c r="B64" s="174" t="s">
        <v>161</v>
      </c>
      <c r="C64" s="4"/>
      <c r="D64" s="28"/>
      <c r="E64" s="171"/>
      <c r="K64" s="24"/>
      <c r="L64" s="24"/>
      <c r="M64" s="24"/>
      <c r="N64" s="24"/>
      <c r="O64" s="24"/>
    </row>
    <row r="65" spans="2:15" s="34" customFormat="1" ht="10.5" customHeight="1">
      <c r="B65" s="175" t="s">
        <v>163</v>
      </c>
      <c r="C65" s="4"/>
      <c r="D65" s="28"/>
      <c r="E65" s="171"/>
      <c r="K65" s="24"/>
      <c r="L65" s="24"/>
      <c r="M65" s="24"/>
      <c r="N65" s="24"/>
      <c r="O65" s="24"/>
    </row>
    <row r="66" spans="2:15" s="34" customFormat="1" ht="10.5" customHeight="1">
      <c r="B66" s="174" t="s">
        <v>165</v>
      </c>
      <c r="C66" s="4"/>
      <c r="D66" s="28"/>
      <c r="E66" s="171"/>
      <c r="K66" s="24"/>
      <c r="L66" s="24"/>
      <c r="M66" s="24"/>
      <c r="N66" s="24"/>
      <c r="O66" s="24"/>
    </row>
    <row r="67" spans="2:15" s="34" customFormat="1" ht="10.5" customHeight="1">
      <c r="B67" s="153" t="s">
        <v>167</v>
      </c>
      <c r="C67" s="40">
        <f>SUM(C62,C63:C64,C66:C66)</f>
        <v>0</v>
      </c>
      <c r="D67" s="28"/>
      <c r="E67" s="166">
        <f>SUM(E62,E63:E64,E66:E66)</f>
        <v>0</v>
      </c>
      <c r="K67" s="24"/>
      <c r="L67" s="24"/>
      <c r="M67" s="24"/>
      <c r="N67" s="24"/>
      <c r="O67" s="24"/>
    </row>
    <row r="68" spans="2:5" ht="12.75" customHeight="1">
      <c r="B68" s="150"/>
      <c r="C68" s="41"/>
      <c r="D68" s="28"/>
      <c r="E68" s="167"/>
    </row>
    <row r="69" spans="2:15" s="34" customFormat="1" ht="12">
      <c r="B69" s="153" t="s">
        <v>170</v>
      </c>
      <c r="C69" s="4"/>
      <c r="D69" s="28"/>
      <c r="E69" s="171"/>
      <c r="K69" s="24"/>
      <c r="L69" s="24"/>
      <c r="M69" s="24"/>
      <c r="N69" s="24"/>
      <c r="O69" s="24"/>
    </row>
    <row r="70" spans="2:5" ht="12">
      <c r="B70" s="153"/>
      <c r="C70" s="41"/>
      <c r="D70" s="28"/>
      <c r="E70" s="167"/>
    </row>
    <row r="71" spans="2:15" s="34" customFormat="1" ht="12.75" customHeight="1">
      <c r="B71" s="153" t="s">
        <v>173</v>
      </c>
      <c r="C71" s="5"/>
      <c r="D71" s="28"/>
      <c r="E71" s="156"/>
      <c r="K71" s="24"/>
      <c r="L71" s="24"/>
      <c r="M71" s="24"/>
      <c r="N71" s="24"/>
      <c r="O71" s="24"/>
    </row>
    <row r="72" spans="2:15" s="34" customFormat="1" ht="12">
      <c r="B72" s="150"/>
      <c r="C72" s="41"/>
      <c r="D72" s="28"/>
      <c r="E72" s="167"/>
      <c r="K72" s="24"/>
      <c r="L72" s="24"/>
      <c r="M72" s="24"/>
      <c r="N72" s="24"/>
      <c r="O72" s="24"/>
    </row>
    <row r="73" spans="2:15" s="34" customFormat="1" ht="12">
      <c r="B73" s="158" t="s">
        <v>175</v>
      </c>
      <c r="C73" s="4"/>
      <c r="D73" s="28"/>
      <c r="E73" s="171"/>
      <c r="K73" s="24"/>
      <c r="L73" s="24"/>
      <c r="M73" s="24"/>
      <c r="N73" s="24"/>
      <c r="O73" s="24"/>
    </row>
    <row r="74" spans="2:15" s="34" customFormat="1" ht="12">
      <c r="B74" s="176" t="s">
        <v>177</v>
      </c>
      <c r="C74" s="4"/>
      <c r="D74" s="28"/>
      <c r="E74" s="164"/>
      <c r="K74" s="24"/>
      <c r="L74" s="24"/>
      <c r="M74" s="24"/>
      <c r="N74" s="24"/>
      <c r="O74" s="24"/>
    </row>
    <row r="75" spans="2:15" s="34" customFormat="1" ht="12">
      <c r="B75" s="158" t="s">
        <v>179</v>
      </c>
      <c r="C75" s="4"/>
      <c r="D75" s="28"/>
      <c r="E75" s="171"/>
      <c r="K75" s="24"/>
      <c r="L75" s="24"/>
      <c r="M75" s="24"/>
      <c r="N75" s="24"/>
      <c r="O75" s="24"/>
    </row>
    <row r="76" spans="2:15" s="34" customFormat="1" ht="12">
      <c r="B76" s="176" t="s">
        <v>181</v>
      </c>
      <c r="C76" s="4"/>
      <c r="D76" s="28"/>
      <c r="E76" s="164"/>
      <c r="K76" s="24"/>
      <c r="L76" s="24"/>
      <c r="M76" s="24"/>
      <c r="N76" s="24"/>
      <c r="O76" s="24"/>
    </row>
    <row r="77" spans="2:15" s="34" customFormat="1" ht="12">
      <c r="B77" s="176" t="s">
        <v>354</v>
      </c>
      <c r="C77" s="4"/>
      <c r="D77" s="28"/>
      <c r="E77" s="164"/>
      <c r="K77" s="24"/>
      <c r="L77" s="24"/>
      <c r="M77" s="24"/>
      <c r="N77" s="24"/>
      <c r="O77" s="24"/>
    </row>
    <row r="78" spans="2:15" s="34" customFormat="1" ht="12">
      <c r="B78" s="153" t="s">
        <v>184</v>
      </c>
      <c r="C78" s="40">
        <f>SUM(C73,C75)</f>
        <v>0</v>
      </c>
      <c r="D78" s="28"/>
      <c r="E78" s="166">
        <f>SUM(E73,E75)</f>
        <v>0</v>
      </c>
      <c r="K78" s="24"/>
      <c r="L78" s="24"/>
      <c r="M78" s="24"/>
      <c r="N78" s="24"/>
      <c r="O78" s="24"/>
    </row>
    <row r="79" spans="2:15" s="34" customFormat="1" ht="11.25" customHeight="1">
      <c r="B79" s="153"/>
      <c r="C79" s="40"/>
      <c r="D79" s="28"/>
      <c r="E79" s="166"/>
      <c r="G79" s="24"/>
      <c r="K79" s="24"/>
      <c r="L79" s="24"/>
      <c r="M79" s="24"/>
      <c r="N79" s="24"/>
      <c r="O79" s="24"/>
    </row>
    <row r="80" spans="2:15" s="34" customFormat="1" ht="12" customHeight="1">
      <c r="B80" s="153" t="s">
        <v>187</v>
      </c>
      <c r="C80" s="4"/>
      <c r="D80" s="28"/>
      <c r="E80" s="164"/>
      <c r="K80" s="24"/>
      <c r="L80" s="24"/>
      <c r="M80" s="24"/>
      <c r="N80" s="24"/>
      <c r="O80" s="24"/>
    </row>
    <row r="81" spans="2:15" s="34" customFormat="1" ht="12">
      <c r="B81" s="153"/>
      <c r="C81" s="40"/>
      <c r="D81" s="28"/>
      <c r="E81" s="166"/>
      <c r="K81" s="24"/>
      <c r="L81" s="24"/>
      <c r="M81" s="24"/>
      <c r="N81" s="24"/>
      <c r="O81" s="24"/>
    </row>
    <row r="82" spans="2:5" ht="12" customHeight="1">
      <c r="B82" s="255" t="s">
        <v>190</v>
      </c>
      <c r="C82" s="4"/>
      <c r="D82" s="28"/>
      <c r="E82" s="164"/>
    </row>
    <row r="83" spans="2:15" s="34" customFormat="1" ht="15.75" customHeight="1">
      <c r="B83" s="147"/>
      <c r="C83" s="41"/>
      <c r="D83" s="28"/>
      <c r="E83" s="167"/>
      <c r="K83" s="24"/>
      <c r="L83" s="24"/>
      <c r="M83" s="24"/>
      <c r="N83" s="24"/>
      <c r="O83" s="24"/>
    </row>
    <row r="84" spans="2:15" s="34" customFormat="1" ht="12">
      <c r="B84" s="153" t="s">
        <v>193</v>
      </c>
      <c r="C84" s="40">
        <f>SUM(C67,C69,C71,C78,C80,C82)</f>
        <v>0</v>
      </c>
      <c r="D84" s="28"/>
      <c r="E84" s="166">
        <f>SUM(E67,E69,E71,E78,E80,E82)</f>
        <v>0</v>
      </c>
      <c r="K84" s="24"/>
      <c r="L84" s="24"/>
      <c r="M84" s="24"/>
      <c r="N84" s="24"/>
      <c r="O84" s="24"/>
    </row>
    <row r="85" spans="2:15" s="34" customFormat="1" ht="12">
      <c r="B85" s="153"/>
      <c r="C85" s="43"/>
      <c r="D85" s="28"/>
      <c r="E85" s="177"/>
      <c r="K85" s="24"/>
      <c r="L85" s="24"/>
      <c r="M85" s="24"/>
      <c r="N85" s="24"/>
      <c r="O85" s="24"/>
    </row>
    <row r="86" spans="2:5" ht="14.25" customHeight="1">
      <c r="B86" s="256" t="s">
        <v>196</v>
      </c>
      <c r="C86" s="44" t="str">
        <f>IF(ROUND((C60-C84)/2,1)=0,"Balansas",C60-C84)</f>
        <v>Balansas</v>
      </c>
      <c r="D86" s="28"/>
      <c r="E86" s="178" t="str">
        <f>IF(ROUND((E60-E84)/2,1)=0,"Balansas",E60-E84)</f>
        <v>Balansas</v>
      </c>
    </row>
    <row r="87" spans="2:5" ht="5.25" customHeight="1">
      <c r="B87" s="147"/>
      <c r="C87" s="28"/>
      <c r="D87" s="28"/>
      <c r="E87" s="162"/>
    </row>
    <row r="88" spans="2:5" ht="12">
      <c r="B88" s="147"/>
      <c r="C88" s="28"/>
      <c r="D88" s="28"/>
      <c r="E88" s="162"/>
    </row>
    <row r="89" spans="2:5" ht="12.75" customHeight="1">
      <c r="B89" s="257"/>
      <c r="C89" s="28"/>
      <c r="D89" s="28"/>
      <c r="E89" s="162"/>
    </row>
    <row r="90" spans="2:5" ht="26.25" customHeight="1">
      <c r="B90" s="258"/>
      <c r="C90" s="541" t="s">
        <v>374</v>
      </c>
      <c r="D90" s="541"/>
      <c r="E90" s="542"/>
    </row>
    <row r="91" spans="2:5" ht="27" customHeight="1" thickBot="1">
      <c r="B91" s="259" t="s">
        <v>202</v>
      </c>
      <c r="C91" s="197" t="str">
        <f>C27</f>
        <v>Praėjęs ataskaitinis laikotarpis 2022 m.</v>
      </c>
      <c r="D91" s="197"/>
      <c r="E91" s="198" t="str">
        <f>E27</f>
        <v>Ataskaitinis laikotarpis 2023 m.</v>
      </c>
    </row>
    <row r="92" spans="2:15" s="34" customFormat="1" ht="24">
      <c r="B92" s="181" t="s">
        <v>204</v>
      </c>
      <c r="C92" s="4"/>
      <c r="D92" s="28"/>
      <c r="E92" s="171"/>
      <c r="K92" s="24"/>
      <c r="L92" s="24"/>
      <c r="M92" s="24"/>
      <c r="N92" s="24"/>
      <c r="O92" s="24"/>
    </row>
    <row r="93" spans="2:15" s="34" customFormat="1" ht="12">
      <c r="B93" s="260"/>
      <c r="C93" s="261"/>
      <c r="D93" s="9"/>
      <c r="E93" s="262"/>
      <c r="K93" s="24"/>
      <c r="L93" s="24"/>
      <c r="M93" s="24"/>
      <c r="N93" s="24"/>
      <c r="O93" s="24"/>
    </row>
    <row r="94" spans="2:15" s="34" customFormat="1" ht="12">
      <c r="B94" s="183" t="s">
        <v>207</v>
      </c>
      <c r="C94" s="4"/>
      <c r="D94" s="28"/>
      <c r="E94" s="164"/>
      <c r="K94" s="24"/>
      <c r="L94" s="24"/>
      <c r="M94" s="24"/>
      <c r="N94" s="24"/>
      <c r="O94" s="24"/>
    </row>
    <row r="95" spans="2:15" s="34" customFormat="1" ht="14.25" customHeight="1">
      <c r="B95" s="147"/>
      <c r="C95" s="41"/>
      <c r="D95" s="9"/>
      <c r="E95" s="167"/>
      <c r="K95" s="24"/>
      <c r="L95" s="24"/>
      <c r="M95" s="24"/>
      <c r="N95" s="24"/>
      <c r="O95" s="24"/>
    </row>
    <row r="96" spans="2:15" s="34" customFormat="1" ht="12">
      <c r="B96" s="263" t="s">
        <v>378</v>
      </c>
      <c r="C96" s="4"/>
      <c r="D96" s="28"/>
      <c r="E96" s="164"/>
      <c r="K96" s="24"/>
      <c r="L96" s="24"/>
      <c r="M96" s="24"/>
      <c r="N96" s="24"/>
      <c r="O96" s="24"/>
    </row>
    <row r="97" spans="2:15" s="34" customFormat="1" ht="14.25" customHeight="1">
      <c r="B97" s="147"/>
      <c r="C97" s="41"/>
      <c r="D97" s="9"/>
      <c r="E97" s="167"/>
      <c r="K97" s="24"/>
      <c r="L97" s="24"/>
      <c r="M97" s="24"/>
      <c r="N97" s="24"/>
      <c r="O97" s="24"/>
    </row>
    <row r="98" spans="2:15" s="34" customFormat="1" ht="12">
      <c r="B98" s="182" t="s">
        <v>379</v>
      </c>
      <c r="C98" s="4"/>
      <c r="D98" s="28"/>
      <c r="E98" s="164"/>
      <c r="K98" s="24"/>
      <c r="L98" s="24"/>
      <c r="M98" s="24"/>
      <c r="N98" s="24"/>
      <c r="O98" s="24"/>
    </row>
    <row r="99" spans="2:5" ht="16.5" customHeight="1">
      <c r="B99" s="147"/>
      <c r="C99" s="9"/>
      <c r="D99" s="9"/>
      <c r="E99" s="264"/>
    </row>
    <row r="100" spans="2:15" s="34" customFormat="1" ht="25.5" customHeight="1" thickBot="1">
      <c r="B100" s="148" t="s">
        <v>217</v>
      </c>
      <c r="C100" s="31" t="str">
        <f>C27</f>
        <v>Praėjęs ataskaitinis laikotarpis 2022 m.</v>
      </c>
      <c r="D100" s="31"/>
      <c r="E100" s="149" t="str">
        <f>E27</f>
        <v>Ataskaitinis laikotarpis 2023 m.</v>
      </c>
      <c r="K100" s="24"/>
      <c r="L100" s="24"/>
      <c r="M100" s="24"/>
      <c r="N100" s="24"/>
      <c r="O100" s="24"/>
    </row>
    <row r="101" spans="2:15" s="34" customFormat="1" ht="12.75" customHeight="1">
      <c r="B101" s="184" t="s">
        <v>218</v>
      </c>
      <c r="C101" s="51"/>
      <c r="D101" s="122"/>
      <c r="E101" s="185"/>
      <c r="K101" s="24"/>
      <c r="L101" s="24"/>
      <c r="M101" s="24"/>
      <c r="N101" s="24"/>
      <c r="O101" s="24"/>
    </row>
    <row r="102" spans="2:15" s="34" customFormat="1" ht="23.25" customHeight="1">
      <c r="B102" s="186" t="s">
        <v>219</v>
      </c>
      <c r="C102" s="52"/>
      <c r="D102" s="42"/>
      <c r="E102" s="164"/>
      <c r="K102" s="24"/>
      <c r="L102" s="24"/>
      <c r="M102" s="24"/>
      <c r="N102" s="24"/>
      <c r="O102" s="24"/>
    </row>
    <row r="103" spans="2:5" ht="24.75" customHeight="1">
      <c r="B103" s="184" t="s">
        <v>221</v>
      </c>
      <c r="C103" s="52"/>
      <c r="D103" s="28"/>
      <c r="E103" s="171"/>
    </row>
    <row r="104" spans="2:5" ht="24">
      <c r="B104" s="265" t="s">
        <v>223</v>
      </c>
      <c r="C104" s="107"/>
      <c r="D104" s="50"/>
      <c r="E104" s="188"/>
    </row>
    <row r="105" spans="2:5" ht="13.5" customHeight="1">
      <c r="B105" s="266"/>
      <c r="C105" s="28"/>
      <c r="D105" s="9"/>
      <c r="E105" s="162"/>
    </row>
    <row r="106" spans="2:5" ht="30.75" customHeight="1">
      <c r="B106" s="267"/>
      <c r="C106" s="417" t="s">
        <v>374</v>
      </c>
      <c r="D106" s="417"/>
      <c r="E106" s="418"/>
    </row>
    <row r="107" spans="2:5" ht="14.25" customHeight="1" thickBot="1">
      <c r="B107" s="148" t="s">
        <v>225</v>
      </c>
      <c r="C107" s="31"/>
      <c r="D107" s="31"/>
      <c r="E107" s="149"/>
    </row>
    <row r="108" spans="2:5" ht="93.75" customHeight="1">
      <c r="B108" s="190" t="s">
        <v>227</v>
      </c>
      <c r="C108" s="407"/>
      <c r="D108" s="407"/>
      <c r="E108" s="408"/>
    </row>
    <row r="109" spans="2:5" ht="12.75" customHeight="1" hidden="1">
      <c r="B109" s="189"/>
      <c r="C109" s="28"/>
      <c r="D109" s="28"/>
      <c r="E109" s="162"/>
    </row>
    <row r="110" spans="2:5" ht="15.75" customHeight="1" thickBot="1">
      <c r="B110" s="268"/>
      <c r="C110" s="47"/>
      <c r="D110" s="47"/>
      <c r="E110" s="269"/>
    </row>
    <row r="111" spans="2:5" ht="14.25" customHeight="1">
      <c r="B111" s="147"/>
      <c r="C111" s="28"/>
      <c r="D111" s="28"/>
      <c r="E111" s="162"/>
    </row>
    <row r="112" spans="2:5" ht="12">
      <c r="B112" s="132" t="s">
        <v>232</v>
      </c>
      <c r="C112" s="73"/>
      <c r="D112" s="73"/>
      <c r="E112" s="191"/>
    </row>
    <row r="113" spans="2:5" ht="12">
      <c r="B113" s="147" t="s">
        <v>234</v>
      </c>
      <c r="C113" s="546">
        <v>45412</v>
      </c>
      <c r="D113" s="430"/>
      <c r="E113" s="431"/>
    </row>
    <row r="114" spans="2:5" ht="12">
      <c r="B114" s="147" t="s">
        <v>236</v>
      </c>
      <c r="C114" s="415" t="s">
        <v>546</v>
      </c>
      <c r="D114" s="415"/>
      <c r="E114" s="416"/>
    </row>
    <row r="115" spans="2:5" ht="12">
      <c r="B115" s="192" t="s">
        <v>238</v>
      </c>
      <c r="C115" s="403" t="s">
        <v>545</v>
      </c>
      <c r="D115" s="403"/>
      <c r="E115" s="404"/>
    </row>
    <row r="116" spans="2:5" ht="24">
      <c r="B116" s="193" t="s">
        <v>240</v>
      </c>
      <c r="C116" s="405"/>
      <c r="D116" s="405"/>
      <c r="E116" s="406"/>
    </row>
    <row r="117" spans="2:5" ht="12" thickBot="1">
      <c r="B117" s="194"/>
      <c r="C117" s="195"/>
      <c r="D117" s="195"/>
      <c r="E117" s="196"/>
    </row>
    <row r="120" ht="14.25" customHeight="1"/>
    <row r="122" ht="15" customHeight="1"/>
    <row r="125" ht="12" customHeight="1"/>
    <row r="126" ht="86.25" customHeight="1"/>
    <row r="129" ht="13.5" customHeight="1"/>
    <row r="134" ht="30" customHeight="1"/>
    <row r="135" ht="1.5" customHeight="1"/>
    <row r="136" ht="8.25" customHeight="1"/>
  </sheetData>
  <sheetProtection sheet="1" selectLockedCells="1"/>
  <mergeCells count="27">
    <mergeCell ref="C15:D15"/>
    <mergeCell ref="C10:E10"/>
    <mergeCell ref="C11:E11"/>
    <mergeCell ref="C13:E13"/>
    <mergeCell ref="C14:D14"/>
    <mergeCell ref="B4:E4"/>
    <mergeCell ref="C6:E6"/>
    <mergeCell ref="C7:E7"/>
    <mergeCell ref="C8:E8"/>
    <mergeCell ref="C16:D16"/>
    <mergeCell ref="C114:E114"/>
    <mergeCell ref="C115:E115"/>
    <mergeCell ref="C116:E116"/>
    <mergeCell ref="C106:E106"/>
    <mergeCell ref="C108:E108"/>
    <mergeCell ref="C113:E113"/>
    <mergeCell ref="C17:D17"/>
    <mergeCell ref="D2:E2"/>
    <mergeCell ref="C26:E26"/>
    <mergeCell ref="C42:E42"/>
    <mergeCell ref="C90:E90"/>
    <mergeCell ref="C18:D18"/>
    <mergeCell ref="C19:D19"/>
    <mergeCell ref="C20:D20"/>
    <mergeCell ref="C22:E22"/>
    <mergeCell ref="C24:E24"/>
    <mergeCell ref="C25:E25"/>
  </mergeCells>
  <conditionalFormatting sqref="C86 E86">
    <cfRule type="cellIs" priority="1" dxfId="0" operator="notEqual" stopIfTrue="1">
      <formula>"Balansas"</formula>
    </cfRule>
  </conditionalFormatting>
  <dataValidations count="19">
    <dataValidation type="list" allowBlank="1" showErrorMessage="1" prompt="Nurodykite pilną įmonės pavadinimą, pvz. Akcinė bendrovė „Pavyzdys“ ar Valstybės įmonė „Pavyzdys“" sqref="C6:E6">
      <formula1>$K$2:$K$5</formula1>
    </dataValidation>
    <dataValidation allowBlank="1" showErrorMessage="1" prompt="Nurodykite įmonės teisinę formą (AB, UAB, VĮ), pasirinkdami iš sąrašo" sqref="C7:E7"/>
    <dataValidation type="whole" allowBlank="1" showErrorMessage="1" prompt="Nurodykite identifikacinį numerį (juridinio asmens kodą)" sqref="C8:E9">
      <formula1>0</formula1>
      <formula2>9999999999999990000</formula2>
    </dataValidation>
    <dataValidation allowBlank="1" showErrorMessage="1" sqref="B25:B26"/>
    <dataValidation allowBlank="1" showInputMessage="1" showErrorMessage="1" prompt="Nurodykite įmonės direktoriaus (generalinio direktoriaus) vardą ir pavardę. Pareigų nurodyti nereikia." sqref="C10:E10"/>
    <dataValidation allowBlank="1" showInputMessage="1" showErrorMessage="1" prompt="Nurodykite įmonės vyr. finansininko (vyr. buhalterio) vardą ir pavardę. Pareigų nurodyti nereikia." sqref="C11:E11"/>
    <dataValidation allowBlank="1" showErrorMessage="1" prompt="Savivaldybei nuosavybės teise priklausančių akcijų valdytoja" sqref="C22:E22"/>
    <dataValidation allowBlank="1" showInputMessage="1" showErrorMessage="1" prompt="Data, kai atsakingas asmuo patvirtina duomenų tikrumą.&#10;&#10;Data pateikiama formatu:&#10;2019-12-31" sqref="C113:E113"/>
    <dataValidation allowBlank="1" showInputMessage="1" showErrorMessage="1" prompt="Šie duomenys reikalingi tuo atveju, jeigu apibendrintą ataskaitą rengiantys asmenys norėtų pasitikslinti/sužinoti daugiau informacijos apie įmonės veiklos rezultatus." sqref="C115:E115"/>
    <dataValidation allowBlank="1" showInputMessage="1" showErrorMessage="1" prompt="Bendras darbuotojų (darbo sutarčių) skaičius; įskaičiuojami visi darbuotojai, įskaitant ir vadovus." sqref="B101:E101"/>
    <dataValidation allowBlank="1" showInputMessage="1" showErrorMessage="1" prompt="Nurodomi už ataskaitinio laikotarpio rezultatus paskirti dividendai (pelno įmokos), o ne faktiškai ataskaitiniu laikotarpiu išmokėti dividendai (pelno įmokos) už ankstesnio laikotarpio rezultatus" sqref="B98:E98"/>
    <dataValidation allowBlank="1" showInputMessage="1" showErrorMessage="1" prompt="Jei balansas susibalansuoja, matysite žodį „Balansas“; jei nesibalansuoja - matysite disbalanso dydį (skirtumą)." sqref="B86:E86"/>
    <dataValidation allowBlank="1" showInputMessage="1" showErrorMessage="1" prompt="Pildoma, jei įmonės balanse šie įsipareigojimai pateikiami atskirai nuo ilgalaikių ir trumpalaikių įsipareigojimų." sqref="B82:E82"/>
    <dataValidation allowBlank="1" showInputMessage="1" showErrorMessage="1" prompt="Į šią sumą turi būti įtraukta nuomos įsipareigojimo einamųjų metų dalis." sqref="B76:E76"/>
    <dataValidation allowBlank="1" showInputMessage="1" showErrorMessage="1" prompt="Į šią sumą turi būti įtraukti ilgalaikiai nuomos įsipareigojimai" sqref="B74:E74"/>
    <dataValidation allowBlank="1" showInputMessage="1" showErrorMessage="1" prompt="Pildoma, jei įmonės balanse šis turtas pateikiamas atskirai nuo ilgalaikio ir trumpalaikio turto." sqref="B58:E58"/>
    <dataValidation allowBlank="1" showInputMessage="1" showErrorMessage="1" prompt="Jei įmonės teisinė forma yra AB arba UAB, nurodykite penkis didžiausius bendrovės akcininkus; jei įmonės teisinė forma yra VĮ, šios dalies pildyti nereikia." sqref="B14"/>
    <dataValidation allowBlank="1" showInputMessage="1" showErrorMessage="1" prompt="Įrašykite akcininko pavadinimą." sqref="C14:D19"/>
    <dataValidation allowBlank="1" showInputMessage="1" showErrorMessage="1" prompt="Nurodykite, kokią išleistų akcijų dalį atitinkamas akcininkas valdė nurodytą dieną (pvz.: jeigu vienas akcininkas valdo 12,34 proc., į laukelį įrašykite „12,34“).&#10;Akcijų dalį nurodykite šimtųjų tikslumu." sqref="E14:E19"/>
  </dataValidations>
  <printOptions/>
  <pageMargins left="0.7" right="0.7" top="0.75" bottom="0.75" header="0.3" footer="0.3"/>
  <pageSetup horizontalDpi="600" verticalDpi="600" orientation="portrait" paperSize="9" scale="63" r:id="rId1"/>
  <rowBreaks count="1" manualBreakCount="1">
    <brk id="89" min="1" max="4" man="1"/>
  </rowBreaks>
  <colBreaks count="1" manualBreakCount="1">
    <brk id="5" max="1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Vartotojas</cp:lastModifiedBy>
  <cp:lastPrinted>2024-04-30T11:30:49Z</cp:lastPrinted>
  <dcterms:created xsi:type="dcterms:W3CDTF">2014-03-24T16:58:47Z</dcterms:created>
  <dcterms:modified xsi:type="dcterms:W3CDTF">2024-04-30T11:37:56Z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  <property fmtid="{D5CDD505-2E9C-101B-9397-08002B2CF9AE}" pid="4" name="MediaServiceImageTag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