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udro\Desktop\projektai\2022 m. sprendimu projektai\"/>
    </mc:Choice>
  </mc:AlternateContent>
  <xr:revisionPtr revIDLastSave="0" documentId="13_ncr:1_{6B13A9FB-36BC-4B36-AE4F-CF93C1C13E49}" xr6:coauthVersionLast="47" xr6:coauthVersionMax="47" xr10:uidLastSave="{00000000-0000-0000-0000-000000000000}"/>
  <bookViews>
    <workbookView xWindow="-120" yWindow="-120" windowWidth="21840" windowHeight="13140" tabRatio="769" xr2:uid="{00000000-000D-0000-FFFF-FFFF00000000}"/>
  </bookViews>
  <sheets>
    <sheet name="PAJAMOS" sheetId="71" r:id="rId1"/>
    <sheet name="BĮ PAJAMOS" sheetId="74" r:id="rId2"/>
    <sheet name="ASIGNAVIMAI" sheetId="72" r:id="rId3"/>
    <sheet name="ASIGN UGDYMO REIKMĖMS" sheetId="75" r:id="rId4"/>
    <sheet name="ASIGNAVIMAI IŠ SAVIV.BIUDŽETO" sheetId="73" r:id="rId5"/>
    <sheet name="ASIGN IŠ DOTACIJŲ" sheetId="76" r:id="rId6"/>
    <sheet name="ASIGN IŠ BĮ PAJAMŲ" sheetId="77" r:id="rId7"/>
    <sheet name="ASIGN SPEC PROGRAMOMS" sheetId="78" r:id="rId8"/>
    <sheet name="ASIGN IŠ SKOLINTŲ LĖŠŲ" sheetId="79" state="hidden" r:id="rId9"/>
    <sheet name="ASIGN IŠ NEP TIKSL PASK L" sheetId="80" r:id="rId10"/>
    <sheet name="IŠ NEP BĮ PAJAMŲ ĮM" sheetId="82" r:id="rId11"/>
    <sheet name="ASIGNAV IŠ ES NEP" sheetId="81" r:id="rId12"/>
    <sheet name="NEP NUOSAV INDEL" sheetId="83" r:id="rId13"/>
    <sheet name="BKL" sheetId="84" r:id="rId14"/>
    <sheet name="Skolintos lėšos" sheetId="85" r:id="rId15"/>
    <sheet name="ASIGNAVIMAI PAGAL PROGRAMAS" sheetId="86" state="hidden" r:id="rId16"/>
    <sheet name="Lapas2" sheetId="87" state="hidden" r:id="rId17"/>
    <sheet name="ASIGNAVIMAI PAGAL PROGRAMAS SB" sheetId="89" state="hidden" r:id="rId18"/>
    <sheet name="asign pagal programas" sheetId="88" state="hidden" r:id="rId19"/>
    <sheet name="asign SB" sheetId="90" state="hidden" r:id="rId20"/>
  </sheets>
  <definedNames>
    <definedName name="_xlnm.Print_Titles" localSheetId="6">'ASIGN IŠ BĮ PAJAMŲ'!$9:$10</definedName>
    <definedName name="_xlnm.Print_Titles" localSheetId="5">'ASIGN IŠ DOTACIJŲ'!$9:$9</definedName>
    <definedName name="_xlnm.Print_Titles" localSheetId="3">'ASIGN UGDYMO REIKMĖMS'!$9:$10</definedName>
    <definedName name="_xlnm.Print_Titles" localSheetId="2">ASIGNAVIMAI!$7:$8</definedName>
    <definedName name="_xlnm.Print_Titles" localSheetId="4">'ASIGNAVIMAI IŠ SAVIV.BIUDŽETO'!$10:$10</definedName>
    <definedName name="_xlnm.Print_Titles" localSheetId="1">'BĮ PAJAMOS'!$8:$10</definedName>
    <definedName name="_xlnm.Print_Titles" localSheetId="0">PAJAMOS!$7:$7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72" l="1"/>
  <c r="C69" i="72"/>
  <c r="D54" i="72"/>
  <c r="C54" i="72"/>
  <c r="E132" i="76"/>
  <c r="D132" i="76"/>
  <c r="E131" i="76"/>
  <c r="D131" i="76"/>
  <c r="E128" i="76"/>
  <c r="D128" i="76"/>
  <c r="C78" i="71"/>
  <c r="E126" i="76"/>
  <c r="D126" i="76"/>
  <c r="D55" i="72"/>
  <c r="E124" i="76" l="1"/>
  <c r="D124" i="76"/>
  <c r="C16" i="72"/>
  <c r="C110" i="72"/>
  <c r="C109" i="72"/>
  <c r="C108" i="72"/>
  <c r="D109" i="72"/>
  <c r="D110" i="72"/>
  <c r="D108" i="72"/>
  <c r="C107" i="72"/>
  <c r="D107" i="72"/>
  <c r="C106" i="72"/>
  <c r="D106" i="72"/>
  <c r="C105" i="72"/>
  <c r="D105" i="72"/>
  <c r="C104" i="72"/>
  <c r="D104" i="72"/>
  <c r="C103" i="72"/>
  <c r="D103" i="72"/>
  <c r="C102" i="72"/>
  <c r="C101" i="72"/>
  <c r="D101" i="72"/>
  <c r="D102" i="72"/>
  <c r="C100" i="72"/>
  <c r="D100" i="72"/>
  <c r="C97" i="72"/>
  <c r="C96" i="72"/>
  <c r="D97" i="72"/>
  <c r="D96" i="72"/>
  <c r="C85" i="72"/>
  <c r="D85" i="72"/>
  <c r="D79" i="72"/>
  <c r="C73" i="72"/>
  <c r="D73" i="72"/>
  <c r="C72" i="72"/>
  <c r="D72" i="72"/>
  <c r="C67" i="72"/>
  <c r="D67" i="72"/>
  <c r="C66" i="72"/>
  <c r="C65" i="72"/>
  <c r="C64" i="72"/>
  <c r="C63" i="72"/>
  <c r="C62" i="72"/>
  <c r="D62" i="72"/>
  <c r="D63" i="72"/>
  <c r="D64" i="72"/>
  <c r="D65" i="72"/>
  <c r="D66" i="72"/>
  <c r="C61" i="72"/>
  <c r="D61" i="72"/>
  <c r="C60" i="72"/>
  <c r="C59" i="72"/>
  <c r="C58" i="72"/>
  <c r="C57" i="72"/>
  <c r="C56" i="72"/>
  <c r="C68" i="72"/>
  <c r="D57" i="72"/>
  <c r="D58" i="72"/>
  <c r="D59" i="72"/>
  <c r="D60" i="72"/>
  <c r="D68" i="72"/>
  <c r="D56" i="72"/>
  <c r="C47" i="72"/>
  <c r="C48" i="72"/>
  <c r="C49" i="72"/>
  <c r="C50" i="72"/>
  <c r="C51" i="72"/>
  <c r="D47" i="72"/>
  <c r="D48" i="72"/>
  <c r="D49" i="72"/>
  <c r="D50" i="72"/>
  <c r="D51" i="72"/>
  <c r="C46" i="72"/>
  <c r="D46" i="72"/>
  <c r="C45" i="72"/>
  <c r="D45" i="72"/>
  <c r="C44" i="72"/>
  <c r="D44" i="72"/>
  <c r="C43" i="72"/>
  <c r="D43" i="72"/>
  <c r="C40" i="72"/>
  <c r="D40" i="72"/>
  <c r="C39" i="72"/>
  <c r="D39" i="72"/>
  <c r="D38" i="72"/>
  <c r="D37" i="72"/>
  <c r="C36" i="72"/>
  <c r="D36" i="72"/>
  <c r="C35" i="72"/>
  <c r="D35" i="72"/>
  <c r="C34" i="72"/>
  <c r="D34" i="72"/>
  <c r="C33" i="72"/>
  <c r="C32" i="72"/>
  <c r="C31" i="72"/>
  <c r="C30" i="72"/>
  <c r="C29" i="72"/>
  <c r="C28" i="72"/>
  <c r="D29" i="72"/>
  <c r="D30" i="72"/>
  <c r="D31" i="72"/>
  <c r="D32" i="72"/>
  <c r="D33" i="72"/>
  <c r="D28" i="72"/>
  <c r="C27" i="72"/>
  <c r="D27" i="72"/>
  <c r="D26" i="72"/>
  <c r="C25" i="72"/>
  <c r="D25" i="72"/>
  <c r="C24" i="72"/>
  <c r="C23" i="72"/>
  <c r="C22" i="72"/>
  <c r="C21" i="72"/>
  <c r="D22" i="72"/>
  <c r="D23" i="72"/>
  <c r="D24" i="72"/>
  <c r="D21" i="72"/>
  <c r="C20" i="72"/>
  <c r="D20" i="72"/>
  <c r="C17" i="72"/>
  <c r="D17" i="72"/>
  <c r="D16" i="72"/>
  <c r="C15" i="72"/>
  <c r="D15" i="72"/>
  <c r="C14" i="72"/>
  <c r="C13" i="72"/>
  <c r="D13" i="72"/>
  <c r="D14" i="72"/>
  <c r="C12" i="72"/>
  <c r="D12" i="72"/>
  <c r="C11" i="72"/>
  <c r="D11" i="72"/>
  <c r="C42" i="73" l="1"/>
  <c r="D144" i="76" l="1"/>
  <c r="D139" i="76"/>
  <c r="C76" i="72" s="1"/>
  <c r="E113" i="76"/>
  <c r="D113" i="76"/>
  <c r="E104" i="76"/>
  <c r="D104" i="76"/>
  <c r="E142" i="76"/>
  <c r="D142" i="76"/>
  <c r="D145" i="76" l="1"/>
  <c r="C79" i="72" s="1"/>
  <c r="E25" i="76"/>
  <c r="D10" i="72" s="1"/>
  <c r="D13" i="85" l="1"/>
  <c r="D71" i="84"/>
  <c r="C51" i="84"/>
  <c r="C47" i="84"/>
  <c r="D51" i="84"/>
  <c r="C29" i="75"/>
  <c r="C67" i="71"/>
  <c r="C43" i="71" s="1"/>
  <c r="C42" i="71" s="1"/>
  <c r="E122" i="76" l="1"/>
  <c r="D122" i="76"/>
  <c r="E50" i="76"/>
  <c r="E118" i="76" l="1"/>
  <c r="D37" i="84"/>
  <c r="D20" i="73"/>
  <c r="D106" i="73"/>
  <c r="D93" i="73"/>
  <c r="D88" i="73"/>
  <c r="C88" i="73"/>
  <c r="D85" i="73"/>
  <c r="C85" i="73"/>
  <c r="D82" i="73"/>
  <c r="D78" i="73"/>
  <c r="C78" i="73"/>
  <c r="D74" i="73"/>
  <c r="C74" i="73"/>
  <c r="D71" i="73"/>
  <c r="C71" i="73"/>
  <c r="D65" i="73"/>
  <c r="D53" i="73"/>
  <c r="D42" i="73"/>
  <c r="C20" i="73" l="1"/>
  <c r="C82" i="73"/>
  <c r="C65" i="73"/>
  <c r="D41" i="72"/>
  <c r="D52" i="72"/>
  <c r="C53" i="73"/>
  <c r="D107" i="73"/>
  <c r="C106" i="73"/>
  <c r="C93" i="73"/>
  <c r="C107" i="73" l="1"/>
  <c r="E120" i="76"/>
  <c r="D119" i="76"/>
  <c r="C55" i="72" s="1"/>
  <c r="E57" i="76"/>
  <c r="E63" i="76"/>
  <c r="D82" i="72" s="1"/>
  <c r="E45" i="76"/>
  <c r="E109" i="76"/>
  <c r="E88" i="76"/>
  <c r="D106" i="76"/>
  <c r="C26" i="72" s="1"/>
  <c r="D107" i="76"/>
  <c r="C37" i="72" s="1"/>
  <c r="D108" i="76"/>
  <c r="C38" i="72" s="1"/>
  <c r="D120" i="76" l="1"/>
  <c r="E110" i="76"/>
  <c r="D109" i="76"/>
  <c r="E83" i="76" l="1"/>
  <c r="E84" i="76" s="1"/>
  <c r="D83" i="76"/>
  <c r="D84" i="76" s="1"/>
  <c r="C106" i="71"/>
  <c r="D29" i="74"/>
  <c r="E29" i="74"/>
  <c r="F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D42" i="82"/>
  <c r="D38" i="82" l="1"/>
  <c r="D28" i="82"/>
  <c r="E20" i="85" l="1"/>
  <c r="E16" i="85"/>
  <c r="D16" i="85"/>
  <c r="E13" i="85"/>
  <c r="D29" i="75"/>
  <c r="E21" i="85" l="1"/>
  <c r="D80" i="72"/>
  <c r="D20" i="85"/>
  <c r="D21" i="85" s="1"/>
  <c r="C81" i="71" l="1"/>
  <c r="C75" i="71" l="1"/>
  <c r="C101" i="71" s="1"/>
  <c r="C74" i="71"/>
  <c r="D118" i="76"/>
  <c r="C102" i="71" l="1"/>
  <c r="E23" i="90"/>
  <c r="B23" i="90"/>
  <c r="F22" i="90"/>
  <c r="E22" i="90"/>
  <c r="D22" i="90"/>
  <c r="C22" i="90"/>
  <c r="B22" i="90"/>
  <c r="F21" i="90"/>
  <c r="E21" i="90"/>
  <c r="D21" i="90"/>
  <c r="C21" i="90"/>
  <c r="B21" i="90"/>
  <c r="F20" i="90"/>
  <c r="E20" i="90"/>
  <c r="D20" i="90"/>
  <c r="C20" i="90"/>
  <c r="B20" i="90"/>
  <c r="F19" i="90"/>
  <c r="E19" i="90"/>
  <c r="D19" i="90"/>
  <c r="C19" i="90"/>
  <c r="B19" i="90"/>
  <c r="F18" i="90"/>
  <c r="E18" i="90"/>
  <c r="D18" i="90"/>
  <c r="C18" i="90"/>
  <c r="B18" i="90"/>
  <c r="F17" i="90"/>
  <c r="E17" i="90"/>
  <c r="D17" i="90"/>
  <c r="C17" i="90"/>
  <c r="B17" i="90"/>
  <c r="F16" i="90"/>
  <c r="E16" i="90"/>
  <c r="D16" i="90"/>
  <c r="C16" i="90"/>
  <c r="B16" i="90"/>
  <c r="F15" i="90"/>
  <c r="E15" i="90"/>
  <c r="D15" i="90"/>
  <c r="C15" i="90"/>
  <c r="B15" i="90"/>
  <c r="F14" i="90"/>
  <c r="E14" i="90"/>
  <c r="D14" i="90"/>
  <c r="C14" i="90"/>
  <c r="B14" i="90"/>
  <c r="F13" i="90"/>
  <c r="D13" i="90"/>
  <c r="C13" i="90"/>
  <c r="B13" i="90"/>
  <c r="F12" i="90"/>
  <c r="E12" i="90"/>
  <c r="D12" i="90"/>
  <c r="C12" i="90"/>
  <c r="B12" i="90"/>
  <c r="E11" i="90"/>
  <c r="B11" i="90"/>
  <c r="C23" i="89"/>
  <c r="D23" i="89"/>
  <c r="F23" i="89"/>
  <c r="C22" i="89"/>
  <c r="F22" i="89"/>
  <c r="C21" i="89"/>
  <c r="D21" i="89"/>
  <c r="F21" i="89"/>
  <c r="C20" i="89"/>
  <c r="D20" i="89"/>
  <c r="E20" i="89"/>
  <c r="C19" i="89"/>
  <c r="D19" i="89"/>
  <c r="C18" i="89"/>
  <c r="D18" i="89"/>
  <c r="F18" i="89"/>
  <c r="C17" i="89"/>
  <c r="D17" i="89"/>
  <c r="E17" i="89"/>
  <c r="C15" i="89"/>
  <c r="D15" i="89"/>
  <c r="E15" i="89"/>
  <c r="C14" i="89"/>
  <c r="D14" i="89"/>
  <c r="F14" i="89"/>
  <c r="C13" i="89"/>
  <c r="D13" i="89"/>
  <c r="E13" i="89"/>
  <c r="F13" i="89"/>
  <c r="E12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C23" i="71" l="1"/>
  <c r="E15" i="87" l="1"/>
  <c r="D74" i="72"/>
  <c r="E148" i="76"/>
  <c r="D95" i="72" s="1"/>
  <c r="C74" i="72" l="1"/>
  <c r="C15" i="87" s="1"/>
  <c r="E15" i="86"/>
  <c r="D15" i="86"/>
  <c r="D15" i="87"/>
  <c r="C15" i="86" l="1"/>
  <c r="D88" i="76"/>
  <c r="D110" i="76" s="1"/>
  <c r="D50" i="76" l="1"/>
  <c r="D148" i="76"/>
  <c r="C95" i="72" s="1"/>
  <c r="C41" i="74"/>
  <c r="D38" i="74"/>
  <c r="E38" i="74"/>
  <c r="F38" i="74"/>
  <c r="C32" i="74"/>
  <c r="C33" i="74"/>
  <c r="C34" i="74"/>
  <c r="C35" i="74"/>
  <c r="C36" i="74"/>
  <c r="C37" i="74"/>
  <c r="C31" i="74"/>
  <c r="C13" i="74"/>
  <c r="C12" i="74"/>
  <c r="C29" i="74" l="1"/>
  <c r="C19" i="80"/>
  <c r="D19" i="80"/>
  <c r="E15" i="83" l="1"/>
  <c r="D11" i="90" l="1"/>
  <c r="D12" i="89"/>
  <c r="F11" i="90"/>
  <c r="F12" i="89"/>
  <c r="C30" i="71" l="1"/>
  <c r="C26" i="71" s="1"/>
  <c r="E14" i="81" l="1"/>
  <c r="D98" i="72" l="1"/>
  <c r="D22" i="86" l="1"/>
  <c r="D22" i="87"/>
  <c r="D42" i="77"/>
  <c r="D45" i="77"/>
  <c r="E42" i="74"/>
  <c r="F42" i="74"/>
  <c r="D42" i="74"/>
  <c r="C42" i="74" l="1"/>
  <c r="E139" i="76" l="1"/>
  <c r="D76" i="72" s="1"/>
  <c r="D70" i="84" l="1"/>
  <c r="D57" i="84"/>
  <c r="C57" i="84"/>
  <c r="D54" i="84"/>
  <c r="D47" i="84"/>
  <c r="C32" i="84"/>
  <c r="C37" i="84"/>
  <c r="D15" i="84"/>
  <c r="C15" i="84" l="1"/>
  <c r="C54" i="84"/>
  <c r="C70" i="84"/>
  <c r="E73" i="76"/>
  <c r="D92" i="72" s="1"/>
  <c r="C71" i="84" l="1"/>
  <c r="D73" i="76"/>
  <c r="C92" i="72" s="1"/>
  <c r="C54" i="82" l="1"/>
  <c r="D59" i="82" l="1"/>
  <c r="D48" i="82"/>
  <c r="C48" i="82"/>
  <c r="D45" i="82"/>
  <c r="C45" i="82"/>
  <c r="C42" i="82"/>
  <c r="C104" i="71"/>
  <c r="C37" i="71"/>
  <c r="C40" i="71" s="1"/>
  <c r="C16" i="71"/>
  <c r="D60" i="82" l="1"/>
  <c r="C38" i="82"/>
  <c r="C59" i="82"/>
  <c r="C28" i="82"/>
  <c r="D15" i="83"/>
  <c r="C60" i="82" l="1"/>
  <c r="D18" i="72"/>
  <c r="D77" i="72"/>
  <c r="D19" i="78"/>
  <c r="D22" i="80"/>
  <c r="C22" i="80"/>
  <c r="C12" i="71"/>
  <c r="C9" i="71"/>
  <c r="C48" i="77"/>
  <c r="C42" i="77"/>
  <c r="D38" i="77"/>
  <c r="D29" i="77"/>
  <c r="D48" i="74"/>
  <c r="E48" i="74"/>
  <c r="D58" i="74"/>
  <c r="E58" i="74"/>
  <c r="F58" i="74"/>
  <c r="C51" i="74"/>
  <c r="C52" i="74"/>
  <c r="C53" i="74"/>
  <c r="C54" i="74"/>
  <c r="C55" i="74"/>
  <c r="C56" i="74"/>
  <c r="C57" i="74"/>
  <c r="C50" i="74"/>
  <c r="F48" i="74"/>
  <c r="C44" i="74"/>
  <c r="C45" i="74" s="1"/>
  <c r="D45" i="74"/>
  <c r="D16" i="78"/>
  <c r="E51" i="76"/>
  <c r="D93" i="72"/>
  <c r="D25" i="76"/>
  <c r="C10" i="72" s="1"/>
  <c r="D45" i="76"/>
  <c r="D51" i="76" s="1"/>
  <c r="D57" i="76"/>
  <c r="E79" i="76"/>
  <c r="E67" i="76"/>
  <c r="D86" i="72" s="1"/>
  <c r="E70" i="76"/>
  <c r="D89" i="72" s="1"/>
  <c r="D90" i="72" s="1"/>
  <c r="D54" i="76"/>
  <c r="C47" i="74"/>
  <c r="C48" i="74" s="1"/>
  <c r="C40" i="74"/>
  <c r="D58" i="77"/>
  <c r="D48" i="77"/>
  <c r="C45" i="77"/>
  <c r="D13" i="78"/>
  <c r="D16" i="80"/>
  <c r="D13" i="80"/>
  <c r="C16" i="78"/>
  <c r="C16" i="80"/>
  <c r="C8" i="71" l="1"/>
  <c r="D23" i="80"/>
  <c r="D20" i="78"/>
  <c r="D59" i="77"/>
  <c r="F24" i="89"/>
  <c r="F25" i="89" s="1"/>
  <c r="F23" i="90"/>
  <c r="F24" i="90" s="1"/>
  <c r="D24" i="89"/>
  <c r="D25" i="89" s="1"/>
  <c r="D23" i="90"/>
  <c r="D24" i="90" s="1"/>
  <c r="E74" i="76"/>
  <c r="E149" i="76" s="1"/>
  <c r="D63" i="76"/>
  <c r="C82" i="72" s="1"/>
  <c r="C83" i="72" s="1"/>
  <c r="C98" i="72"/>
  <c r="E18" i="87"/>
  <c r="D16" i="86"/>
  <c r="D16" i="87"/>
  <c r="F20" i="86"/>
  <c r="F20" i="87"/>
  <c r="F17" i="87"/>
  <c r="F17" i="86"/>
  <c r="F21" i="87"/>
  <c r="F21" i="86"/>
  <c r="E16" i="86"/>
  <c r="E16" i="87"/>
  <c r="D17" i="87"/>
  <c r="D17" i="86"/>
  <c r="D21" i="86"/>
  <c r="D21" i="87"/>
  <c r="D20" i="86"/>
  <c r="D20" i="87"/>
  <c r="E14" i="89"/>
  <c r="E25" i="89" s="1"/>
  <c r="E13" i="90"/>
  <c r="E24" i="90" s="1"/>
  <c r="D83" i="72"/>
  <c r="D14" i="81"/>
  <c r="C93" i="72"/>
  <c r="C58" i="74"/>
  <c r="C19" i="78"/>
  <c r="D70" i="76"/>
  <c r="C89" i="72" s="1"/>
  <c r="C90" i="72" s="1"/>
  <c r="C13" i="80"/>
  <c r="C23" i="80" s="1"/>
  <c r="C77" i="72"/>
  <c r="C13" i="78"/>
  <c r="C20" i="78" s="1"/>
  <c r="D67" i="76"/>
  <c r="C86" i="72" s="1"/>
  <c r="D79" i="76"/>
  <c r="D70" i="72"/>
  <c r="C58" i="77"/>
  <c r="F59" i="74"/>
  <c r="C38" i="74"/>
  <c r="C38" i="77"/>
  <c r="E59" i="74"/>
  <c r="D59" i="74"/>
  <c r="C29" i="77"/>
  <c r="D111" i="72"/>
  <c r="D87" i="72" l="1"/>
  <c r="D19" i="87" s="1"/>
  <c r="C59" i="77"/>
  <c r="C41" i="72"/>
  <c r="D74" i="76"/>
  <c r="D149" i="76" s="1"/>
  <c r="C87" i="72"/>
  <c r="C52" i="72"/>
  <c r="C23" i="90"/>
  <c r="C24" i="89"/>
  <c r="C22" i="86"/>
  <c r="C22" i="87"/>
  <c r="F22" i="87"/>
  <c r="F22" i="86"/>
  <c r="F23" i="87"/>
  <c r="F23" i="86"/>
  <c r="D23" i="87"/>
  <c r="D23" i="86"/>
  <c r="F13" i="86"/>
  <c r="F13" i="87"/>
  <c r="E18" i="86"/>
  <c r="E19" i="87"/>
  <c r="E19" i="86"/>
  <c r="C16" i="87"/>
  <c r="C16" i="86"/>
  <c r="C21" i="87"/>
  <c r="C21" i="86"/>
  <c r="C20" i="87"/>
  <c r="C20" i="86"/>
  <c r="D18" i="86"/>
  <c r="D18" i="87"/>
  <c r="C18" i="86"/>
  <c r="C18" i="87"/>
  <c r="D13" i="87"/>
  <c r="D13" i="86"/>
  <c r="F12" i="86"/>
  <c r="F12" i="87"/>
  <c r="D12" i="86"/>
  <c r="D12" i="87"/>
  <c r="E11" i="86"/>
  <c r="E11" i="87"/>
  <c r="D11" i="86"/>
  <c r="D11" i="87"/>
  <c r="F11" i="86"/>
  <c r="F11" i="87"/>
  <c r="C11" i="90"/>
  <c r="C24" i="90" s="1"/>
  <c r="C12" i="89"/>
  <c r="D14" i="87"/>
  <c r="D14" i="86"/>
  <c r="E12" i="86"/>
  <c r="E12" i="87"/>
  <c r="E13" i="87"/>
  <c r="E13" i="86"/>
  <c r="E14" i="87"/>
  <c r="E14" i="86"/>
  <c r="C18" i="72"/>
  <c r="C111" i="72"/>
  <c r="C59" i="74"/>
  <c r="C70" i="72"/>
  <c r="C80" i="72"/>
  <c r="D19" i="86" l="1"/>
  <c r="D112" i="72"/>
  <c r="C112" i="72"/>
  <c r="C25" i="89"/>
  <c r="C23" i="86"/>
  <c r="C23" i="87"/>
  <c r="F24" i="86"/>
  <c r="C17" i="87"/>
  <c r="C17" i="86"/>
  <c r="C19" i="86"/>
  <c r="C19" i="87"/>
  <c r="E24" i="86"/>
  <c r="F24" i="87"/>
  <c r="C13" i="86"/>
  <c r="C13" i="87"/>
  <c r="E24" i="87"/>
  <c r="C12" i="86"/>
  <c r="C12" i="87"/>
  <c r="D24" i="86"/>
  <c r="D24" i="87"/>
  <c r="C11" i="87"/>
  <c r="C11" i="86"/>
  <c r="C14" i="87"/>
  <c r="C14" i="86"/>
  <c r="C19" i="71"/>
  <c r="C18" i="71" s="1"/>
  <c r="C35" i="71" s="1"/>
  <c r="C103" i="71" s="1"/>
  <c r="C24" i="86" l="1"/>
  <c r="C24" i="87"/>
</calcChain>
</file>

<file path=xl/sharedStrings.xml><?xml version="1.0" encoding="utf-8"?>
<sst xmlns="http://schemas.openxmlformats.org/spreadsheetml/2006/main" count="1554" uniqueCount="458">
  <si>
    <t>Savivaldybės administracijos direktorius (Savivaldybės administracijos direktoriaus rezervas)</t>
  </si>
  <si>
    <t>Savivaldybės administracijos direktorius (Savivaldybės tarybos funkcijoms)</t>
  </si>
  <si>
    <t>Kaišiadorių rajono priešgaisrinės tarnybos viršininkas</t>
  </si>
  <si>
    <t>Kaišiadorių lopšelio-darželio „Spindulys“ direktorius</t>
  </si>
  <si>
    <t>2.13.</t>
  </si>
  <si>
    <t>2.15.</t>
  </si>
  <si>
    <t>2.16.</t>
  </si>
  <si>
    <t>2.17.</t>
  </si>
  <si>
    <t>2.19.</t>
  </si>
  <si>
    <t>2.20.</t>
  </si>
  <si>
    <t>Kaišiadorių r. Rumšiškių  lopšelio-darželio direktorius</t>
  </si>
  <si>
    <t>Kaišiadorių r. Palomenės pagrindinės mokyklos direktorius</t>
  </si>
  <si>
    <t xml:space="preserve">Savivaldybės administracijos direktorius </t>
  </si>
  <si>
    <t>Investicijų ir verslo plėtros programa</t>
  </si>
  <si>
    <t>Dotacijos paskirties pavadinimas</t>
  </si>
  <si>
    <t>Specialios tikslinės dotacijos valstybinėms (valstybės perduotoms savivaldybėms) funkcijoms atlikti</t>
  </si>
  <si>
    <t>gyvenamosios vietos deklaravimo duomenų ir gyvenamosios vietos neturinčių asmenų apskaitos duomenims tvarkyti</t>
  </si>
  <si>
    <t>1.2.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</si>
  <si>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</si>
  <si>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</si>
  <si>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</si>
  <si>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</si>
  <si>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</si>
  <si>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</si>
  <si>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</si>
  <si>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</si>
  <si>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</si>
  <si>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</si>
  <si>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</si>
  <si>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</si>
  <si>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</si>
  <si>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</si>
  <si>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</si>
  <si>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</si>
  <si>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</si>
  <si>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</si>
  <si>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</si>
  <si>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</si>
  <si>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</si>
  <si>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</si>
  <si>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</si>
  <si>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2.14.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</si>
  <si>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</si>
  <si>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</si>
  <si>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</si>
  <si>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</si>
  <si>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</si>
  <si>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</si>
  <si>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</si>
  <si>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</si>
  <si>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</si>
  <si>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</si>
  <si>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</si>
  <si>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</si>
  <si>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</si>
  <si>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</si>
  <si>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</si>
  <si>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</si>
  <si>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</si>
  <si>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</si>
  <si>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</si>
  <si>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</si>
  <si>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</si>
  <si>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7.1.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</si>
  <si>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</si>
  <si>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</si>
  <si>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</si>
  <si>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</si>
  <si>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</si>
  <si>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</si>
  <si>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</si>
  <si>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</si>
  <si>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7.2.</t>
  </si>
  <si>
    <t>savivaldybėms priskirtiems archyviniams dokumentams tvarkyti</t>
  </si>
  <si>
    <t>priešgaisrinei saugai</t>
  </si>
  <si>
    <t>Priešgaisrinės tarnybos viršininkas</t>
  </si>
  <si>
    <t xml:space="preserve">Žemės ūkio ir kaimo  plėtros programa </t>
  </si>
  <si>
    <t>polderiams eksploatuoti</t>
  </si>
  <si>
    <t>administravimui</t>
  </si>
  <si>
    <t xml:space="preserve">jaunimo teisių apsaugai </t>
  </si>
  <si>
    <t>socialinėms išmokoms ir  kompensacijoms skaičiuoti ir mokėti, iš jų:</t>
  </si>
  <si>
    <t>socialinei paramai mokiniams, iš jų:</t>
  </si>
  <si>
    <t>socialinei paramai mokiniams kitiems asignavimų valdytojams</t>
  </si>
  <si>
    <t>Sveikatos  apsaugos programa</t>
  </si>
  <si>
    <t>Iš viso specialios tikslinės dotacijos valstybinėms (valstybės perduotoms savivaldybėms) funkcijoms atlikti</t>
  </si>
  <si>
    <t>Specialios tikslinės dotacijos savivaldybių mokykloms (klasėms arba grupėms), skirtoms šalies (regiono) mokiniams, turintiems specialiųjų ugdymosi poreikių, ir kitoms savivaldybėms perduotoms įstaigoms išlaikyti</t>
  </si>
  <si>
    <t>klasės specialiųjų ugdymosi poreikių  turintiems mokiniams</t>
  </si>
  <si>
    <t>mokyklos specialiųjų ugdymosi poreikių turintiems mokiniams</t>
  </si>
  <si>
    <t>Tūkst. Eur</t>
  </si>
  <si>
    <t xml:space="preserve">ASIGNAVIMAI IŠ VALSTYBĖS BIUDŽETO SPECIALIOS TIKSLINĖS DOTACIJOS </t>
  </si>
  <si>
    <t>ASIGNAVIMAI IŠ BIUDŽETINIŲ ĮSTAIGŲ PAJAMŲ ĮMOKŲ</t>
  </si>
  <si>
    <t>socialinėms paslaugoms, iš jų</t>
  </si>
  <si>
    <t>Seniūnijų veiklos programa</t>
  </si>
  <si>
    <t>4.16.</t>
  </si>
  <si>
    <t>4.17.</t>
  </si>
  <si>
    <t>5.2.</t>
  </si>
  <si>
    <t>5.3.</t>
  </si>
  <si>
    <t xml:space="preserve">Asignavimų valdytojas </t>
  </si>
  <si>
    <t>1.1.</t>
  </si>
  <si>
    <t>1.4.</t>
  </si>
  <si>
    <t>Kaišiadorių r. Žiežmarių gimnazijos direktorius</t>
  </si>
  <si>
    <t>Kaišiadorių Vaclovo Giržado progimnazijos direktorius</t>
  </si>
  <si>
    <t>Kaišiadorių r. Žaslių pagrindinės mokyklos direktorius</t>
  </si>
  <si>
    <t>Iš viso</t>
  </si>
  <si>
    <t>Kaišiadorių r. Gudienos mokyklos-darželio „Rugelis“ direktorius</t>
  </si>
  <si>
    <t xml:space="preserve">Iš viso </t>
  </si>
  <si>
    <t>PATVIRTINTA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</si>
  <si>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</si>
  <si>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</si>
  <si>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</si>
  <si>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</si>
  <si>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</si>
  <si>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</si>
  <si>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</si>
  <si>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</si>
  <si>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</si>
  <si>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</si>
  <si>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</si>
  <si>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</si>
  <si>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Kultūros programa</t>
  </si>
  <si>
    <t>Teritorijų planavimo programa</t>
  </si>
  <si>
    <t>Žemės ūkio ir kaimo plėtros programa</t>
  </si>
  <si>
    <t>Aplinkos apsaugos  programa</t>
  </si>
  <si>
    <t>Sveikatos apsaugos programa</t>
  </si>
  <si>
    <t>Iš viso  asignavimų iš dotacijų</t>
  </si>
  <si>
    <t>Iš viso už prekes ir paslaugas</t>
  </si>
  <si>
    <t>3.9.</t>
  </si>
  <si>
    <t>4.5.</t>
  </si>
  <si>
    <t>4.6.</t>
  </si>
  <si>
    <t>4.7.</t>
  </si>
  <si>
    <t>8.1.</t>
  </si>
  <si>
    <t>9.1.</t>
  </si>
  <si>
    <t>9.2.</t>
  </si>
  <si>
    <t>10.1.</t>
  </si>
  <si>
    <t>11.1.</t>
  </si>
  <si>
    <t>12.1.</t>
  </si>
  <si>
    <t>12.2.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</si>
  <si>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</si>
  <si>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</si>
  <si>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</si>
  <si>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</si>
  <si>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</si>
  <si>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</si>
  <si>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</si>
  <si>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</si>
  <si>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</si>
  <si>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</si>
  <si>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</si>
  <si>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Asignavimų valdytojas</t>
  </si>
  <si>
    <t>Švietimo programa</t>
  </si>
  <si>
    <t>Kaišiadorių r. Rumšiškių Antano Baranausko gimnazijos direktorius</t>
  </si>
  <si>
    <t>Kaišiadorių r. Kruonio gimnazijos direktorius</t>
  </si>
  <si>
    <t>Kaišiadorių meno mokyklos direktorius</t>
  </si>
  <si>
    <t>Kaišiadorių rajono savivaldybės viešosios bibliotekos direktorius</t>
  </si>
  <si>
    <t>Kaišiadorių muziejaus direktorius</t>
  </si>
  <si>
    <t>Kaišiadorių kultūros centro direktorius</t>
  </si>
  <si>
    <t>Kruonio kultūros centro direktorius</t>
  </si>
  <si>
    <t>Palomenės kultūros centro direktorius</t>
  </si>
  <si>
    <t>Rumšiškių kultūros centro direktorius</t>
  </si>
  <si>
    <t>Žaslių kultūros centro direktorius</t>
  </si>
  <si>
    <t>Žiežmarių kultūros centro direktorius</t>
  </si>
  <si>
    <t>Socialinės apsaugos programa</t>
  </si>
  <si>
    <t>Kaišiadorių socialinių paslaugų centro direktorius</t>
  </si>
  <si>
    <t>Kaišiadorių rajono savivaldybės visuomenės sveikatos biuro direktorius</t>
  </si>
  <si>
    <t>Savivaldybės pagrindinių funkcijų įgyvendinimo ir viešosios tvarkos užtikrinimo programa</t>
  </si>
  <si>
    <t>ASIGNAVIMAI IŠ NEPANAUDOTŲ TIKSLINĖS PASKIRTIES LĖŠŲ</t>
  </si>
  <si>
    <t>Kaišiadorių lopšelio-darželio „Žvaigždutė“ direktorius</t>
  </si>
  <si>
    <t>1.14.</t>
  </si>
  <si>
    <t>1.16.</t>
  </si>
  <si>
    <t>Seniūnijų  veiklos programa</t>
  </si>
  <si>
    <t>iš viso</t>
  </si>
  <si>
    <t>žemės ūkio funkcijoms vykdyti</t>
  </si>
  <si>
    <t>Savivaldybės administracijos direktorius</t>
  </si>
  <si>
    <t>Savivaldybės kontrolierius</t>
  </si>
  <si>
    <t>valstybės garantuojamai pirminei teisinei pagalbai teikti</t>
  </si>
  <si>
    <t>Aplinkos apsaugos programa</t>
  </si>
  <si>
    <t>Kaišiadorių miesto seniūnas</t>
  </si>
  <si>
    <t>Kruonio seniūnas</t>
  </si>
  <si>
    <t>Dividendai</t>
  </si>
  <si>
    <t>Pastatų ir statinių realizavimo pajamos</t>
  </si>
  <si>
    <t>Palomenės seniūnas</t>
  </si>
  <si>
    <t>Paparčių seniūnas</t>
  </si>
  <si>
    <t>Pravieniškių seniūnas</t>
  </si>
  <si>
    <t>Rumšiškių seniūnas</t>
  </si>
  <si>
    <t>Žaslių seniūnas</t>
  </si>
  <si>
    <t>Kaišiadorių r. Pravieniškių lopšelio-darželio „Ąžuoliukas“ direktorius</t>
  </si>
  <si>
    <t>Kaišiadorių Algirdo Brazausko gimnazijos direktorius</t>
  </si>
  <si>
    <t>Ūkio plėtros programa</t>
  </si>
  <si>
    <t>Nemaitonių seniūnas</t>
  </si>
  <si>
    <t>Žiežmarių seniūnas</t>
  </si>
  <si>
    <t>iš jų</t>
  </si>
  <si>
    <t>išlaidoms</t>
  </si>
  <si>
    <t>turtui įsigyti</t>
  </si>
  <si>
    <t>darbo užmokesčiui</t>
  </si>
  <si>
    <t>Kaišiadorių rajono savivaldybės tarybos</t>
  </si>
  <si>
    <t>Socialinio būsto ir turto inventorizavimo programa</t>
  </si>
  <si>
    <t>Iš viso asignavimų</t>
  </si>
  <si>
    <t>Pajamos</t>
  </si>
  <si>
    <t>MOKESČIAI</t>
  </si>
  <si>
    <t>Gyventojų pajamų mokestis</t>
  </si>
  <si>
    <t xml:space="preserve">Turto mokesčiai </t>
  </si>
  <si>
    <t>Žemės mokestis</t>
  </si>
  <si>
    <t>Paveldimo turto mokestis</t>
  </si>
  <si>
    <t>Nekilnojamojo turto mokestis</t>
  </si>
  <si>
    <t>Prekių ir paslaugų mokesčiai</t>
  </si>
  <si>
    <t>KITOS PAJAMOS</t>
  </si>
  <si>
    <t>Turto pajamos</t>
  </si>
  <si>
    <t>Kitos neišvardytos pajamos</t>
  </si>
  <si>
    <t>Ilgalaikio materialiojo turto realizavimo pajamos</t>
  </si>
  <si>
    <t>Įmokos už išlaikymą švietimo, socialinės apsaugos ir kitose įstaigose</t>
  </si>
  <si>
    <t>civilinės būklės aktams registruoti</t>
  </si>
  <si>
    <t>13.</t>
  </si>
  <si>
    <t>Mokesčiai už aplinkos teršimą</t>
  </si>
  <si>
    <t>Kiti mokesčiai už valstybinius gamtos išteklius</t>
  </si>
  <si>
    <t>Pajamos už prekes ir paslaugas</t>
  </si>
  <si>
    <t>KITOS DOTACIJOS</t>
  </si>
  <si>
    <t>DOTACIJOS</t>
  </si>
  <si>
    <t>BIUDŽETINIŲ ĮSTAIGŲ PAJAMŲ ĮMOKOS</t>
  </si>
  <si>
    <t>būsto nuomos ar išperkamosios nuomos mokesčių dalies kompensacijoms</t>
  </si>
  <si>
    <t>Kaišiadorių r. Žiežmarių mokyklos-darželio„Vaikystės dvaras“ direktorius</t>
  </si>
  <si>
    <t>Kaišiadorių r. Žiežmarių mokyklos-darželio „Vaikystės dvaras“ direktorius</t>
  </si>
  <si>
    <t>Kitos dotacijos ir lėšos iš kitų valdymo lygių</t>
  </si>
  <si>
    <t>12.3.</t>
  </si>
  <si>
    <t>gyventojų registrui tvarkyti ir duomenims valstybės registrams teikti</t>
  </si>
  <si>
    <t>neveiksnių asmenų būklės peržiūrėjimo funkcijai atlikti</t>
  </si>
  <si>
    <t>socialinėms paslaugoms</t>
  </si>
  <si>
    <t>Europos Sąjungos finansinės paramos lėšos</t>
  </si>
  <si>
    <t>2.18.</t>
  </si>
  <si>
    <t>VALSTYBĖS BIUDŽETO SPECIALIOS TIKSLINĖS DOTACIJOS</t>
  </si>
  <si>
    <t>IŠ NEPANAUDOTŲ EUROPOS SĄJUNGOS FINANSINĖS PARAMOS LĖŠŲ</t>
  </si>
  <si>
    <t>ASIGNAVIMAI IŠ NEPANAUDOTŲ BIUDŽETINIŲ ĮSTAIGŲ PAJAMŲ ĮMOKŲ</t>
  </si>
  <si>
    <t>Kaišiadorių apylinkės seniūnas</t>
  </si>
  <si>
    <t>Žiežmarių apylinkės seniūnas</t>
  </si>
  <si>
    <t>1.17.</t>
  </si>
  <si>
    <t>Biudžetinių įstaigų pajamos už prekes ir paslaugas</t>
  </si>
  <si>
    <t>Pajamos už ilgalaikio ir trumpalaikio materialiojo turto nuomą</t>
  </si>
  <si>
    <t>saugaus duomenų perdavimo kanalų ir kompiuterinės technikos priežiūrai užtikrinti</t>
  </si>
  <si>
    <t>12.4.</t>
  </si>
  <si>
    <t>Nuomos mokestis už valstybinę žemę</t>
  </si>
  <si>
    <t>Pajamos iš baudų, konfiskuoto turto ir kitų netesybų</t>
  </si>
  <si>
    <t>Žemės realizavimo pajamos</t>
  </si>
  <si>
    <t>2.1.2.</t>
  </si>
  <si>
    <t>2.1.1.</t>
  </si>
  <si>
    <t>1.1.1.</t>
  </si>
  <si>
    <t>1.2.1</t>
  </si>
  <si>
    <t>1.2.2.</t>
  </si>
  <si>
    <t>1.2.3.</t>
  </si>
  <si>
    <t>1.3.1.</t>
  </si>
  <si>
    <t>ES lėšų paskirties pavadinimas</t>
  </si>
  <si>
    <t>Socialinio būsto fondo plėtra Kaišiadorių rajono savivaldybėje</t>
  </si>
  <si>
    <t>Komunalinių atliekų tvarkymo infrastruktūros plėtra Kaišiadorių rajono savivaldybėje</t>
  </si>
  <si>
    <t>Paslaugų šeimai plėtojimas Kaišiadorių rajone</t>
  </si>
  <si>
    <t>IŠ PAJAMŲ DALIES SPECIALIOSIOMS IR TIKSLINĖMS PROGRAMOMS FINANSUOTI</t>
  </si>
  <si>
    <t>Mokesčiai už valstybinius gamtos išteklius</t>
  </si>
  <si>
    <t>Iš viso socialinėms paslaugoms</t>
  </si>
  <si>
    <t>Iš viso socialinei paramai mokiniams</t>
  </si>
  <si>
    <t>Užimtumo didinimo programa</t>
  </si>
  <si>
    <t xml:space="preserve">Užimtumo didinimo programa </t>
  </si>
  <si>
    <t xml:space="preserve">Gyventojų pajamų mokestis </t>
  </si>
  <si>
    <t>Palūkanos</t>
  </si>
  <si>
    <t>2.1.3.</t>
  </si>
  <si>
    <t>2.1.4.</t>
  </si>
  <si>
    <t>2.1.4.1.</t>
  </si>
  <si>
    <t>2.1.4.2.</t>
  </si>
  <si>
    <t>Mokesčiai už medžiojamųjų gyvūnų išteklius</t>
  </si>
  <si>
    <t>Valstybės rinkliava</t>
  </si>
  <si>
    <t>Vietinė rinkliava</t>
  </si>
  <si>
    <t>Rinkliavos</t>
  </si>
  <si>
    <t>2.2.1.</t>
  </si>
  <si>
    <t>2.2.2.</t>
  </si>
  <si>
    <t>2.2.3.</t>
  </si>
  <si>
    <t>2.2.4.</t>
  </si>
  <si>
    <t>2.2.4.1.</t>
  </si>
  <si>
    <t>2.2.4.2.</t>
  </si>
  <si>
    <t>3. MATERIALIOJO IR NEMATERIALIOJO TURTO REALIZAVIMO PAJAMOS</t>
  </si>
  <si>
    <t>3.1.1.</t>
  </si>
  <si>
    <t>3.1.2.</t>
  </si>
  <si>
    <t>IŠ VISO MOKESČIŲ IR KITŲ PAJAMŲ</t>
  </si>
  <si>
    <t>IŠ VISO MATERIALIOJO IR NEMATERIALIOJO TURTO REALIZAVIMO PAJAMŲ</t>
  </si>
  <si>
    <t>Valstybinėms (valstybės perduotoms savivaldybėms) funkcijoms atlikti, iš jų:</t>
  </si>
  <si>
    <t>socialinėms išmokoms ir  kompensacijoms skaičiuoti ir mokėti</t>
  </si>
  <si>
    <t>socialinei paramai mokiniams</t>
  </si>
  <si>
    <t>Valstybės investicijų programoje numatytiems projektams finansuoti</t>
  </si>
  <si>
    <t>Savivaldybių mokykloms (klasėms arba grupėms), skirtoms šalies (regiono) mokiniams, turintiems specialiųjų ugdymosi poreikių, ir kitoms savivaldybėms perduotoms įstaigoms išlaikyti</t>
  </si>
  <si>
    <t>duomenims į Suteiktos valstybės pagalbos ir nereikšmingos pagalbos registrą teikti</t>
  </si>
  <si>
    <t>būsto nuomos mokesčio daliai kompensuoti</t>
  </si>
  <si>
    <t>savivaldybių patvirtintoms užimtumo didinimo programoms įgyvendinti</t>
  </si>
  <si>
    <t>neveiksnių asmenų būklės peržiūrėjimui užtikrinti</t>
  </si>
  <si>
    <t>Europos Sąjungos struktūrinių fondų įgyvendinamų investicinių projektų savivaldybės nuosavam indėliui užtikrinti</t>
  </si>
  <si>
    <t>KITI FINANSAVIMO ŠALTINIAI</t>
  </si>
  <si>
    <t>Skolintos lėšos</t>
  </si>
  <si>
    <t>6.2.1.</t>
  </si>
  <si>
    <t>Aplinkos apsaugos rėmimo spec. programa</t>
  </si>
  <si>
    <t>6.2.2.</t>
  </si>
  <si>
    <t>Biudžetinių įstaigų pajamos už teikiamas paslaugas</t>
  </si>
  <si>
    <t>6.2.3.</t>
  </si>
  <si>
    <t>Kitos tikslinės paskirties lėšos</t>
  </si>
  <si>
    <t>6.2.4.</t>
  </si>
  <si>
    <t>6.2.5.</t>
  </si>
  <si>
    <t>Kreditoriniam įsiskolinimui padengti</t>
  </si>
  <si>
    <t>IŠ VISO KITŲ DOTACIJŲ</t>
  </si>
  <si>
    <t>IŠ VISO DOTACIJŲ</t>
  </si>
  <si>
    <t>IŠ VISO MOKESČIŲ, PAJAMŲ IR DOTACIJŲ</t>
  </si>
  <si>
    <t>Lėšų likučiai</t>
  </si>
  <si>
    <t>6.2.6.</t>
  </si>
  <si>
    <t>IŠ VISO VALSTYBĖS BIUDŽETO SPECIALIŲ TIKSLINIŲ DOTACIJŲ</t>
  </si>
  <si>
    <t>Rumšiškių seniūnija</t>
  </si>
  <si>
    <t>savivaldybės erdvinių duomenų rinkinio tvarkymo funkcijai atlikti</t>
  </si>
  <si>
    <t>UGDYMO REIKMĖMS FINANSUOTI</t>
  </si>
  <si>
    <t>6.2.7.</t>
  </si>
  <si>
    <t>iš jų melioracijai ir vandentvarkos projektui</t>
  </si>
  <si>
    <t>Socialinių paslaugų kokybės gerinimas ir paslaugų plėtra Kaišiadorių rajono savivaldybėje</t>
  </si>
  <si>
    <t>Savivaldybės administracijos direktorius (TL)</t>
  </si>
  <si>
    <t>14.</t>
  </si>
  <si>
    <t>14.1.</t>
  </si>
  <si>
    <t>4.1.1.</t>
  </si>
  <si>
    <t>Eil. nr.</t>
  </si>
  <si>
    <t xml:space="preserve">Eil. nr. </t>
  </si>
  <si>
    <t>KAIŠIADORIŲ RAJONO SAVIVALDYBĖS 2020 METŲ BIUDŽETE NUMATYTI ASIGNAVIMAI</t>
  </si>
  <si>
    <t>Savivaldybės administracijos direktorius (ŽPL)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</si>
  <si>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</si>
  <si>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</si>
  <si>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</si>
  <si>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</si>
  <si>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</si>
  <si>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</si>
  <si>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</si>
  <si>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</si>
  <si>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</si>
  <si>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5.3.1.</t>
  </si>
  <si>
    <t>5.3.2.</t>
  </si>
  <si>
    <t>savivaldybių patvirtintoms užimtumo didinimo programoms įgyvendinti, iš jų:</t>
  </si>
  <si>
    <t>Švietimo  programa</t>
  </si>
  <si>
    <t>iš jų centralizuotai buhalterinei apskaitai tvarkyti</t>
  </si>
  <si>
    <t xml:space="preserve">užimtumo skatinimo ir motyvavimo paslaugų nedirbantiems ir socialinę paramą gaunantiems asmenims modeliui įgyvendinti, iš jų </t>
  </si>
  <si>
    <t>Iš viso Socialinės apsaugos programai</t>
  </si>
  <si>
    <t xml:space="preserve">     2020 m. vasario 27 d. sprendimu Nr. V17-</t>
  </si>
  <si>
    <t xml:space="preserve">           PATVIRTINTA</t>
  </si>
  <si>
    <t>Savivaldybės administracijos direktorius (paskolų grąžinimas ir palūkanų mokėjimas)</t>
  </si>
  <si>
    <t>PAGAL PROGRAMAS</t>
  </si>
  <si>
    <t>Programos pavadinimas</t>
  </si>
  <si>
    <t>PAGAL PROGRAMAS IŠ SAVIVALDYBĖS BIUDŽETO PROGNOZUOJAMŲ PAJAMŲ</t>
  </si>
  <si>
    <t xml:space="preserve">KAIŠIADORIŲ RAJONO SAVIVALDYBĖS 2020 METŲ BIUDŽETE NUMATYTI </t>
  </si>
  <si>
    <t>ASIGNAVIMAI PAGAL PROGRAMAS</t>
  </si>
  <si>
    <t xml:space="preserve">ASIGNAVIMAI PAGAL PROGRAMAS IŠ SAVIVALDYBĖS BIUDŽETO </t>
  </si>
  <si>
    <t xml:space="preserve"> PROGNOZUOJAMŲ PAJAMŲ</t>
  </si>
  <si>
    <t>Kaišiadorių rajono švietimo ir sporto paslaugų centro direktorius</t>
  </si>
  <si>
    <t>Kaišiadorių suaugusiųjų  mokyklos direktorius</t>
  </si>
  <si>
    <t>Sosnovskio barščio gausos reguliavimas Kaišiadorių rajono savivaldybėje</t>
  </si>
  <si>
    <t>savivaldybių viešosioms bibliotekoms dokumentams įsigyti</t>
  </si>
  <si>
    <t>plėtoti visuomenės psichikos sveikatos paslaugų prieinamumą bei ankstyvojo savižudybių atpažinimo ir kompleksinės pagalbos teikimo sistemą</t>
  </si>
  <si>
    <t xml:space="preserve">akredituotai vaikų dienos socialinei priežiūrai administruoti </t>
  </si>
  <si>
    <t>akredituotai vaikų dienos socialinei priežiūrai organizuoti, teikti ir administruoti, iš jų</t>
  </si>
  <si>
    <t xml:space="preserve">akredituotai vaikų dienos socialinei priežiūrai organizuoti, teikti </t>
  </si>
  <si>
    <t>akredituotai vaikų dienos socialinei priežiūrai administruoti</t>
  </si>
  <si>
    <t>5.3.3.</t>
  </si>
  <si>
    <t>5.3.3.1.</t>
  </si>
  <si>
    <t>5.3.3.2.</t>
  </si>
  <si>
    <t>Kaišiadorių suaugusiųjų mokyklos direktorius</t>
  </si>
  <si>
    <t>Kaišiadorių pedagoginės psichologinės tarnybos direktorius</t>
  </si>
  <si>
    <t>neformaliajam vaikų švietimui</t>
  </si>
  <si>
    <t>Lėšų paskirties pavadinimas</t>
  </si>
  <si>
    <t>Kaišiadorių miesto kultūros infrastruktūros optimizavimas, sukuriant multifunkcinę erdvę, pritaikytą vietos bendruomenės poreikiams (II etapas muziejaus statyba)</t>
  </si>
  <si>
    <t>Gatvių apšvietimo modernizavimas Kaišiadorių rajono savivaldybės teritorijoje</t>
  </si>
  <si>
    <t>įgyvendinti Socialinių paslaugų šakos kolektyvinės sutarties įsipareigojimus</t>
  </si>
  <si>
    <t>Vandentiekio ir nuotekų tinklų rekonstrukcija ir plėtra Kaišiadorių rajono savivaldybėje</t>
  </si>
  <si>
    <t>Iš viso Švietimo programa</t>
  </si>
  <si>
    <t>Iš viso Aplinkos apsaugos  programa</t>
  </si>
  <si>
    <t>8.2.</t>
  </si>
  <si>
    <t>15.</t>
  </si>
  <si>
    <t>15.1.</t>
  </si>
  <si>
    <t>Iš viso Savivaldybės pagrindinių funkcijų įgyvendinimo ir viešosios tvarkos užtikrinimo programa</t>
  </si>
  <si>
    <t>5.3.4.</t>
  </si>
  <si>
    <t>5.3.5.</t>
  </si>
  <si>
    <t>5.3.6.</t>
  </si>
  <si>
    <t>5.3.7.</t>
  </si>
  <si>
    <t>5.3.8.</t>
  </si>
  <si>
    <t>5.3.9.</t>
  </si>
  <si>
    <t>akredituotai vaikų dienos socialinei priežiūrai organizuoti, teikti</t>
  </si>
  <si>
    <t>Nepanaudota pajamų dalis</t>
  </si>
  <si>
    <t>2022 m. vasario 24 d. sprendimu Nr. V17E-</t>
  </si>
  <si>
    <t>iš jų darbo užmokesčiui</t>
  </si>
  <si>
    <t>gyventojų registrui tvarkyti ir duomenims valstybės registrui teikti</t>
  </si>
  <si>
    <t>dalyvauti rengiant ir vykdant mobilizaciją, demobilizaciją, priimančiosios šalies paramą</t>
  </si>
  <si>
    <t>valstybinės kalbos vartojimo ir taisyklingumo kontrolei</t>
  </si>
  <si>
    <t>būsto šildymo išlaidų kompensacijoms mokėti</t>
  </si>
  <si>
    <t>biudžetinių įstaigų vadovaujančių darbuotojų minimaliems pareiginės algos koeficientams padidinti</t>
  </si>
  <si>
    <t>vietinės reikšmės keliams (gatvėms) tiesti, taisyti (rekonstruoti), prižiūrėti ir saugaus eismo sąlygoms užtikrinti</t>
  </si>
  <si>
    <t>5.3.10.</t>
  </si>
  <si>
    <t>plėtoti sveiką gyvenseną bei stiprinti sveikos gyvensenos įgūdžius ugdymo įstaigose ir bendruomenėse, vykdyti visuomenės sveikatos stebėseną savivaldybėse</t>
  </si>
  <si>
    <t>visuomenės sveikatos priežiūros funkcijoms vykdyti, iš jų</t>
  </si>
  <si>
    <t>Ugdymo reikmėms finansuoti</t>
  </si>
  <si>
    <t>koordinuotai teikiamų paslaugų vaikams nuo gimimo iki 18 metų (turintiems didelių ir labai didelių specialiųjų ugdymosi poreikių iki 21 metų) ir vaiko atstovams koordinavimui finansuoti</t>
  </si>
  <si>
    <t>neformaliojo vaikų švietimo įvairovei, prieinamumui ir kokybei didinti</t>
  </si>
  <si>
    <t xml:space="preserve">civilinei saugai </t>
  </si>
  <si>
    <t>švietimo įstaigų sporto aikštynams atnaujinti</t>
  </si>
  <si>
    <t>priešgaisrinės saugai</t>
  </si>
  <si>
    <t>gyvenamosios vietos deklaravimo duomenų ir gyvenamosios vietos nedeklaravusių asmenų apskaitos duomenims tvarkyti</t>
  </si>
  <si>
    <t>Astravo atominės elektrinės branduolinei avarijai pasirengti</t>
  </si>
  <si>
    <t>žemės ūkio funkcijoms atlikti, iš jų</t>
  </si>
  <si>
    <t>savivaldybėms priskirtiems geodezijos ir kartografijos darbams (savivaldybių erdvinių duomenų rinkiniams tvarkyti) organizuoti ir vykdyti</t>
  </si>
  <si>
    <t>naudotų padangų, kurių turėtojo nustatyti neįmanoma arba kuris neegzistuoja, tvarkymas Kaišiadorių rajone</t>
  </si>
  <si>
    <t>individualių antrinių žaliavų surinkimo konteinerių įsigijimas Kaišiadorių rajone</t>
  </si>
  <si>
    <t>asbesto turinčių gaminių atliekų Kaišiadorių rajono savivaldybėje surinkimas apvažiavimo būdu ir transportavimas iki šalinimo vietos</t>
  </si>
  <si>
    <t>tekstilės atliekų surinkimo konteineriams įsigyti</t>
  </si>
  <si>
    <t>5.3.11.</t>
  </si>
  <si>
    <t>5.3.12.</t>
  </si>
  <si>
    <t>5.3.13.</t>
  </si>
  <si>
    <t>5.3.14.</t>
  </si>
  <si>
    <t>KAIŠIADORIŲ RAJONO SAVIVALDYBĖS 2022 METŲ BIUDŽETE NUMATYTOS</t>
  </si>
  <si>
    <t>KAIŠIADORIŲ RAJONO SAVIVALDYBĖS 2022 METŲ BIUDŽETE NUMATYTI</t>
  </si>
  <si>
    <t xml:space="preserve">1. </t>
  </si>
  <si>
    <t>KAIŠIADORIŲ RAJONO SAVIVALDYBĖS 2022 METŲ BIUDŽETO PAJAMOS</t>
  </si>
  <si>
    <t>KAIŠIADORIŲ RAJONO SAVIVALDYBĖS 2022 METŲ BIUDŽETE NUMATYTI ASIGNAVIMAI</t>
  </si>
  <si>
    <t xml:space="preserve">KAIŠIADORIŲ RAJONO SAVIVALDYBĖS 2022 METŲ BIUDŽETE NUMATYTI </t>
  </si>
  <si>
    <t xml:space="preserve">ASIGNAVIMAI IŠ NEPANAUDOTŲ SAVIVALDYBĖS BIUDŽETO LĖŠŲ  </t>
  </si>
  <si>
    <t>KREDITORINIAM ĮSISKOLINIMUI PADENGTI</t>
  </si>
  <si>
    <t xml:space="preserve">2022 m. vasario 24 d. sprendimu </t>
  </si>
  <si>
    <t>Nr. V17E-</t>
  </si>
  <si>
    <t>KAIŠIADORIŲ RAJONO SAVIVALDYBĖS 2022 METŲ BIUDŽETE NUMATYTI ASIGNAVIMAI IŠ SKOLINTŲ LĖŠŲ INVESTICINIAMS PROJEKTAMS</t>
  </si>
  <si>
    <t xml:space="preserve">1.2. </t>
  </si>
  <si>
    <t>Sklypo, esančio Pramonės g., Kaišiadoryse, pritaikymas gamybinei (komercinei) veiklai</t>
  </si>
  <si>
    <t>Gydymo paskirties pastato paskirties keitimo į gyvenamosios paskirties (dviejų butų) pastatą ir kapitalinio remonto Mokyklos g. 1, Tauckūnų k., Kaišiadorių r. sav. rangos darbai</t>
  </si>
  <si>
    <t xml:space="preserve">5.3.15. </t>
  </si>
  <si>
    <t>pedagoginių darbuotojų, išlaikomų iš savivaldybių biudžetų lėšų (išskyrus valstybės biudžeto specialias tikslines dotacijas), darbo užmokesčiui didinti</t>
  </si>
  <si>
    <t>Lietuvos Respublikos valstybės biudžeto specialiųjų tikslinių dotacijų savivaldybių biudžetams, skirtų savivaldybės investicijų projektui (-ams) įgyvendinti arba savivaldybės kultūros įstaigos infrastruktūros plėtrai, turtui sukurti, įsigyti ar jo vertei padidinti</t>
  </si>
  <si>
    <t>KAIŠIADORIŲ RAJONO SAVIVALDYBĖS 2022 METŲ BIUDŽETE NUMATYTI ASIGNAVIMAI IŠ NEPANAUDOTŲ EUROPOS SĄJUNGOS STRUKTŪRINIŲ FONDŲ ĮGYVENDINAMŲ INVESTICINIŲ PROJEKTŲ SAVIVALDYBĖS NUOSAVAM INDĖLIUI UŽTIKRINTI</t>
  </si>
  <si>
    <t>Gudienos kaimo gyvenamosios vietovės atnaujinimas</t>
  </si>
  <si>
    <t>Eismo saugos priemonės diegimas Kaišiadorių rajono savivaldybėje prie kelio Nr. 1808</t>
  </si>
  <si>
    <t xml:space="preserve">KAIŠIADORIŲ RAJONO SAVIVALDYBĖS 2022 METŲ BIUDŽETE NUMATYTI ASIGNAVIMAI IŠ </t>
  </si>
  <si>
    <t>VALSTYBĖS BIUDŽETO SPECIALIŲ TIKSLINIŲ IR KITŲ DOTACIJŲ</t>
  </si>
  <si>
    <t>civilinei saugai, iš jų Astravo atominės elektrinės branduolinei avarijai pasirengti</t>
  </si>
  <si>
    <t xml:space="preserve">Kitos dotacijos </t>
  </si>
  <si>
    <t>10.2.</t>
  </si>
  <si>
    <t>10.3.</t>
  </si>
  <si>
    <t>14.2.</t>
  </si>
  <si>
    <t>Iš viso Ūkio plėtros programa</t>
  </si>
  <si>
    <t>ASIGNAVIMAI IŠ SAVIVALDYBĖS BIUDŽETO PROGNOZUOJAMŲ PAJAMŲ</t>
  </si>
  <si>
    <t>KAIŠIADORIŲ RAJONO SAVIVALDYBĖS 2022 METŲ BIUDŽETO ASIGNAVIMAI</t>
  </si>
  <si>
    <t>iš jų GPM, mokamas už pajamas, gautas iš veiklos, kuria verčiamasi turint verslo liudijimą</t>
  </si>
  <si>
    <t>tūkst. Eur</t>
  </si>
  <si>
    <t>Kaišiadorių šventosios Faustinos mokyklos-daugiafunkcio centro direktorius</t>
  </si>
  <si>
    <t xml:space="preserve">5.3.16. </t>
  </si>
  <si>
    <t>5.3.17.</t>
  </si>
  <si>
    <t>didinti darbo užmokestį socialinių paslaugų įstaigų ir socialinių paslaugų srities darbuotojams</t>
  </si>
  <si>
    <t>5.3.18.</t>
  </si>
  <si>
    <t>organizuoti būsto ir jo aplinkos pritaikymą neįgaliesiems</t>
  </si>
  <si>
    <t>12.5.</t>
  </si>
  <si>
    <t>5.3.19.</t>
  </si>
  <si>
    <t>5.3.20.</t>
  </si>
  <si>
    <t>organizuoti socialinės reabilitacijos paslaugų neįgaliesiems bendruomenėje teikimą</t>
  </si>
  <si>
    <t>asmeninei pagalbai teikti</t>
  </si>
  <si>
    <t>12.6.</t>
  </si>
  <si>
    <t>asmeninei pagalbai administruoti</t>
  </si>
  <si>
    <t>asmeninei pagalbai teikti ir administruoti</t>
  </si>
  <si>
    <t>valstybei nuosavybės teise priklausančių melioracijos ir hidrotechnikos statinių valdymui ir naudojimui patikėjimo teise užtikrinti, iš jų</t>
  </si>
  <si>
    <t>valstybei nuosavybės teise priklausančių melioracijos ir hidrotechnikos statinių valdymui ir naudojimui patikėjimo teise užtikrinti</t>
  </si>
  <si>
    <t>savivaldybių patirtoms materialinių išteklių teikimo, siekiant šalinti COVID-19 ligos (koronaviruso infekcijos) padarinius ir valdyti jos plitimą esant valstybės lygio ekstremaliajai situacijai, išlaidoms kompensuoti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</si>
</sst>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i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Fill="1"/>
    <xf numFmtId="0" fontId="2" fillId="0" borderId="1" xfId="0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5" fillId="0" borderId="0" xfId="0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0" xfId="0" applyNumberFormat="1" applyFont="1" applyFill="1"/>
    <xf numFmtId="0" fontId="3" fillId="0" borderId="0" xfId="0" applyFont="1" applyAlignment="1"/>
    <xf numFmtId="1" fontId="3" fillId="0" borderId="0" xfId="0" applyNumberFormat="1" applyFont="1" applyFill="1" applyAlignment="1">
      <alignment horizontal="center"/>
    </xf>
    <xf numFmtId="0" fontId="2" fillId="0" borderId="1" xfId="0" applyFont="1" applyBorder="1"/>
    <xf numFmtId="2" fontId="2" fillId="0" borderId="0" xfId="0" applyNumberFormat="1" applyFont="1" applyFill="1" applyAlignment="1">
      <alignment horizontal="center"/>
    </xf>
    <xf numFmtId="1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/>
    </xf>
    <xf numFmtId="49" fontId="2" fillId="0" borderId="1" xfId="0" applyNumberFormat="1" applyFont="1" applyBorder="1"/>
    <xf numFmtId="49" fontId="3" fillId="2" borderId="1" xfId="0" applyNumberFormat="1" applyFont="1" applyFill="1" applyBorder="1" applyAlignment="1"/>
    <xf numFmtId="49" fontId="3" fillId="0" borderId="1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" fontId="3" fillId="0" borderId="2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justify" vertical="center"/>
    </xf>
    <xf numFmtId="0" fontId="3" fillId="0" borderId="1" xfId="0" applyFont="1" applyFill="1" applyBorder="1"/>
    <xf numFmtId="49" fontId="3" fillId="0" borderId="1" xfId="0" applyNumberFormat="1" applyFont="1" applyBorder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4" xfId="0" applyFont="1" applyFill="1" applyBorder="1" applyAlignment="1">
      <alignment horizontal="justify"/>
    </xf>
    <xf numFmtId="0" fontId="2" fillId="0" borderId="1" xfId="0" applyFont="1" applyFill="1" applyBorder="1" applyAlignment="1"/>
    <xf numFmtId="0" fontId="2" fillId="0" borderId="6" xfId="0" applyFont="1" applyFill="1" applyBorder="1" applyAlignment="1">
      <alignment horizontal="justify"/>
    </xf>
    <xf numFmtId="0" fontId="2" fillId="0" borderId="2" xfId="0" applyFont="1" applyFill="1" applyBorder="1"/>
    <xf numFmtId="0" fontId="3" fillId="2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3" fillId="2" borderId="2" xfId="0" applyFont="1" applyFill="1" applyBorder="1"/>
    <xf numFmtId="1" fontId="2" fillId="0" borderId="2" xfId="0" applyNumberFormat="1" applyFont="1" applyFill="1" applyBorder="1" applyAlignment="1">
      <alignment horizontal="justify" vertical="center"/>
    </xf>
    <xf numFmtId="2" fontId="3" fillId="0" borderId="0" xfId="0" applyNumberFormat="1" applyFont="1"/>
    <xf numFmtId="0" fontId="2" fillId="0" borderId="0" xfId="0" applyFont="1" applyAlignment="1">
      <alignment horizontal="left"/>
    </xf>
    <xf numFmtId="49" fontId="3" fillId="0" borderId="1" xfId="0" applyNumberFormat="1" applyFont="1" applyFill="1" applyBorder="1"/>
    <xf numFmtId="0" fontId="2" fillId="0" borderId="4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2" fillId="0" borderId="1" xfId="0" applyNumberFormat="1" applyFont="1" applyFill="1" applyBorder="1"/>
    <xf numFmtId="0" fontId="3" fillId="0" borderId="5" xfId="0" applyFont="1" applyFill="1" applyBorder="1" applyAlignment="1"/>
    <xf numFmtId="1" fontId="3" fillId="0" borderId="5" xfId="0" applyNumberFormat="1" applyFont="1" applyFill="1" applyBorder="1" applyAlignment="1"/>
    <xf numFmtId="0" fontId="3" fillId="0" borderId="5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2" borderId="1" xfId="0" applyFont="1" applyFill="1" applyBorder="1" applyAlignment="1">
      <alignment horizontal="justify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Fill="1"/>
    <xf numFmtId="164" fontId="3" fillId="0" borderId="1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2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0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12" xfId="0" applyNumberFormat="1" applyFont="1" applyFill="1" applyBorder="1" applyAlignment="1"/>
    <xf numFmtId="164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/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2" borderId="2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164" fontId="3" fillId="2" borderId="1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2" borderId="3" xfId="0" applyFont="1" applyFill="1" applyBorder="1" applyAlignment="1"/>
    <xf numFmtId="1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3" fillId="0" borderId="13" xfId="0" applyNumberFormat="1" applyFont="1" applyFill="1" applyBorder="1" applyAlignment="1">
      <alignment horizontal="justify"/>
    </xf>
    <xf numFmtId="1" fontId="3" fillId="0" borderId="14" xfId="0" applyNumberFormat="1" applyFont="1" applyFill="1" applyBorder="1" applyAlignment="1">
      <alignment horizontal="justify"/>
    </xf>
    <xf numFmtId="0" fontId="3" fillId="0" borderId="14" xfId="0" applyFont="1" applyFill="1" applyBorder="1" applyAlignment="1">
      <alignment horizontal="justify"/>
    </xf>
    <xf numFmtId="0" fontId="3" fillId="0" borderId="15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3" fillId="2" borderId="15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/>
    </xf>
    <xf numFmtId="49" fontId="2" fillId="2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0" fontId="2" fillId="0" borderId="3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/>
    <xf numFmtId="0" fontId="3" fillId="0" borderId="1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justify"/>
    </xf>
    <xf numFmtId="2" fontId="2" fillId="0" borderId="0" xfId="0" applyNumberFormat="1" applyFont="1" applyFill="1"/>
    <xf numFmtId="2" fontId="2" fillId="0" borderId="0" xfId="0" applyNumberFormat="1" applyFont="1" applyFill="1" applyBorder="1"/>
    <xf numFmtId="0" fontId="2" fillId="0" borderId="0" xfId="0" applyFont="1" applyFill="1" applyProtection="1">
      <protection locked="0"/>
    </xf>
    <xf numFmtId="0" fontId="2" fillId="0" borderId="2" xfId="0" applyFont="1" applyFill="1" applyBorder="1" applyAlignment="1">
      <alignment horizontal="justify"/>
    </xf>
    <xf numFmtId="49" fontId="2" fillId="0" borderId="1" xfId="0" applyNumberFormat="1" applyFont="1" applyFill="1" applyBorder="1" applyProtection="1">
      <protection locked="0"/>
    </xf>
    <xf numFmtId="1" fontId="2" fillId="0" borderId="2" xfId="0" applyNumberFormat="1" applyFont="1" applyFill="1" applyBorder="1" applyAlignment="1">
      <alignment horizontal="justify"/>
    </xf>
    <xf numFmtId="1" fontId="3" fillId="2" borderId="2" xfId="0" applyNumberFormat="1" applyFont="1" applyFill="1" applyBorder="1"/>
    <xf numFmtId="1" fontId="2" fillId="0" borderId="2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justify"/>
    </xf>
    <xf numFmtId="0" fontId="3" fillId="3" borderId="4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left"/>
    </xf>
    <xf numFmtId="2" fontId="11" fillId="0" borderId="0" xfId="0" applyNumberFormat="1" applyFont="1"/>
    <xf numFmtId="49" fontId="2" fillId="0" borderId="1" xfId="0" applyNumberFormat="1" applyFont="1" applyFill="1" applyBorder="1" applyAlignment="1" applyProtection="1">
      <alignment horizontal="justify"/>
      <protection locked="0"/>
    </xf>
    <xf numFmtId="0" fontId="2" fillId="0" borderId="1" xfId="2" applyFont="1" applyFill="1" applyBorder="1" applyAlignment="1">
      <alignment horizontal="justify"/>
    </xf>
    <xf numFmtId="0" fontId="2" fillId="0" borderId="4" xfId="2" applyFont="1" applyFill="1" applyBorder="1" applyAlignment="1">
      <alignment horizontal="justify"/>
    </xf>
    <xf numFmtId="0" fontId="3" fillId="2" borderId="11" xfId="0" applyFont="1" applyFill="1" applyBorder="1" applyAlignment="1"/>
    <xf numFmtId="2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3" xfId="0" applyFont="1" applyFill="1" applyBorder="1" applyAlignment="1">
      <alignment horizontal="justify"/>
    </xf>
    <xf numFmtId="164" fontId="2" fillId="0" borderId="0" xfId="0" applyNumberFormat="1" applyFont="1" applyFill="1" applyAlignment="1"/>
    <xf numFmtId="164" fontId="3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16" fontId="2" fillId="0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2" borderId="1" xfId="0" applyNumberFormat="1" applyFont="1" applyFill="1" applyBorder="1" applyAlignment="1"/>
    <xf numFmtId="0" fontId="3" fillId="2" borderId="2" xfId="0" applyFont="1" applyFill="1" applyBorder="1" applyAlignment="1"/>
    <xf numFmtId="0" fontId="2" fillId="0" borderId="4" xfId="2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/>
    <xf numFmtId="164" fontId="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49" fontId="3" fillId="5" borderId="1" xfId="0" applyNumberFormat="1" applyFont="1" applyFill="1" applyBorder="1" applyAlignment="1">
      <alignment horizontal="left"/>
    </xf>
    <xf numFmtId="49" fontId="3" fillId="5" borderId="4" xfId="0" applyNumberFormat="1" applyFont="1" applyFill="1" applyBorder="1" applyAlignment="1">
      <alignment horizontal="justify"/>
    </xf>
    <xf numFmtId="49" fontId="3" fillId="5" borderId="1" xfId="0" applyNumberFormat="1" applyFont="1" applyFill="1" applyBorder="1" applyAlignment="1"/>
    <xf numFmtId="49" fontId="3" fillId="5" borderId="4" xfId="0" applyNumberFormat="1" applyFont="1" applyFill="1" applyBorder="1" applyAlignment="1"/>
    <xf numFmtId="164" fontId="3" fillId="5" borderId="6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4" xfId="0" applyNumberFormat="1" applyFont="1" applyFill="1" applyBorder="1" applyAlignment="1"/>
    <xf numFmtId="164" fontId="2" fillId="5" borderId="6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64" fontId="3" fillId="5" borderId="10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0" borderId="5" xfId="0" applyFont="1" applyFill="1" applyBorder="1" applyAlignment="1">
      <alignment horizontal="justify"/>
    </xf>
    <xf numFmtId="164" fontId="3" fillId="0" borderId="8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0" fillId="0" borderId="3" xfId="0" applyBorder="1"/>
    <xf numFmtId="0" fontId="11" fillId="0" borderId="3" xfId="0" applyFont="1" applyBorder="1"/>
    <xf numFmtId="0" fontId="2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/>
    <xf numFmtId="164" fontId="3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1" fontId="2" fillId="0" borderId="2" xfId="0" applyNumberFormat="1" applyFont="1" applyFill="1" applyBorder="1" applyAlignment="1">
      <alignment horizontal="left"/>
    </xf>
    <xf numFmtId="2" fontId="2" fillId="0" borderId="3" xfId="0" applyNumberFormat="1" applyFont="1" applyBorder="1"/>
    <xf numFmtId="0" fontId="4" fillId="0" borderId="3" xfId="0" applyFont="1" applyFill="1" applyBorder="1"/>
    <xf numFmtId="1" fontId="4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justify"/>
    </xf>
    <xf numFmtId="0" fontId="2" fillId="0" borderId="11" xfId="2" applyFont="1" applyFill="1" applyBorder="1" applyAlignment="1">
      <alignment horizontal="justify"/>
    </xf>
    <xf numFmtId="0" fontId="2" fillId="0" borderId="2" xfId="2" applyFont="1" applyFill="1" applyBorder="1" applyAlignment="1">
      <alignment horizontal="justify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/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justify"/>
    </xf>
    <xf numFmtId="1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justify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justify"/>
    </xf>
    <xf numFmtId="0" fontId="13" fillId="5" borderId="4" xfId="0" applyFont="1" applyFill="1" applyBorder="1" applyAlignment="1">
      <alignment horizontal="right" wrapText="1"/>
    </xf>
    <xf numFmtId="0" fontId="13" fillId="5" borderId="4" xfId="0" applyFont="1" applyFill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justify"/>
    </xf>
    <xf numFmtId="0" fontId="2" fillId="0" borderId="4" xfId="2" applyFont="1" applyBorder="1" applyAlignment="1">
      <alignment horizontal="justify"/>
    </xf>
    <xf numFmtId="1" fontId="2" fillId="0" borderId="2" xfId="0" applyNumberFormat="1" applyFont="1" applyBorder="1"/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/>
    <xf numFmtId="164" fontId="2" fillId="0" borderId="6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49" fontId="3" fillId="6" borderId="1" xfId="0" applyNumberFormat="1" applyFont="1" applyFill="1" applyBorder="1" applyAlignment="1"/>
    <xf numFmtId="0" fontId="2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wrapText="1"/>
    </xf>
    <xf numFmtId="164" fontId="3" fillId="6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Protection="1">
      <protection locked="0"/>
    </xf>
    <xf numFmtId="0" fontId="2" fillId="0" borderId="2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Alignment="1">
      <alignment horizontal="justify" vertical="center"/>
    </xf>
    <xf numFmtId="0" fontId="2" fillId="0" borderId="4" xfId="0" applyFont="1" applyBorder="1"/>
    <xf numFmtId="49" fontId="2" fillId="5" borderId="1" xfId="0" applyNumberFormat="1" applyFont="1" applyFill="1" applyBorder="1"/>
    <xf numFmtId="0" fontId="2" fillId="5" borderId="2" xfId="0" applyFont="1" applyFill="1" applyBorder="1" applyAlignment="1">
      <alignment wrapText="1"/>
    </xf>
    <xf numFmtId="49" fontId="3" fillId="0" borderId="4" xfId="0" applyNumberFormat="1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5" borderId="1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0" fontId="2" fillId="0" borderId="5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justify"/>
    </xf>
    <xf numFmtId="0" fontId="2" fillId="0" borderId="2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justify"/>
    </xf>
    <xf numFmtId="164" fontId="2" fillId="0" borderId="4" xfId="0" applyNumberFormat="1" applyFont="1" applyBorder="1" applyAlignment="1">
      <alignment horizontal="justify"/>
    </xf>
    <xf numFmtId="0" fontId="14" fillId="0" borderId="2" xfId="0" applyFont="1" applyBorder="1"/>
    <xf numFmtId="164" fontId="14" fillId="0" borderId="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justify"/>
    </xf>
    <xf numFmtId="164" fontId="14" fillId="5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5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3" fillId="3" borderId="15" xfId="0" applyFont="1" applyFill="1" applyBorder="1" applyAlignment="1">
      <alignment horizontal="justify"/>
    </xf>
    <xf numFmtId="0" fontId="3" fillId="3" borderId="8" xfId="0" applyFont="1" applyFill="1" applyBorder="1" applyAlignment="1">
      <alignment horizontal="justify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3" fillId="0" borderId="5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left" vertical="center" wrapText="1"/>
    </xf>
    <xf numFmtId="49" fontId="2" fillId="5" borderId="1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/>
    </xf>
    <xf numFmtId="0" fontId="0" fillId="0" borderId="2" xfId="0" applyBorder="1" applyAlignment="1"/>
    <xf numFmtId="0" fontId="0" fillId="0" borderId="4" xfId="0" applyBorder="1" applyAlignment="1"/>
    <xf numFmtId="0" fontId="3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/>
    </xf>
    <xf numFmtId="0" fontId="3" fillId="3" borderId="4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49" fontId="3" fillId="2" borderId="5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justify" vertical="center"/>
      <protection locked="0"/>
    </xf>
    <xf numFmtId="0" fontId="4" fillId="0" borderId="12" xfId="0" applyFont="1" applyFill="1" applyBorder="1" applyAlignment="1" applyProtection="1">
      <alignment horizontal="justify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2" fillId="0" borderId="10" xfId="2" applyFont="1" applyFill="1" applyBorder="1" applyAlignment="1">
      <alignment horizontal="justify" vertical="center"/>
    </xf>
    <xf numFmtId="0" fontId="2" fillId="0" borderId="11" xfId="2" applyFont="1" applyFill="1" applyBorder="1" applyAlignment="1">
      <alignment horizontal="justify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justify"/>
      <protection locked="0"/>
    </xf>
    <xf numFmtId="0" fontId="2" fillId="0" borderId="11" xfId="0" applyFont="1" applyFill="1" applyBorder="1" applyAlignment="1" applyProtection="1">
      <alignment horizontal="justify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" fontId="3" fillId="0" borderId="0" xfId="0" applyNumberFormat="1" applyFont="1" applyAlignment="1">
      <alignment horizontal="center" wrapText="1"/>
    </xf>
    <xf numFmtId="0" fontId="2" fillId="0" borderId="10" xfId="0" applyFont="1" applyBorder="1" applyAlignment="1" applyProtection="1">
      <alignment horizontal="justify" vertical="center"/>
      <protection locked="0"/>
    </xf>
    <xf numFmtId="0" fontId="2" fillId="0" borderId="12" xfId="0" applyFont="1" applyBorder="1" applyAlignment="1" applyProtection="1">
      <alignment horizontal="justify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/>
    </xf>
    <xf numFmtId="0" fontId="2" fillId="0" borderId="11" xfId="0" applyNumberFormat="1" applyFont="1" applyFill="1" applyBorder="1" applyAlignment="1">
      <alignment horizontal="justify" vertical="center"/>
    </xf>
    <xf numFmtId="0" fontId="3" fillId="5" borderId="15" xfId="0" applyFont="1" applyFill="1" applyBorder="1" applyAlignment="1">
      <alignment horizontal="justify"/>
    </xf>
    <xf numFmtId="0" fontId="3" fillId="5" borderId="8" xfId="0" applyFont="1" applyFill="1" applyBorder="1" applyAlignment="1">
      <alignment horizontal="justify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</cellXfs>
  <cellStyles count="3">
    <cellStyle name="Įprastas" xfId="0" builtinId="0"/>
    <cellStyle name="Normal 2" xfId="1" xr:uid="{00000000-0005-0000-0000-000001000000}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</a:t>
            </a:r>
            <a:endParaRPr lang="en-GB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908290623541553E-2"/>
          <c:y val="7.7621034784495169E-2"/>
          <c:w val="0.93969094809315235"/>
          <c:h val="0.7672687464042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Lapas2!$B$11:$B$23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Lapas2!$C$11:$C$23</c:f>
              <c:numCache>
                <c:formatCode>0.0</c:formatCode>
                <c:ptCount val="13"/>
                <c:pt idx="0">
                  <c:v>5674.2000000000007</c:v>
                </c:pt>
                <c:pt idx="1">
                  <c:v>19059.7</c:v>
                </c:pt>
                <c:pt idx="2">
                  <c:v>2494.5999999999995</c:v>
                </c:pt>
                <c:pt idx="3">
                  <c:v>6621.0999999999985</c:v>
                </c:pt>
                <c:pt idx="4">
                  <c:v>158.4</c:v>
                </c:pt>
                <c:pt idx="5">
                  <c:v>508.6</c:v>
                </c:pt>
                <c:pt idx="6">
                  <c:v>5249.5</c:v>
                </c:pt>
                <c:pt idx="7">
                  <c:v>640.79999999999995</c:v>
                </c:pt>
                <c:pt idx="8">
                  <c:v>518.20000000000005</c:v>
                </c:pt>
                <c:pt idx="9">
                  <c:v>345.2</c:v>
                </c:pt>
                <c:pt idx="10">
                  <c:v>369.1</c:v>
                </c:pt>
                <c:pt idx="11">
                  <c:v>2350</c:v>
                </c:pt>
                <c:pt idx="12">
                  <c:v>2336.4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7-468D-8991-DF4754865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505936"/>
        <c:axId val="1431496224"/>
      </c:barChart>
      <c:catAx>
        <c:axId val="14325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96224"/>
        <c:crosses val="autoZero"/>
        <c:auto val="1"/>
        <c:lblAlgn val="ctr"/>
        <c:lblOffset val="100"/>
        <c:noMultiLvlLbl val="0"/>
      </c:catAx>
      <c:valAx>
        <c:axId val="14314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5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0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 PAGAL PROGRAMAS</a:t>
            </a:r>
            <a:endParaRPr lang="en-GB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292006525285483"/>
          <c:y val="1.2364760432766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908290623541553E-2"/>
          <c:y val="7.7621034784495169E-2"/>
          <c:w val="0.95592006953453823"/>
          <c:h val="0.7672687464042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Lapas2!$B$11:$B$23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Lapas2!$C$11:$C$23</c:f>
              <c:numCache>
                <c:formatCode>0.0</c:formatCode>
                <c:ptCount val="13"/>
                <c:pt idx="0">
                  <c:v>5674.2000000000007</c:v>
                </c:pt>
                <c:pt idx="1">
                  <c:v>19059.7</c:v>
                </c:pt>
                <c:pt idx="2">
                  <c:v>2494.5999999999995</c:v>
                </c:pt>
                <c:pt idx="3">
                  <c:v>6621.0999999999985</c:v>
                </c:pt>
                <c:pt idx="4">
                  <c:v>158.4</c:v>
                </c:pt>
                <c:pt idx="5">
                  <c:v>508.6</c:v>
                </c:pt>
                <c:pt idx="6">
                  <c:v>5249.5</c:v>
                </c:pt>
                <c:pt idx="7">
                  <c:v>640.79999999999995</c:v>
                </c:pt>
                <c:pt idx="8">
                  <c:v>518.20000000000005</c:v>
                </c:pt>
                <c:pt idx="9">
                  <c:v>345.2</c:v>
                </c:pt>
                <c:pt idx="10">
                  <c:v>369.1</c:v>
                </c:pt>
                <c:pt idx="11">
                  <c:v>2350</c:v>
                </c:pt>
                <c:pt idx="12">
                  <c:v>2336.4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D-45AB-84D3-8A4E511BB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505936"/>
        <c:axId val="1431496224"/>
      </c:barChart>
      <c:catAx>
        <c:axId val="14325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96224"/>
        <c:crosses val="autoZero"/>
        <c:auto val="1"/>
        <c:lblAlgn val="ctr"/>
        <c:lblOffset val="100"/>
        <c:noMultiLvlLbl val="0"/>
      </c:catAx>
      <c:valAx>
        <c:axId val="14314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5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</a:t>
            </a:r>
            <a:r>
              <a:rPr lang="en-GB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PAGAL PROGRAMAS IŠ SAVIVALDYBĖS BIUDŽETO PROGNOZUOJAMŲ PAJAMŲ</a:t>
            </a:r>
            <a:r>
              <a:rPr lang="en-GB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GB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2656385352711971"/>
          <c:y val="1.3179571663920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14887786603767E-2"/>
          <c:y val="6.8667361680830236E-2"/>
          <c:w val="0.94021242498872659"/>
          <c:h val="0.67557706028097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'asign SB'!$B$11:$B$23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'asign SB'!$C$11:$C$23</c:f>
              <c:numCache>
                <c:formatCode>0.0</c:formatCode>
                <c:ptCount val="13"/>
                <c:pt idx="0">
                  <c:v>0</c:v>
                </c:pt>
                <c:pt idx="1">
                  <c:v>85</c:v>
                </c:pt>
                <c:pt idx="2">
                  <c:v>2364.1</c:v>
                </c:pt>
                <c:pt idx="3">
                  <c:v>0</c:v>
                </c:pt>
                <c:pt idx="4">
                  <c:v>157.1</c:v>
                </c:pt>
                <c:pt idx="5">
                  <c:v>2438</c:v>
                </c:pt>
                <c:pt idx="6">
                  <c:v>301.5</c:v>
                </c:pt>
                <c:pt idx="7">
                  <c:v>100</c:v>
                </c:pt>
                <c:pt idx="8">
                  <c:v>77</c:v>
                </c:pt>
                <c:pt idx="9">
                  <c:v>0</c:v>
                </c:pt>
                <c:pt idx="10">
                  <c:v>1307.9000000000001</c:v>
                </c:pt>
                <c:pt idx="11">
                  <c:v>679.2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5-4563-BA80-21FC16CC1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4965520"/>
        <c:axId val="1431337296"/>
      </c:barChart>
      <c:catAx>
        <c:axId val="143496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337296"/>
        <c:crosses val="autoZero"/>
        <c:auto val="1"/>
        <c:lblAlgn val="ctr"/>
        <c:lblOffset val="100"/>
        <c:noMultiLvlLbl val="0"/>
      </c:catAx>
      <c:valAx>
        <c:axId val="14313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96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19051</xdr:rowOff>
    </xdr:from>
    <xdr:to>
      <xdr:col>15</xdr:col>
      <xdr:colOff>200025</xdr:colOff>
      <xdr:row>32</xdr:row>
      <xdr:rowOff>152400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F0657B40-F33C-4439-9FF0-17A37763F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19</xdr:col>
      <xdr:colOff>95250</xdr:colOff>
      <xdr:row>30</xdr:row>
      <xdr:rowOff>9525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1A22A5B5-31C0-4E3A-877C-D2A75E175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590550</xdr:colOff>
      <xdr:row>33</xdr:row>
      <xdr:rowOff>161924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C32F8332-3B34-49C4-A4CA-468237267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showZeros="0" tabSelected="1" workbookViewId="0">
      <selection activeCell="D85" sqref="D85"/>
    </sheetView>
  </sheetViews>
  <sheetFormatPr defaultColWidth="9.140625" defaultRowHeight="15.75" customHeight="1" x14ac:dyDescent="0.25"/>
  <cols>
    <col min="1" max="1" width="7.5703125" style="1" customWidth="1"/>
    <col min="2" max="2" width="55.5703125" style="1" customWidth="1"/>
    <col min="3" max="3" width="39.5703125" style="1" customWidth="1"/>
    <col min="4" max="4" width="21" style="1" bestFit="1" customWidth="1"/>
    <col min="5" max="6" width="10.140625" style="1" bestFit="1" customWidth="1"/>
    <col min="7" max="7" width="12.140625" style="1" customWidth="1"/>
    <col min="8" max="16384" width="9.140625" style="1"/>
  </cols>
  <sheetData>
    <row r="1" spans="1:9" x14ac:dyDescent="0.25">
      <c r="C1" s="1" t="s">
        <v>106</v>
      </c>
    </row>
    <row r="2" spans="1:9" x14ac:dyDescent="0.25">
      <c r="C2" s="1" t="s">
        <v>194</v>
      </c>
    </row>
    <row r="3" spans="1:9" x14ac:dyDescent="0.25">
      <c r="C3" s="1" t="s">
        <v>380</v>
      </c>
    </row>
    <row r="4" spans="1:9" ht="12.75" customHeight="1" x14ac:dyDescent="0.25"/>
    <row r="5" spans="1:9" x14ac:dyDescent="0.25">
      <c r="A5" s="356" t="s">
        <v>412</v>
      </c>
      <c r="B5" s="356"/>
      <c r="C5" s="356"/>
    </row>
    <row r="6" spans="1:9" x14ac:dyDescent="0.25">
      <c r="C6" s="129" t="s">
        <v>440</v>
      </c>
    </row>
    <row r="7" spans="1:9" ht="32.25" customHeight="1" x14ac:dyDescent="0.25">
      <c r="A7" s="22" t="s">
        <v>316</v>
      </c>
      <c r="B7" s="22" t="s">
        <v>197</v>
      </c>
      <c r="C7" s="23" t="s">
        <v>105</v>
      </c>
      <c r="I7" s="4"/>
    </row>
    <row r="8" spans="1:9" s="16" customFormat="1" ht="15.75" customHeight="1" x14ac:dyDescent="0.25">
      <c r="A8" s="47" t="s">
        <v>107</v>
      </c>
      <c r="B8" s="138" t="s">
        <v>198</v>
      </c>
      <c r="C8" s="79">
        <f>C9+C12+C16</f>
        <v>22708</v>
      </c>
    </row>
    <row r="9" spans="1:9" ht="15.75" customHeight="1" x14ac:dyDescent="0.25">
      <c r="A9" s="205" t="s">
        <v>98</v>
      </c>
      <c r="B9" s="38" t="s">
        <v>199</v>
      </c>
      <c r="C9" s="79">
        <f>C10</f>
        <v>20746</v>
      </c>
    </row>
    <row r="10" spans="1:9" ht="15.75" customHeight="1" x14ac:dyDescent="0.25">
      <c r="A10" s="35" t="s">
        <v>243</v>
      </c>
      <c r="B10" s="22" t="s">
        <v>258</v>
      </c>
      <c r="C10" s="206">
        <v>20746</v>
      </c>
    </row>
    <row r="11" spans="1:9" ht="33" customHeight="1" x14ac:dyDescent="0.25">
      <c r="A11" s="35"/>
      <c r="B11" s="347" t="s">
        <v>439</v>
      </c>
      <c r="C11" s="348">
        <v>29</v>
      </c>
    </row>
    <row r="12" spans="1:9" ht="15.75" customHeight="1" x14ac:dyDescent="0.25">
      <c r="A12" s="205" t="s">
        <v>17</v>
      </c>
      <c r="B12" s="38" t="s">
        <v>200</v>
      </c>
      <c r="C12" s="207">
        <f>SUM(C13:C15)</f>
        <v>1914</v>
      </c>
    </row>
    <row r="13" spans="1:9" ht="15.75" customHeight="1" x14ac:dyDescent="0.25">
      <c r="A13" s="35" t="s">
        <v>244</v>
      </c>
      <c r="B13" s="22" t="s">
        <v>201</v>
      </c>
      <c r="C13" s="206">
        <v>355</v>
      </c>
    </row>
    <row r="14" spans="1:9" ht="15.75" customHeight="1" x14ac:dyDescent="0.25">
      <c r="A14" s="35" t="s">
        <v>245</v>
      </c>
      <c r="B14" s="22" t="s">
        <v>202</v>
      </c>
      <c r="C14" s="206">
        <v>10</v>
      </c>
    </row>
    <row r="15" spans="1:9" s="24" customFormat="1" ht="15.75" customHeight="1" x14ac:dyDescent="0.25">
      <c r="A15" s="35" t="s">
        <v>246</v>
      </c>
      <c r="B15" s="22" t="s">
        <v>203</v>
      </c>
      <c r="C15" s="206">
        <v>1549</v>
      </c>
    </row>
    <row r="16" spans="1:9" s="24" customFormat="1" ht="15.75" customHeight="1" x14ac:dyDescent="0.25">
      <c r="A16" s="205" t="s">
        <v>18</v>
      </c>
      <c r="B16" s="204" t="s">
        <v>204</v>
      </c>
      <c r="C16" s="207">
        <f>SUM(C17)</f>
        <v>48</v>
      </c>
    </row>
    <row r="17" spans="1:3" s="24" customFormat="1" ht="15.75" customHeight="1" x14ac:dyDescent="0.25">
      <c r="A17" s="35" t="s">
        <v>247</v>
      </c>
      <c r="B17" s="22" t="s">
        <v>212</v>
      </c>
      <c r="C17" s="206">
        <v>48</v>
      </c>
    </row>
    <row r="18" spans="1:3" ht="15.75" customHeight="1" x14ac:dyDescent="0.25">
      <c r="A18" s="205" t="s">
        <v>108</v>
      </c>
      <c r="B18" s="38" t="s">
        <v>205</v>
      </c>
      <c r="C18" s="207">
        <f>C19+C26+C33+C34</f>
        <v>1325.9</v>
      </c>
    </row>
    <row r="19" spans="1:3" ht="15.75" customHeight="1" x14ac:dyDescent="0.25">
      <c r="A19" s="205" t="s">
        <v>29</v>
      </c>
      <c r="B19" s="38" t="s">
        <v>206</v>
      </c>
      <c r="C19" s="207">
        <f>SUM(C20:C23)</f>
        <v>166</v>
      </c>
    </row>
    <row r="20" spans="1:3" ht="15.75" customHeight="1" x14ac:dyDescent="0.25">
      <c r="A20" s="35" t="s">
        <v>242</v>
      </c>
      <c r="B20" s="22" t="s">
        <v>259</v>
      </c>
      <c r="C20" s="206">
        <v>1</v>
      </c>
    </row>
    <row r="21" spans="1:3" ht="15.75" customHeight="1" x14ac:dyDescent="0.25">
      <c r="A21" s="35" t="s">
        <v>241</v>
      </c>
      <c r="B21" s="22" t="s">
        <v>178</v>
      </c>
      <c r="C21" s="206">
        <v>3</v>
      </c>
    </row>
    <row r="22" spans="1:3" ht="15.75" customHeight="1" x14ac:dyDescent="0.25">
      <c r="A22" s="35" t="s">
        <v>260</v>
      </c>
      <c r="B22" s="22" t="s">
        <v>238</v>
      </c>
      <c r="C22" s="206">
        <v>80</v>
      </c>
    </row>
    <row r="23" spans="1:3" ht="15.75" customHeight="1" x14ac:dyDescent="0.25">
      <c r="A23" s="35" t="s">
        <v>261</v>
      </c>
      <c r="B23" s="22" t="s">
        <v>253</v>
      </c>
      <c r="C23" s="206">
        <f>SUM(C24:C25)</f>
        <v>82</v>
      </c>
    </row>
    <row r="24" spans="1:3" ht="15.75" customHeight="1" x14ac:dyDescent="0.25">
      <c r="A24" s="35" t="s">
        <v>262</v>
      </c>
      <c r="B24" s="13" t="s">
        <v>264</v>
      </c>
      <c r="C24" s="206">
        <v>35</v>
      </c>
    </row>
    <row r="25" spans="1:3" ht="15.75" customHeight="1" x14ac:dyDescent="0.25">
      <c r="A25" s="35" t="s">
        <v>263</v>
      </c>
      <c r="B25" s="13" t="s">
        <v>213</v>
      </c>
      <c r="C25" s="206">
        <v>47</v>
      </c>
    </row>
    <row r="26" spans="1:3" ht="15.75" customHeight="1" x14ac:dyDescent="0.25">
      <c r="A26" s="47" t="s">
        <v>30</v>
      </c>
      <c r="B26" s="38" t="s">
        <v>214</v>
      </c>
      <c r="C26" s="207">
        <f>C27+C28+C29+C30</f>
        <v>999.90000000000009</v>
      </c>
    </row>
    <row r="27" spans="1:3" ht="15.75" customHeight="1" x14ac:dyDescent="0.25">
      <c r="A27" s="191" t="s">
        <v>268</v>
      </c>
      <c r="B27" s="128" t="s">
        <v>234</v>
      </c>
      <c r="C27" s="206">
        <v>214.1</v>
      </c>
    </row>
    <row r="28" spans="1:3" ht="15.75" customHeight="1" x14ac:dyDescent="0.25">
      <c r="A28" s="191" t="s">
        <v>269</v>
      </c>
      <c r="B28" s="128" t="s">
        <v>235</v>
      </c>
      <c r="C28" s="206">
        <v>194.1</v>
      </c>
    </row>
    <row r="29" spans="1:3" ht="31.5" customHeight="1" x14ac:dyDescent="0.25">
      <c r="A29" s="191" t="s">
        <v>270</v>
      </c>
      <c r="B29" s="128" t="s">
        <v>209</v>
      </c>
      <c r="C29" s="206">
        <v>534.70000000000005</v>
      </c>
    </row>
    <row r="30" spans="1:3" x14ac:dyDescent="0.25">
      <c r="A30" s="191" t="s">
        <v>271</v>
      </c>
      <c r="B30" s="13" t="s">
        <v>267</v>
      </c>
      <c r="C30" s="206">
        <f>SUM(C31:C32)</f>
        <v>57</v>
      </c>
    </row>
    <row r="31" spans="1:3" x14ac:dyDescent="0.25">
      <c r="A31" s="35" t="s">
        <v>272</v>
      </c>
      <c r="B31" s="13" t="s">
        <v>265</v>
      </c>
      <c r="C31" s="206">
        <v>37</v>
      </c>
    </row>
    <row r="32" spans="1:3" x14ac:dyDescent="0.25">
      <c r="A32" s="35" t="s">
        <v>273</v>
      </c>
      <c r="B32" s="13" t="s">
        <v>266</v>
      </c>
      <c r="C32" s="206">
        <v>20</v>
      </c>
    </row>
    <row r="33" spans="1:4" x14ac:dyDescent="0.25">
      <c r="A33" s="205" t="s">
        <v>31</v>
      </c>
      <c r="B33" s="38" t="s">
        <v>239</v>
      </c>
      <c r="C33" s="207">
        <v>15</v>
      </c>
    </row>
    <row r="34" spans="1:4" s="16" customFormat="1" ht="15.75" customHeight="1" x14ac:dyDescent="0.25">
      <c r="A34" s="205" t="s">
        <v>32</v>
      </c>
      <c r="B34" s="38" t="s">
        <v>207</v>
      </c>
      <c r="C34" s="207">
        <v>145</v>
      </c>
    </row>
    <row r="35" spans="1:4" s="24" customFormat="1" x14ac:dyDescent="0.25">
      <c r="A35" s="220" t="s">
        <v>277</v>
      </c>
      <c r="B35" s="220"/>
      <c r="C35" s="207">
        <f>C18+C8</f>
        <v>24033.9</v>
      </c>
    </row>
    <row r="36" spans="1:4" s="24" customFormat="1" x14ac:dyDescent="0.25">
      <c r="A36" s="209" t="s">
        <v>274</v>
      </c>
      <c r="B36" s="210"/>
      <c r="C36" s="207"/>
    </row>
    <row r="37" spans="1:4" s="24" customFormat="1" x14ac:dyDescent="0.25">
      <c r="A37" s="35" t="s">
        <v>42</v>
      </c>
      <c r="B37" s="38" t="s">
        <v>208</v>
      </c>
      <c r="C37" s="79">
        <f>SUM(C38:C39)</f>
        <v>107</v>
      </c>
    </row>
    <row r="38" spans="1:4" s="24" customFormat="1" x14ac:dyDescent="0.25">
      <c r="A38" s="35" t="s">
        <v>275</v>
      </c>
      <c r="B38" s="13" t="s">
        <v>240</v>
      </c>
      <c r="C38" s="83">
        <v>77</v>
      </c>
    </row>
    <row r="39" spans="1:4" s="24" customFormat="1" x14ac:dyDescent="0.25">
      <c r="A39" s="35" t="s">
        <v>276</v>
      </c>
      <c r="B39" s="22" t="s">
        <v>179</v>
      </c>
      <c r="C39" s="83">
        <v>30</v>
      </c>
    </row>
    <row r="40" spans="1:4" s="24" customFormat="1" ht="31.5" customHeight="1" x14ac:dyDescent="0.25">
      <c r="A40" s="359" t="s">
        <v>278</v>
      </c>
      <c r="B40" s="360"/>
      <c r="C40" s="207">
        <f>SUM(C37)</f>
        <v>107</v>
      </c>
    </row>
    <row r="41" spans="1:4" s="16" customFormat="1" x14ac:dyDescent="0.25">
      <c r="A41" s="31" t="s">
        <v>110</v>
      </c>
      <c r="B41" s="208" t="s">
        <v>216</v>
      </c>
      <c r="C41" s="79"/>
    </row>
    <row r="42" spans="1:4" s="24" customFormat="1" ht="31.5" customHeight="1" x14ac:dyDescent="0.25">
      <c r="A42" s="66" t="s">
        <v>50</v>
      </c>
      <c r="B42" s="218" t="s">
        <v>228</v>
      </c>
      <c r="C42" s="79">
        <f>C43+C71+C72+C73</f>
        <v>14525.2</v>
      </c>
    </row>
    <row r="43" spans="1:4" s="24" customFormat="1" ht="31.5" x14ac:dyDescent="0.25">
      <c r="A43" s="67" t="s">
        <v>315</v>
      </c>
      <c r="B43" s="128" t="s">
        <v>279</v>
      </c>
      <c r="C43" s="78">
        <f>SUM(C44:C67)+C70-C63-C65</f>
        <v>3961.6000000000004</v>
      </c>
      <c r="D43" s="16"/>
    </row>
    <row r="44" spans="1:4" s="24" customFormat="1" ht="31.5" customHeight="1" x14ac:dyDescent="0.25">
      <c r="A44" s="67"/>
      <c r="B44" s="293" t="s">
        <v>284</v>
      </c>
      <c r="C44" s="78">
        <v>0.2</v>
      </c>
      <c r="D44" s="16"/>
    </row>
    <row r="45" spans="1:4" s="24" customFormat="1" x14ac:dyDescent="0.25">
      <c r="A45" s="67"/>
      <c r="B45" s="294" t="s">
        <v>210</v>
      </c>
      <c r="C45" s="78">
        <v>28.5</v>
      </c>
      <c r="D45" s="16"/>
    </row>
    <row r="46" spans="1:4" s="24" customFormat="1" x14ac:dyDescent="0.25">
      <c r="A46" s="67"/>
      <c r="B46" s="294" t="s">
        <v>174</v>
      </c>
      <c r="C46" s="78">
        <v>10</v>
      </c>
      <c r="D46" s="16"/>
    </row>
    <row r="47" spans="1:4" s="24" customFormat="1" ht="31.5" customHeight="1" x14ac:dyDescent="0.25">
      <c r="A47" s="67"/>
      <c r="B47" s="294" t="s">
        <v>382</v>
      </c>
      <c r="C47" s="78">
        <v>0.5</v>
      </c>
      <c r="D47" s="16"/>
    </row>
    <row r="48" spans="1:4" s="24" customFormat="1" ht="15.75" customHeight="1" x14ac:dyDescent="0.25">
      <c r="A48" s="67"/>
      <c r="B48" s="294" t="s">
        <v>394</v>
      </c>
      <c r="C48" s="78">
        <v>26.9</v>
      </c>
      <c r="D48" s="16"/>
    </row>
    <row r="49" spans="1:4" s="24" customFormat="1" ht="15.75" customHeight="1" x14ac:dyDescent="0.25">
      <c r="A49" s="67"/>
      <c r="B49" s="294" t="s">
        <v>398</v>
      </c>
      <c r="C49" s="78">
        <v>2</v>
      </c>
      <c r="D49" s="16"/>
    </row>
    <row r="50" spans="1:4" s="24" customFormat="1" ht="31.5" customHeight="1" x14ac:dyDescent="0.25">
      <c r="A50" s="67"/>
      <c r="B50" s="294" t="s">
        <v>397</v>
      </c>
      <c r="C50" s="78">
        <v>4.2</v>
      </c>
      <c r="D50" s="16"/>
    </row>
    <row r="51" spans="1:4" s="24" customFormat="1" ht="31.5" customHeight="1" x14ac:dyDescent="0.25">
      <c r="A51" s="67"/>
      <c r="B51" s="294" t="s">
        <v>383</v>
      </c>
      <c r="C51" s="78">
        <v>15.5</v>
      </c>
      <c r="D51" s="16"/>
    </row>
    <row r="52" spans="1:4" s="24" customFormat="1" ht="31.5" customHeight="1" x14ac:dyDescent="0.25">
      <c r="A52" s="67"/>
      <c r="B52" s="294" t="s">
        <v>73</v>
      </c>
      <c r="C52" s="78">
        <v>20.100000000000001</v>
      </c>
      <c r="D52" s="16"/>
    </row>
    <row r="53" spans="1:4" s="24" customFormat="1" x14ac:dyDescent="0.25">
      <c r="A53" s="67"/>
      <c r="B53" s="294" t="s">
        <v>287</v>
      </c>
      <c r="C53" s="78">
        <v>3.5</v>
      </c>
      <c r="D53" s="16"/>
    </row>
    <row r="54" spans="1:4" s="24" customFormat="1" x14ac:dyDescent="0.25">
      <c r="A54" s="67"/>
      <c r="B54" s="295" t="s">
        <v>396</v>
      </c>
      <c r="C54" s="78">
        <v>798.6</v>
      </c>
      <c r="D54" s="16"/>
    </row>
    <row r="55" spans="1:4" s="24" customFormat="1" ht="31.5" customHeight="1" x14ac:dyDescent="0.25">
      <c r="A55" s="67"/>
      <c r="B55" s="296" t="s">
        <v>384</v>
      </c>
      <c r="C55" s="78">
        <v>8.5</v>
      </c>
      <c r="D55" s="16"/>
    </row>
    <row r="56" spans="1:4" s="24" customFormat="1" x14ac:dyDescent="0.25">
      <c r="A56" s="67"/>
      <c r="B56" s="296" t="s">
        <v>79</v>
      </c>
      <c r="C56" s="78">
        <v>22.3</v>
      </c>
      <c r="D56" s="16"/>
    </row>
    <row r="57" spans="1:4" s="24" customFormat="1" ht="31.5" customHeight="1" x14ac:dyDescent="0.25">
      <c r="A57" s="67"/>
      <c r="B57" s="297" t="s">
        <v>280</v>
      </c>
      <c r="C57" s="78">
        <v>201.4</v>
      </c>
      <c r="D57" s="16"/>
    </row>
    <row r="58" spans="1:4" s="24" customFormat="1" x14ac:dyDescent="0.25">
      <c r="A58" s="67"/>
      <c r="B58" s="297" t="s">
        <v>281</v>
      </c>
      <c r="C58" s="78">
        <v>476.9</v>
      </c>
      <c r="D58" s="16"/>
    </row>
    <row r="59" spans="1:4" s="24" customFormat="1" x14ac:dyDescent="0.25">
      <c r="A59" s="67"/>
      <c r="B59" s="297" t="s">
        <v>225</v>
      </c>
      <c r="C59" s="78">
        <v>1424.9</v>
      </c>
      <c r="D59" s="16"/>
    </row>
    <row r="60" spans="1:4" s="24" customFormat="1" ht="31.5" customHeight="1" x14ac:dyDescent="0.25">
      <c r="A60" s="67"/>
      <c r="B60" s="296" t="s">
        <v>286</v>
      </c>
      <c r="C60" s="78">
        <v>158.4</v>
      </c>
      <c r="D60" s="16"/>
    </row>
    <row r="61" spans="1:4" s="24" customFormat="1" ht="15.75" customHeight="1" x14ac:dyDescent="0.25">
      <c r="A61" s="67"/>
      <c r="B61" s="296" t="s">
        <v>285</v>
      </c>
      <c r="C61" s="78">
        <v>15.6</v>
      </c>
      <c r="D61" s="16"/>
    </row>
    <row r="62" spans="1:4" s="24" customFormat="1" x14ac:dyDescent="0.25">
      <c r="A62" s="67"/>
      <c r="B62" s="295" t="s">
        <v>399</v>
      </c>
      <c r="C62" s="78">
        <v>145.30000000000001</v>
      </c>
      <c r="D62" s="16"/>
    </row>
    <row r="63" spans="1:4" s="24" customFormat="1" ht="31.5" customHeight="1" x14ac:dyDescent="0.25">
      <c r="A63" s="67"/>
      <c r="B63" s="301" t="s">
        <v>236</v>
      </c>
      <c r="C63" s="78">
        <v>3.5</v>
      </c>
      <c r="D63" s="16"/>
    </row>
    <row r="64" spans="1:4" s="24" customFormat="1" ht="47.25" x14ac:dyDescent="0.25">
      <c r="A64" s="67"/>
      <c r="B64" s="295" t="s">
        <v>455</v>
      </c>
      <c r="C64" s="78">
        <v>194</v>
      </c>
      <c r="D64" s="16"/>
    </row>
    <row r="65" spans="1:5" s="24" customFormat="1" x14ac:dyDescent="0.25">
      <c r="A65" s="67"/>
      <c r="B65" s="301" t="s">
        <v>77</v>
      </c>
      <c r="C65" s="78">
        <v>52</v>
      </c>
      <c r="D65" s="16"/>
    </row>
    <row r="66" spans="1:5" s="24" customFormat="1" ht="48.75" customHeight="1" x14ac:dyDescent="0.25">
      <c r="A66" s="67"/>
      <c r="B66" s="295" t="s">
        <v>400</v>
      </c>
      <c r="C66" s="78">
        <v>15.5</v>
      </c>
      <c r="D66" s="16"/>
    </row>
    <row r="67" spans="1:5" s="24" customFormat="1" ht="31.5" customHeight="1" x14ac:dyDescent="0.25">
      <c r="A67" s="67"/>
      <c r="B67" s="298" t="s">
        <v>390</v>
      </c>
      <c r="C67" s="78">
        <f>SUM(C68:C69)</f>
        <v>361</v>
      </c>
      <c r="D67" s="16"/>
    </row>
    <row r="68" spans="1:5" s="24" customFormat="1" ht="47.25" customHeight="1" x14ac:dyDescent="0.25">
      <c r="A68" s="67"/>
      <c r="B68" s="260" t="s">
        <v>350</v>
      </c>
      <c r="C68" s="300">
        <v>59.2</v>
      </c>
      <c r="D68" s="16"/>
    </row>
    <row r="69" spans="1:5" s="24" customFormat="1" ht="49.5" customHeight="1" x14ac:dyDescent="0.25">
      <c r="A69" s="67"/>
      <c r="B69" s="261" t="s">
        <v>389</v>
      </c>
      <c r="C69" s="300">
        <v>301.8</v>
      </c>
      <c r="D69" s="16"/>
    </row>
    <row r="70" spans="1:5" s="24" customFormat="1" ht="60" customHeight="1" x14ac:dyDescent="0.25">
      <c r="A70" s="67"/>
      <c r="B70" s="299" t="s">
        <v>392</v>
      </c>
      <c r="C70" s="78">
        <v>27.8</v>
      </c>
      <c r="D70" s="16"/>
    </row>
    <row r="71" spans="1:5" s="24" customFormat="1" ht="18" customHeight="1" x14ac:dyDescent="0.25">
      <c r="A71" s="279" t="s">
        <v>51</v>
      </c>
      <c r="B71" s="128" t="s">
        <v>391</v>
      </c>
      <c r="C71" s="78">
        <v>10155.5</v>
      </c>
      <c r="D71" s="16"/>
    </row>
    <row r="72" spans="1:5" s="24" customFormat="1" ht="61.5" customHeight="1" x14ac:dyDescent="0.25">
      <c r="A72" s="67" t="s">
        <v>52</v>
      </c>
      <c r="B72" s="128" t="s">
        <v>283</v>
      </c>
      <c r="C72" s="78">
        <v>408.1</v>
      </c>
    </row>
    <row r="73" spans="1:5" s="24" customFormat="1" ht="31.5" x14ac:dyDescent="0.25">
      <c r="A73" s="67" t="s">
        <v>53</v>
      </c>
      <c r="B73" s="128" t="s">
        <v>282</v>
      </c>
      <c r="C73" s="195"/>
    </row>
    <row r="74" spans="1:5" s="24" customFormat="1" ht="31.5" customHeight="1" x14ac:dyDescent="0.25">
      <c r="A74" s="357" t="s">
        <v>305</v>
      </c>
      <c r="B74" s="358"/>
      <c r="C74" s="79">
        <f>C42</f>
        <v>14525.2</v>
      </c>
    </row>
    <row r="75" spans="1:5" s="24" customFormat="1" x14ac:dyDescent="0.25">
      <c r="A75" s="130" t="s">
        <v>111</v>
      </c>
      <c r="B75" s="131" t="s">
        <v>215</v>
      </c>
      <c r="C75" s="132">
        <f>SUM(C76:C78)</f>
        <v>3118.3999999999996</v>
      </c>
      <c r="E75" s="165"/>
    </row>
    <row r="76" spans="1:5" s="24" customFormat="1" x14ac:dyDescent="0.25">
      <c r="A76" s="67" t="s">
        <v>54</v>
      </c>
      <c r="B76" s="128" t="s">
        <v>226</v>
      </c>
      <c r="C76" s="132"/>
    </row>
    <row r="77" spans="1:5" s="24" customFormat="1" ht="31.5" x14ac:dyDescent="0.25">
      <c r="A77" s="67" t="s">
        <v>95</v>
      </c>
      <c r="B77" s="128" t="s">
        <v>288</v>
      </c>
      <c r="C77" s="305">
        <v>34.1</v>
      </c>
    </row>
    <row r="78" spans="1:5" s="24" customFormat="1" x14ac:dyDescent="0.25">
      <c r="A78" s="39" t="s">
        <v>96</v>
      </c>
      <c r="B78" s="42" t="s">
        <v>221</v>
      </c>
      <c r="C78" s="86">
        <f>C79+C80+C81+C84+C85+C86+C87+C88+C89+C90+C91+C92+C93+C94+C95+C96+C97+C98+C99</f>
        <v>3084.2999999999997</v>
      </c>
      <c r="E78" s="165"/>
    </row>
    <row r="79" spans="1:5" s="24" customFormat="1" x14ac:dyDescent="0.25">
      <c r="A79" s="39" t="s">
        <v>329</v>
      </c>
      <c r="B79" s="128" t="s">
        <v>349</v>
      </c>
      <c r="C79" s="196">
        <v>36.200000000000003</v>
      </c>
      <c r="E79" s="165"/>
    </row>
    <row r="80" spans="1:5" s="24" customFormat="1" ht="32.25" customHeight="1" x14ac:dyDescent="0.25">
      <c r="A80" s="39" t="s">
        <v>330</v>
      </c>
      <c r="B80" s="128" t="s">
        <v>386</v>
      </c>
      <c r="C80" s="196">
        <v>31</v>
      </c>
      <c r="E80" s="165"/>
    </row>
    <row r="81" spans="1:5" s="24" customFormat="1" ht="31.5" x14ac:dyDescent="0.25">
      <c r="A81" s="39" t="s">
        <v>355</v>
      </c>
      <c r="B81" s="272" t="s">
        <v>352</v>
      </c>
      <c r="C81" s="206">
        <f>SUM(C82:C83)</f>
        <v>96</v>
      </c>
      <c r="E81" s="165"/>
    </row>
    <row r="82" spans="1:5" s="24" customFormat="1" ht="31.5" x14ac:dyDescent="0.25">
      <c r="A82" s="39" t="s">
        <v>356</v>
      </c>
      <c r="B82" s="272" t="s">
        <v>353</v>
      </c>
      <c r="C82" s="206">
        <v>94.7</v>
      </c>
      <c r="E82" s="165"/>
    </row>
    <row r="83" spans="1:5" s="24" customFormat="1" x14ac:dyDescent="0.25">
      <c r="A83" s="39" t="s">
        <v>357</v>
      </c>
      <c r="B83" s="272" t="s">
        <v>354</v>
      </c>
      <c r="C83" s="206">
        <v>1.3</v>
      </c>
      <c r="E83" s="165"/>
    </row>
    <row r="84" spans="1:5" s="24" customFormat="1" ht="31.5" x14ac:dyDescent="0.25">
      <c r="A84" s="39" t="s">
        <v>372</v>
      </c>
      <c r="B84" s="280" t="s">
        <v>393</v>
      </c>
      <c r="C84" s="196">
        <v>149.19999999999999</v>
      </c>
      <c r="E84" s="165"/>
    </row>
    <row r="85" spans="1:5" s="24" customFormat="1" x14ac:dyDescent="0.25">
      <c r="A85" s="39" t="s">
        <v>373</v>
      </c>
      <c r="B85" s="280" t="s">
        <v>385</v>
      </c>
      <c r="C85" s="196">
        <v>137.4</v>
      </c>
      <c r="E85" s="165"/>
    </row>
    <row r="86" spans="1:5" s="24" customFormat="1" ht="31.5" x14ac:dyDescent="0.25">
      <c r="A86" s="39" t="s">
        <v>374</v>
      </c>
      <c r="B86" s="280" t="s">
        <v>364</v>
      </c>
      <c r="C86" s="196"/>
      <c r="E86" s="165"/>
    </row>
    <row r="87" spans="1:5" s="24" customFormat="1" x14ac:dyDescent="0.25">
      <c r="A87" s="39" t="s">
        <v>375</v>
      </c>
      <c r="B87" s="280" t="s">
        <v>395</v>
      </c>
      <c r="C87" s="196">
        <v>233</v>
      </c>
      <c r="E87" s="165"/>
    </row>
    <row r="88" spans="1:5" s="24" customFormat="1" ht="63" x14ac:dyDescent="0.25">
      <c r="A88" s="39" t="s">
        <v>376</v>
      </c>
      <c r="B88" s="280" t="s">
        <v>457</v>
      </c>
      <c r="C88" s="196"/>
      <c r="E88" s="165"/>
    </row>
    <row r="89" spans="1:5" s="24" customFormat="1" ht="38.25" customHeight="1" x14ac:dyDescent="0.25">
      <c r="A89" s="39" t="s">
        <v>377</v>
      </c>
      <c r="B89" s="280" t="s">
        <v>387</v>
      </c>
      <c r="C89" s="196">
        <v>1861.4</v>
      </c>
      <c r="E89" s="165"/>
    </row>
    <row r="90" spans="1:5" s="24" customFormat="1" ht="38.25" customHeight="1" x14ac:dyDescent="0.25">
      <c r="A90" s="39" t="s">
        <v>388</v>
      </c>
      <c r="B90" s="280" t="s">
        <v>401</v>
      </c>
      <c r="C90" s="196">
        <v>22</v>
      </c>
      <c r="E90" s="165"/>
    </row>
    <row r="91" spans="1:5" s="24" customFormat="1" ht="38.25" customHeight="1" x14ac:dyDescent="0.25">
      <c r="A91" s="39" t="s">
        <v>405</v>
      </c>
      <c r="B91" s="280" t="s">
        <v>402</v>
      </c>
      <c r="C91" s="196">
        <v>31.1</v>
      </c>
      <c r="E91" s="165"/>
    </row>
    <row r="92" spans="1:5" s="24" customFormat="1" ht="38.25" customHeight="1" x14ac:dyDescent="0.25">
      <c r="A92" s="39" t="s">
        <v>406</v>
      </c>
      <c r="B92" s="280" t="s">
        <v>404</v>
      </c>
      <c r="C92" s="305">
        <v>40.799999999999997</v>
      </c>
      <c r="E92" s="165"/>
    </row>
    <row r="93" spans="1:5" s="24" customFormat="1" ht="51.75" customHeight="1" x14ac:dyDescent="0.25">
      <c r="A93" s="39" t="s">
        <v>407</v>
      </c>
      <c r="B93" s="280" t="s">
        <v>403</v>
      </c>
      <c r="C93" s="196">
        <v>50</v>
      </c>
      <c r="E93" s="165"/>
    </row>
    <row r="94" spans="1:5" s="24" customFormat="1" ht="31.5" x14ac:dyDescent="0.25">
      <c r="A94" s="39" t="s">
        <v>408</v>
      </c>
      <c r="B94" s="128" t="s">
        <v>348</v>
      </c>
      <c r="C94" s="196">
        <v>10.1</v>
      </c>
      <c r="E94" s="165"/>
    </row>
    <row r="95" spans="1:5" s="24" customFormat="1" ht="47.25" x14ac:dyDescent="0.25">
      <c r="A95" s="39" t="s">
        <v>423</v>
      </c>
      <c r="B95" s="128" t="s">
        <v>424</v>
      </c>
      <c r="C95" s="196">
        <v>125</v>
      </c>
      <c r="E95" s="165"/>
    </row>
    <row r="96" spans="1:5" s="24" customFormat="1" ht="36" customHeight="1" x14ac:dyDescent="0.25">
      <c r="A96" s="39" t="s">
        <v>442</v>
      </c>
      <c r="B96" s="128" t="s">
        <v>444</v>
      </c>
      <c r="C96" s="196">
        <v>62.7</v>
      </c>
      <c r="E96" s="165"/>
    </row>
    <row r="97" spans="1:5" s="24" customFormat="1" ht="36" customHeight="1" x14ac:dyDescent="0.25">
      <c r="A97" s="39" t="s">
        <v>443</v>
      </c>
      <c r="B97" s="128" t="s">
        <v>446</v>
      </c>
      <c r="C97" s="196">
        <v>28.9</v>
      </c>
      <c r="E97" s="165"/>
    </row>
    <row r="98" spans="1:5" s="24" customFormat="1" ht="36" customHeight="1" x14ac:dyDescent="0.25">
      <c r="A98" s="39" t="s">
        <v>445</v>
      </c>
      <c r="B98" s="128" t="s">
        <v>450</v>
      </c>
      <c r="C98" s="196">
        <v>52.2</v>
      </c>
      <c r="E98" s="165"/>
    </row>
    <row r="99" spans="1:5" s="24" customFormat="1" ht="36" customHeight="1" x14ac:dyDescent="0.25">
      <c r="A99" s="39" t="s">
        <v>448</v>
      </c>
      <c r="B99" s="128" t="s">
        <v>454</v>
      </c>
      <c r="C99" s="196">
        <v>117.3</v>
      </c>
      <c r="E99" s="165"/>
    </row>
    <row r="100" spans="1:5" s="24" customFormat="1" ht="84.75" customHeight="1" x14ac:dyDescent="0.25">
      <c r="A100" s="39" t="s">
        <v>449</v>
      </c>
      <c r="B100" s="128" t="s">
        <v>425</v>
      </c>
      <c r="C100" s="196"/>
      <c r="E100" s="165"/>
    </row>
    <row r="101" spans="1:5" s="24" customFormat="1" x14ac:dyDescent="0.25">
      <c r="A101" s="48" t="s">
        <v>300</v>
      </c>
      <c r="B101" s="41"/>
      <c r="C101" s="133">
        <f>C75</f>
        <v>3118.3999999999996</v>
      </c>
      <c r="E101" s="165"/>
    </row>
    <row r="102" spans="1:5" s="24" customFormat="1" x14ac:dyDescent="0.25">
      <c r="A102" s="211" t="s">
        <v>301</v>
      </c>
      <c r="B102" s="211"/>
      <c r="C102" s="219">
        <f>C101+C74</f>
        <v>17643.599999999999</v>
      </c>
    </row>
    <row r="103" spans="1:5" x14ac:dyDescent="0.25">
      <c r="A103" s="211" t="s">
        <v>302</v>
      </c>
      <c r="B103" s="211"/>
      <c r="C103" s="213">
        <f>C102+C40+C35</f>
        <v>41784.5</v>
      </c>
    </row>
    <row r="104" spans="1:5" x14ac:dyDescent="0.25">
      <c r="A104" s="211" t="s">
        <v>112</v>
      </c>
      <c r="B104" s="212" t="s">
        <v>289</v>
      </c>
      <c r="C104" s="213">
        <f>SUM(C105:C106)</f>
        <v>4541.3</v>
      </c>
    </row>
    <row r="105" spans="1:5" x14ac:dyDescent="0.25">
      <c r="A105" s="214" t="s">
        <v>55</v>
      </c>
      <c r="B105" s="266" t="s">
        <v>290</v>
      </c>
      <c r="C105" s="267">
        <v>1222</v>
      </c>
    </row>
    <row r="106" spans="1:5" x14ac:dyDescent="0.25">
      <c r="A106" s="214" t="s">
        <v>56</v>
      </c>
      <c r="B106" s="215" t="s">
        <v>303</v>
      </c>
      <c r="C106" s="216">
        <f>SUM(C107:C113)</f>
        <v>3319.3</v>
      </c>
    </row>
    <row r="107" spans="1:5" x14ac:dyDescent="0.25">
      <c r="A107" s="214" t="s">
        <v>291</v>
      </c>
      <c r="B107" s="266" t="s">
        <v>292</v>
      </c>
      <c r="C107" s="267">
        <v>97</v>
      </c>
    </row>
    <row r="108" spans="1:5" x14ac:dyDescent="0.25">
      <c r="A108" s="214" t="s">
        <v>293</v>
      </c>
      <c r="B108" s="215" t="s">
        <v>294</v>
      </c>
      <c r="C108" s="216">
        <v>227.4</v>
      </c>
    </row>
    <row r="109" spans="1:5" x14ac:dyDescent="0.25">
      <c r="A109" s="214" t="s">
        <v>295</v>
      </c>
      <c r="B109" s="215" t="s">
        <v>226</v>
      </c>
      <c r="C109" s="216">
        <v>439.8</v>
      </c>
    </row>
    <row r="110" spans="1:5" ht="31.5" customHeight="1" x14ac:dyDescent="0.25">
      <c r="A110" s="214" t="s">
        <v>297</v>
      </c>
      <c r="B110" s="217" t="s">
        <v>288</v>
      </c>
      <c r="C110" s="216">
        <v>78.900000000000006</v>
      </c>
    </row>
    <row r="111" spans="1:5" x14ac:dyDescent="0.25">
      <c r="A111" s="214" t="s">
        <v>298</v>
      </c>
      <c r="B111" s="215" t="s">
        <v>296</v>
      </c>
      <c r="C111" s="216">
        <v>366.2</v>
      </c>
    </row>
    <row r="112" spans="1:5" x14ac:dyDescent="0.25">
      <c r="A112" s="214" t="s">
        <v>304</v>
      </c>
      <c r="B112" s="266" t="s">
        <v>299</v>
      </c>
      <c r="C112" s="78">
        <v>314.60000000000002</v>
      </c>
    </row>
    <row r="113" spans="1:3" x14ac:dyDescent="0.25">
      <c r="A113" s="214" t="s">
        <v>309</v>
      </c>
      <c r="B113" s="215" t="s">
        <v>379</v>
      </c>
      <c r="C113" s="83">
        <v>1795.4</v>
      </c>
    </row>
    <row r="114" spans="1:3" s="24" customFormat="1" x14ac:dyDescent="0.25">
      <c r="A114" s="1"/>
      <c r="B114" s="1"/>
      <c r="C114" s="21"/>
    </row>
    <row r="115" spans="1:3" s="24" customFormat="1" x14ac:dyDescent="0.25">
      <c r="A115" s="224"/>
      <c r="B115" s="224"/>
      <c r="C115" s="225"/>
    </row>
    <row r="116" spans="1:3" x14ac:dyDescent="0.25">
      <c r="C116" s="21"/>
    </row>
    <row r="117" spans="1:3" x14ac:dyDescent="0.25">
      <c r="C117" s="21"/>
    </row>
    <row r="118" spans="1:3" x14ac:dyDescent="0.25">
      <c r="C118" s="21"/>
    </row>
    <row r="119" spans="1:3" x14ac:dyDescent="0.25">
      <c r="C119" s="21"/>
    </row>
    <row r="120" spans="1:3" x14ac:dyDescent="0.25">
      <c r="C120" s="21"/>
    </row>
    <row r="121" spans="1:3" x14ac:dyDescent="0.25">
      <c r="C121" s="21"/>
    </row>
    <row r="122" spans="1:3" x14ac:dyDescent="0.25">
      <c r="C122" s="21"/>
    </row>
    <row r="123" spans="1:3" x14ac:dyDescent="0.25">
      <c r="C123" s="21"/>
    </row>
    <row r="124" spans="1:3" x14ac:dyDescent="0.25">
      <c r="C124" s="21"/>
    </row>
    <row r="125" spans="1:3" x14ac:dyDescent="0.25">
      <c r="C125" s="21"/>
    </row>
    <row r="126" spans="1:3" x14ac:dyDescent="0.25">
      <c r="C126" s="21"/>
    </row>
    <row r="127" spans="1:3" x14ac:dyDescent="0.25">
      <c r="C127" s="21"/>
    </row>
    <row r="128" spans="1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  <row r="145" spans="3:3" x14ac:dyDescent="0.25">
      <c r="C145" s="21"/>
    </row>
    <row r="146" spans="3:3" x14ac:dyDescent="0.25">
      <c r="C146" s="21"/>
    </row>
    <row r="147" spans="3:3" x14ac:dyDescent="0.25">
      <c r="C147" s="21"/>
    </row>
    <row r="148" spans="3:3" x14ac:dyDescent="0.25">
      <c r="C148" s="21"/>
    </row>
    <row r="149" spans="3:3" x14ac:dyDescent="0.25">
      <c r="C149" s="21"/>
    </row>
    <row r="150" spans="3:3" x14ac:dyDescent="0.25">
      <c r="C150" s="21"/>
    </row>
    <row r="151" spans="3:3" x14ac:dyDescent="0.25">
      <c r="C151" s="21"/>
    </row>
    <row r="152" spans="3:3" x14ac:dyDescent="0.25">
      <c r="C152" s="21"/>
    </row>
    <row r="153" spans="3:3" x14ac:dyDescent="0.25">
      <c r="C153" s="21"/>
    </row>
    <row r="154" spans="3:3" x14ac:dyDescent="0.25">
      <c r="C154" s="21"/>
    </row>
    <row r="155" spans="3:3" x14ac:dyDescent="0.25">
      <c r="C155" s="21"/>
    </row>
    <row r="156" spans="3:3" x14ac:dyDescent="0.25">
      <c r="C156" s="21"/>
    </row>
    <row r="157" spans="3:3" x14ac:dyDescent="0.25">
      <c r="C157" s="21"/>
    </row>
    <row r="158" spans="3:3" x14ac:dyDescent="0.25">
      <c r="C158" s="21"/>
    </row>
    <row r="159" spans="3:3" x14ac:dyDescent="0.25">
      <c r="C159" s="21"/>
    </row>
    <row r="160" spans="3:3" x14ac:dyDescent="0.25">
      <c r="C160" s="21"/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</sheetData>
  <mergeCells count="3">
    <mergeCell ref="A5:C5"/>
    <mergeCell ref="A74:B74"/>
    <mergeCell ref="A40:B40"/>
  </mergeCells>
  <phoneticPr fontId="10" type="noConversion"/>
  <pageMargins left="0.15748031496062992" right="0" top="0.39370078740157483" bottom="0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9"/>
  <sheetViews>
    <sheetView showZeros="0" workbookViewId="0">
      <selection activeCell="H11" sqref="H11"/>
    </sheetView>
  </sheetViews>
  <sheetFormatPr defaultColWidth="9.140625" defaultRowHeight="15.75" customHeight="1" x14ac:dyDescent="0.25"/>
  <cols>
    <col min="1" max="1" width="7" style="5" customWidth="1"/>
    <col min="2" max="2" width="49.7109375" style="5" customWidth="1"/>
    <col min="3" max="4" width="16.7109375" style="5" customWidth="1"/>
    <col min="5" max="16384" width="9.140625" style="5"/>
  </cols>
  <sheetData>
    <row r="1" spans="1:6" s="26" customFormat="1" ht="15" customHeight="1" x14ac:dyDescent="0.25">
      <c r="A1" s="5"/>
      <c r="B1" s="5"/>
      <c r="C1" s="492" t="s">
        <v>106</v>
      </c>
      <c r="D1" s="492"/>
      <c r="E1" s="492"/>
    </row>
    <row r="2" spans="1:6" s="26" customFormat="1" ht="15" customHeight="1" x14ac:dyDescent="0.25">
      <c r="A2" s="5"/>
      <c r="B2" s="5"/>
      <c r="C2" s="492" t="s">
        <v>194</v>
      </c>
      <c r="D2" s="492"/>
      <c r="E2" s="492"/>
    </row>
    <row r="3" spans="1:6" s="26" customFormat="1" ht="15" customHeight="1" x14ac:dyDescent="0.25">
      <c r="A3" s="5"/>
      <c r="B3" s="5"/>
      <c r="C3" s="492" t="s">
        <v>380</v>
      </c>
      <c r="D3" s="492"/>
      <c r="E3" s="492"/>
      <c r="F3" s="492"/>
    </row>
    <row r="4" spans="1:6" s="26" customFormat="1" ht="13.5" customHeight="1" x14ac:dyDescent="0.25">
      <c r="A4" s="5"/>
      <c r="B4" s="5"/>
      <c r="C4" s="5"/>
      <c r="D4" s="5"/>
    </row>
    <row r="5" spans="1:6" s="26" customFormat="1" ht="15" customHeight="1" x14ac:dyDescent="0.25">
      <c r="A5" s="481" t="s">
        <v>410</v>
      </c>
      <c r="B5" s="481"/>
      <c r="C5" s="481"/>
      <c r="D5" s="481"/>
    </row>
    <row r="6" spans="1:6" s="26" customFormat="1" ht="15" customHeight="1" x14ac:dyDescent="0.25">
      <c r="A6" s="481" t="s">
        <v>165</v>
      </c>
      <c r="B6" s="481"/>
      <c r="C6" s="481"/>
      <c r="D6" s="481"/>
    </row>
    <row r="7" spans="1:6" s="26" customFormat="1" ht="15" customHeight="1" x14ac:dyDescent="0.25">
      <c r="A7" s="316"/>
      <c r="B7" s="316"/>
      <c r="C7" s="316"/>
      <c r="D7" s="316"/>
    </row>
    <row r="8" spans="1:6" ht="15.75" customHeight="1" x14ac:dyDescent="0.25">
      <c r="C8" s="7"/>
      <c r="D8" s="314" t="s">
        <v>440</v>
      </c>
    </row>
    <row r="9" spans="1:6" ht="24" customHeight="1" x14ac:dyDescent="0.25">
      <c r="A9" s="488" t="s">
        <v>316</v>
      </c>
      <c r="B9" s="490" t="s">
        <v>97</v>
      </c>
      <c r="C9" s="476" t="s">
        <v>103</v>
      </c>
      <c r="D9" s="478" t="s">
        <v>381</v>
      </c>
      <c r="E9" s="6"/>
    </row>
    <row r="10" spans="1:6" ht="24" customHeight="1" x14ac:dyDescent="0.25">
      <c r="A10" s="489"/>
      <c r="B10" s="491"/>
      <c r="C10" s="484"/>
      <c r="D10" s="485"/>
      <c r="E10" s="6"/>
    </row>
    <row r="11" spans="1:6" ht="24" customHeight="1" x14ac:dyDescent="0.25">
      <c r="A11" s="174" t="s">
        <v>107</v>
      </c>
      <c r="B11" s="394" t="s">
        <v>175</v>
      </c>
      <c r="C11" s="395"/>
      <c r="D11" s="396"/>
      <c r="E11" s="6"/>
    </row>
    <row r="12" spans="1:6" ht="24" customHeight="1" x14ac:dyDescent="0.25">
      <c r="A12" s="23" t="s">
        <v>98</v>
      </c>
      <c r="B12" s="180" t="s">
        <v>172</v>
      </c>
      <c r="C12" s="175">
        <v>86.5</v>
      </c>
      <c r="D12" s="321"/>
      <c r="E12" s="6"/>
    </row>
    <row r="13" spans="1:6" s="16" customFormat="1" ht="24" customHeight="1" x14ac:dyDescent="0.25">
      <c r="A13" s="72"/>
      <c r="B13" s="110" t="s">
        <v>105</v>
      </c>
      <c r="C13" s="176">
        <f>SUM(C12)</f>
        <v>86.5</v>
      </c>
      <c r="D13" s="176">
        <f>SUM(D12)</f>
        <v>0</v>
      </c>
      <c r="E13" s="18"/>
    </row>
    <row r="14" spans="1:6" s="16" customFormat="1" ht="24" customHeight="1" x14ac:dyDescent="0.25">
      <c r="A14" s="174" t="s">
        <v>108</v>
      </c>
      <c r="B14" s="493" t="s">
        <v>123</v>
      </c>
      <c r="C14" s="494"/>
      <c r="D14" s="495"/>
      <c r="E14" s="18"/>
    </row>
    <row r="15" spans="1:6" ht="24" customHeight="1" x14ac:dyDescent="0.25">
      <c r="A15" s="23" t="s">
        <v>29</v>
      </c>
      <c r="B15" s="180" t="s">
        <v>172</v>
      </c>
      <c r="C15" s="177">
        <v>10.5</v>
      </c>
      <c r="D15" s="177"/>
      <c r="E15" s="6"/>
    </row>
    <row r="16" spans="1:6" s="16" customFormat="1" ht="24" customHeight="1" x14ac:dyDescent="0.25">
      <c r="A16" s="72"/>
      <c r="B16" s="110" t="s">
        <v>105</v>
      </c>
      <c r="C16" s="176">
        <f>C15</f>
        <v>10.5</v>
      </c>
      <c r="D16" s="176">
        <f>SUM(D15)</f>
        <v>0</v>
      </c>
    </row>
    <row r="17" spans="1:4" s="16" customFormat="1" ht="24" customHeight="1" x14ac:dyDescent="0.25">
      <c r="A17" s="181" t="s">
        <v>109</v>
      </c>
      <c r="B17" s="380" t="s">
        <v>195</v>
      </c>
      <c r="C17" s="381"/>
      <c r="D17" s="382"/>
    </row>
    <row r="18" spans="1:4" s="16" customFormat="1" ht="24" customHeight="1" x14ac:dyDescent="0.25">
      <c r="A18" s="182" t="s">
        <v>42</v>
      </c>
      <c r="B18" s="54" t="s">
        <v>312</v>
      </c>
      <c r="C18" s="79">
        <v>89.6</v>
      </c>
      <c r="D18" s="78"/>
    </row>
    <row r="19" spans="1:4" s="16" customFormat="1" ht="24" customHeight="1" x14ac:dyDescent="0.25">
      <c r="A19" s="92"/>
      <c r="B19" s="59" t="s">
        <v>103</v>
      </c>
      <c r="C19" s="197">
        <f>SUM(C18)</f>
        <v>89.6</v>
      </c>
      <c r="D19" s="197">
        <f>SUM(D18)</f>
        <v>0</v>
      </c>
    </row>
    <row r="20" spans="1:4" ht="24" customHeight="1" x14ac:dyDescent="0.25">
      <c r="A20" s="181" t="s">
        <v>110</v>
      </c>
      <c r="B20" s="380" t="s">
        <v>120</v>
      </c>
      <c r="C20" s="381"/>
      <c r="D20" s="382"/>
    </row>
    <row r="21" spans="1:4" ht="24" customHeight="1" x14ac:dyDescent="0.25">
      <c r="A21" s="182" t="s">
        <v>50</v>
      </c>
      <c r="B21" s="54" t="s">
        <v>319</v>
      </c>
      <c r="C21" s="79">
        <v>276.60000000000002</v>
      </c>
      <c r="D21" s="78"/>
    </row>
    <row r="22" spans="1:4" ht="24" customHeight="1" x14ac:dyDescent="0.25">
      <c r="A22" s="92"/>
      <c r="B22" s="59" t="s">
        <v>103</v>
      </c>
      <c r="C22" s="81">
        <f>SUM(C21)</f>
        <v>276.60000000000002</v>
      </c>
      <c r="D22" s="81">
        <f>SUM(D21)</f>
        <v>0</v>
      </c>
    </row>
    <row r="23" spans="1:4" ht="24" customHeight="1" x14ac:dyDescent="0.25">
      <c r="A23" s="178"/>
      <c r="B23" s="178" t="s">
        <v>196</v>
      </c>
      <c r="C23" s="179">
        <f>C16+C13+C22+C19</f>
        <v>463.20000000000005</v>
      </c>
      <c r="D23" s="179">
        <f>D16+D13+D22+D19</f>
        <v>0</v>
      </c>
    </row>
    <row r="24" spans="1:4" ht="15.75" customHeight="1" x14ac:dyDescent="0.25">
      <c r="C24" s="85"/>
      <c r="D24" s="85"/>
    </row>
    <row r="25" spans="1:4" ht="15.75" customHeight="1" x14ac:dyDescent="0.25">
      <c r="A25" s="241"/>
      <c r="B25" s="241"/>
      <c r="C25" s="242"/>
      <c r="D25" s="241"/>
    </row>
    <row r="26" spans="1:4" ht="15.75" customHeight="1" x14ac:dyDescent="0.25">
      <c r="D26" s="6"/>
    </row>
    <row r="27" spans="1:4" ht="15.75" customHeight="1" x14ac:dyDescent="0.25">
      <c r="C27" s="7"/>
      <c r="D27" s="6"/>
    </row>
    <row r="28" spans="1:4" ht="15.75" customHeight="1" x14ac:dyDescent="0.25">
      <c r="D28" s="7"/>
    </row>
    <row r="29" spans="1:4" ht="15.75" customHeight="1" x14ac:dyDescent="0.25">
      <c r="D29" s="6"/>
    </row>
    <row r="30" spans="1:4" ht="15.75" customHeight="1" x14ac:dyDescent="0.25">
      <c r="D30" s="6"/>
    </row>
    <row r="31" spans="1:4" ht="15.75" customHeight="1" x14ac:dyDescent="0.25">
      <c r="D31" s="6"/>
    </row>
    <row r="32" spans="1:4" ht="15.75" customHeight="1" x14ac:dyDescent="0.25">
      <c r="D32" s="6"/>
    </row>
    <row r="33" spans="4:4" ht="15.75" customHeight="1" x14ac:dyDescent="0.25">
      <c r="D33" s="6"/>
    </row>
    <row r="34" spans="4:4" ht="15.75" customHeight="1" x14ac:dyDescent="0.25">
      <c r="D34" s="6"/>
    </row>
    <row r="35" spans="4:4" ht="15.75" customHeight="1" x14ac:dyDescent="0.25">
      <c r="D35" s="6"/>
    </row>
    <row r="36" spans="4:4" ht="15.75" customHeight="1" x14ac:dyDescent="0.25">
      <c r="D36" s="6"/>
    </row>
    <row r="37" spans="4:4" ht="15.75" customHeight="1" x14ac:dyDescent="0.25">
      <c r="D37" s="6"/>
    </row>
    <row r="38" spans="4:4" ht="15.75" customHeight="1" x14ac:dyDescent="0.25">
      <c r="D38" s="6"/>
    </row>
    <row r="39" spans="4:4" ht="15.75" customHeight="1" x14ac:dyDescent="0.25">
      <c r="D39" s="6"/>
    </row>
    <row r="40" spans="4:4" ht="15.75" customHeight="1" x14ac:dyDescent="0.25">
      <c r="D40" s="6"/>
    </row>
    <row r="41" spans="4:4" ht="15.75" customHeight="1" x14ac:dyDescent="0.25">
      <c r="D41" s="6"/>
    </row>
    <row r="42" spans="4:4" ht="15.75" customHeight="1" x14ac:dyDescent="0.25">
      <c r="D42" s="6"/>
    </row>
    <row r="43" spans="4:4" ht="15.75" customHeight="1" x14ac:dyDescent="0.25">
      <c r="D43" s="6"/>
    </row>
    <row r="44" spans="4:4" ht="15.75" customHeight="1" x14ac:dyDescent="0.25">
      <c r="D44" s="6"/>
    </row>
    <row r="45" spans="4:4" ht="15.75" customHeight="1" x14ac:dyDescent="0.25">
      <c r="D45" s="6"/>
    </row>
    <row r="46" spans="4:4" ht="15.75" customHeight="1" x14ac:dyDescent="0.25">
      <c r="D46" s="6"/>
    </row>
    <row r="47" spans="4:4" ht="15.75" customHeight="1" x14ac:dyDescent="0.25">
      <c r="D47" s="6"/>
    </row>
    <row r="48" spans="4:4" ht="15.75" customHeight="1" x14ac:dyDescent="0.25">
      <c r="D48" s="6"/>
    </row>
    <row r="49" spans="4:4" ht="15.75" customHeight="1" x14ac:dyDescent="0.25">
      <c r="D49" s="6"/>
    </row>
    <row r="50" spans="4:4" ht="15.75" customHeight="1" x14ac:dyDescent="0.25">
      <c r="D50" s="6"/>
    </row>
    <row r="51" spans="4:4" ht="15.75" customHeight="1" x14ac:dyDescent="0.25">
      <c r="D51" s="6"/>
    </row>
    <row r="52" spans="4:4" ht="15.75" customHeight="1" x14ac:dyDescent="0.25">
      <c r="D52" s="6"/>
    </row>
    <row r="53" spans="4:4" ht="15.75" customHeight="1" x14ac:dyDescent="0.25">
      <c r="D53" s="6"/>
    </row>
    <row r="54" spans="4:4" ht="15.75" customHeight="1" x14ac:dyDescent="0.25">
      <c r="D54" s="6"/>
    </row>
    <row r="55" spans="4:4" ht="15.75" customHeight="1" x14ac:dyDescent="0.25">
      <c r="D55" s="6"/>
    </row>
    <row r="56" spans="4:4" ht="15.75" customHeight="1" x14ac:dyDescent="0.25">
      <c r="D56" s="6"/>
    </row>
    <row r="57" spans="4:4" ht="15.75" customHeight="1" x14ac:dyDescent="0.25">
      <c r="D57" s="6"/>
    </row>
    <row r="58" spans="4:4" ht="15.75" customHeight="1" x14ac:dyDescent="0.25">
      <c r="D58" s="6"/>
    </row>
    <row r="59" spans="4:4" ht="15.75" customHeight="1" x14ac:dyDescent="0.25">
      <c r="D59" s="6"/>
    </row>
    <row r="60" spans="4:4" ht="15.75" customHeight="1" x14ac:dyDescent="0.25">
      <c r="D60" s="6"/>
    </row>
    <row r="61" spans="4:4" ht="15.75" customHeight="1" x14ac:dyDescent="0.25">
      <c r="D61" s="6"/>
    </row>
    <row r="62" spans="4:4" ht="15.75" customHeight="1" x14ac:dyDescent="0.25">
      <c r="D62" s="6"/>
    </row>
    <row r="63" spans="4:4" ht="15.75" customHeight="1" x14ac:dyDescent="0.25">
      <c r="D63" s="6"/>
    </row>
    <row r="64" spans="4:4" ht="15.75" customHeight="1" x14ac:dyDescent="0.25">
      <c r="D64" s="6"/>
    </row>
    <row r="65" spans="4:4" ht="15.75" customHeight="1" x14ac:dyDescent="0.25">
      <c r="D65" s="6"/>
    </row>
    <row r="66" spans="4:4" ht="15.75" customHeight="1" x14ac:dyDescent="0.25">
      <c r="D66" s="6"/>
    </row>
    <row r="67" spans="4:4" ht="15.75" customHeight="1" x14ac:dyDescent="0.25">
      <c r="D67" s="6"/>
    </row>
    <row r="68" spans="4:4" ht="15.75" customHeight="1" x14ac:dyDescent="0.25">
      <c r="D68" s="6"/>
    </row>
    <row r="69" spans="4:4" ht="15.75" customHeight="1" x14ac:dyDescent="0.25">
      <c r="D69" s="6"/>
    </row>
  </sheetData>
  <mergeCells count="13">
    <mergeCell ref="C1:E1"/>
    <mergeCell ref="C2:E2"/>
    <mergeCell ref="C3:F3"/>
    <mergeCell ref="B11:D11"/>
    <mergeCell ref="B14:D14"/>
    <mergeCell ref="B17:D17"/>
    <mergeCell ref="B20:D20"/>
    <mergeCell ref="A5:D5"/>
    <mergeCell ref="A6:D6"/>
    <mergeCell ref="A9:A10"/>
    <mergeCell ref="B9:B10"/>
    <mergeCell ref="C9:C10"/>
    <mergeCell ref="D9:D10"/>
  </mergeCells>
  <phoneticPr fontId="10" type="noConversion"/>
  <pageMargins left="0.74803149606299213" right="0.15748031496062992" top="0.19685039370078741" bottom="0.19685039370078741" header="0.51181102362204722" footer="0.51181102362204722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"/>
  <sheetViews>
    <sheetView topLeftCell="A13" workbookViewId="0">
      <selection activeCell="A39" sqref="A39:D42"/>
    </sheetView>
  </sheetViews>
  <sheetFormatPr defaultColWidth="9.140625" defaultRowHeight="15.75" x14ac:dyDescent="0.25"/>
  <cols>
    <col min="1" max="1" width="5.42578125" style="4" customWidth="1"/>
    <col min="2" max="2" width="52" style="4" customWidth="1"/>
    <col min="3" max="3" width="17.7109375" style="2" customWidth="1"/>
    <col min="4" max="4" width="17.7109375" style="4" customWidth="1"/>
    <col min="5" max="16384" width="9.140625" style="4"/>
  </cols>
  <sheetData>
    <row r="1" spans="1:4" ht="24" customHeight="1" x14ac:dyDescent="0.25">
      <c r="C1" s="397" t="s">
        <v>106</v>
      </c>
      <c r="D1" s="397"/>
    </row>
    <row r="2" spans="1:4" ht="19.5" customHeight="1" x14ac:dyDescent="0.25">
      <c r="C2" s="404" t="s">
        <v>194</v>
      </c>
      <c r="D2" s="404"/>
    </row>
    <row r="3" spans="1:4" ht="19.5" customHeight="1" x14ac:dyDescent="0.25">
      <c r="C3" s="397" t="s">
        <v>417</v>
      </c>
      <c r="D3" s="397"/>
    </row>
    <row r="4" spans="1:4" ht="19.5" customHeight="1" x14ac:dyDescent="0.25">
      <c r="C4" s="397" t="s">
        <v>418</v>
      </c>
      <c r="D4" s="397"/>
    </row>
    <row r="5" spans="1:4" ht="20.25" customHeight="1" x14ac:dyDescent="0.25">
      <c r="B5" s="33" t="s">
        <v>410</v>
      </c>
      <c r="C5" s="62"/>
      <c r="D5" s="33"/>
    </row>
    <row r="6" spans="1:4" ht="21.75" customHeight="1" x14ac:dyDescent="0.25">
      <c r="A6" s="405" t="s">
        <v>230</v>
      </c>
      <c r="B6" s="405"/>
      <c r="C6" s="405"/>
      <c r="D6" s="405"/>
    </row>
    <row r="7" spans="1:4" ht="21.75" customHeight="1" x14ac:dyDescent="0.25">
      <c r="A7" s="309"/>
      <c r="B7" s="309"/>
      <c r="C7" s="309"/>
      <c r="D7" s="309"/>
    </row>
    <row r="8" spans="1:4" ht="16.5" customHeight="1" x14ac:dyDescent="0.25">
      <c r="C8" s="56"/>
      <c r="D8" s="324" t="s">
        <v>440</v>
      </c>
    </row>
    <row r="9" spans="1:4" ht="19.5" customHeight="1" x14ac:dyDescent="0.25">
      <c r="A9" s="474" t="s">
        <v>317</v>
      </c>
      <c r="B9" s="367" t="s">
        <v>148</v>
      </c>
      <c r="C9" s="476" t="s">
        <v>103</v>
      </c>
      <c r="D9" s="478" t="s">
        <v>381</v>
      </c>
    </row>
    <row r="10" spans="1:4" ht="23.25" customHeight="1" x14ac:dyDescent="0.25">
      <c r="A10" s="475"/>
      <c r="B10" s="368"/>
      <c r="C10" s="477"/>
      <c r="D10" s="485"/>
    </row>
    <row r="11" spans="1:4" ht="24" customHeight="1" x14ac:dyDescent="0.25">
      <c r="A11" s="181" t="s">
        <v>107</v>
      </c>
      <c r="B11" s="380" t="s">
        <v>149</v>
      </c>
      <c r="C11" s="381"/>
      <c r="D11" s="382"/>
    </row>
    <row r="12" spans="1:4" ht="24" customHeight="1" x14ac:dyDescent="0.25">
      <c r="A12" s="182" t="s">
        <v>98</v>
      </c>
      <c r="B12" s="51" t="s">
        <v>166</v>
      </c>
      <c r="C12" s="79">
        <v>12.2</v>
      </c>
      <c r="D12" s="78"/>
    </row>
    <row r="13" spans="1:4" ht="24" customHeight="1" x14ac:dyDescent="0.25">
      <c r="A13" s="182" t="s">
        <v>17</v>
      </c>
      <c r="B13" s="51" t="s">
        <v>3</v>
      </c>
      <c r="C13" s="79">
        <v>17.399999999999999</v>
      </c>
      <c r="D13" s="78"/>
    </row>
    <row r="14" spans="1:4" ht="24" customHeight="1" x14ac:dyDescent="0.25">
      <c r="A14" s="182" t="s">
        <v>18</v>
      </c>
      <c r="B14" s="51" t="s">
        <v>10</v>
      </c>
      <c r="C14" s="79">
        <v>1.5</v>
      </c>
      <c r="D14" s="78"/>
    </row>
    <row r="15" spans="1:4" ht="39" customHeight="1" x14ac:dyDescent="0.25">
      <c r="A15" s="182" t="s">
        <v>99</v>
      </c>
      <c r="B15" s="51" t="s">
        <v>185</v>
      </c>
      <c r="C15" s="79">
        <v>4.5</v>
      </c>
      <c r="D15" s="78"/>
    </row>
    <row r="16" spans="1:4" ht="39" customHeight="1" x14ac:dyDescent="0.25">
      <c r="A16" s="182" t="s">
        <v>19</v>
      </c>
      <c r="B16" s="51" t="s">
        <v>104</v>
      </c>
      <c r="C16" s="79">
        <v>5.0999999999999996</v>
      </c>
      <c r="D16" s="78"/>
    </row>
    <row r="17" spans="1:4" ht="39" customHeight="1" x14ac:dyDescent="0.25">
      <c r="A17" s="182" t="s">
        <v>20</v>
      </c>
      <c r="B17" s="51" t="s">
        <v>220</v>
      </c>
      <c r="C17" s="79">
        <v>14.8</v>
      </c>
      <c r="D17" s="78"/>
    </row>
    <row r="18" spans="1:4" ht="24" customHeight="1" x14ac:dyDescent="0.25">
      <c r="A18" s="182" t="s">
        <v>21</v>
      </c>
      <c r="B18" s="51" t="s">
        <v>186</v>
      </c>
      <c r="C18" s="79">
        <v>0.5</v>
      </c>
      <c r="D18" s="78"/>
    </row>
    <row r="19" spans="1:4" ht="24" customHeight="1" x14ac:dyDescent="0.25">
      <c r="A19" s="182" t="s">
        <v>22</v>
      </c>
      <c r="B19" s="146" t="s">
        <v>100</v>
      </c>
      <c r="C19" s="79">
        <v>0.7</v>
      </c>
      <c r="D19" s="78"/>
    </row>
    <row r="20" spans="1:4" ht="39" customHeight="1" x14ac:dyDescent="0.25">
      <c r="A20" s="182" t="s">
        <v>23</v>
      </c>
      <c r="B20" s="146" t="s">
        <v>150</v>
      </c>
      <c r="C20" s="79">
        <v>1.7</v>
      </c>
      <c r="D20" s="78"/>
    </row>
    <row r="21" spans="1:4" ht="24" customHeight="1" x14ac:dyDescent="0.25">
      <c r="A21" s="182" t="s">
        <v>24</v>
      </c>
      <c r="B21" s="51" t="s">
        <v>151</v>
      </c>
      <c r="C21" s="79">
        <v>1.3</v>
      </c>
      <c r="D21" s="78"/>
    </row>
    <row r="22" spans="1:4" ht="24" customHeight="1" x14ac:dyDescent="0.25">
      <c r="A22" s="182" t="s">
        <v>25</v>
      </c>
      <c r="B22" s="51" t="s">
        <v>101</v>
      </c>
      <c r="C22" s="79">
        <v>3.3</v>
      </c>
      <c r="D22" s="78"/>
    </row>
    <row r="23" spans="1:4" ht="24" customHeight="1" x14ac:dyDescent="0.25">
      <c r="A23" s="182" t="s">
        <v>26</v>
      </c>
      <c r="B23" s="146" t="s">
        <v>102</v>
      </c>
      <c r="C23" s="79">
        <v>2.6</v>
      </c>
      <c r="D23" s="78"/>
    </row>
    <row r="24" spans="1:4" ht="24" customHeight="1" x14ac:dyDescent="0.25">
      <c r="A24" s="182" t="s">
        <v>27</v>
      </c>
      <c r="B24" s="51" t="s">
        <v>11</v>
      </c>
      <c r="C24" s="79">
        <v>0.4</v>
      </c>
      <c r="D24" s="78"/>
    </row>
    <row r="25" spans="1:4" ht="24" customHeight="1" x14ac:dyDescent="0.25">
      <c r="A25" s="182" t="s">
        <v>167</v>
      </c>
      <c r="B25" s="262" t="s">
        <v>358</v>
      </c>
      <c r="C25" s="79">
        <v>0.9</v>
      </c>
      <c r="D25" s="78"/>
    </row>
    <row r="26" spans="1:4" ht="24" customHeight="1" x14ac:dyDescent="0.25">
      <c r="A26" s="182" t="s">
        <v>28</v>
      </c>
      <c r="B26" s="262" t="s">
        <v>152</v>
      </c>
      <c r="C26" s="79">
        <v>3.3</v>
      </c>
      <c r="D26" s="78"/>
    </row>
    <row r="27" spans="1:4" ht="39" customHeight="1" x14ac:dyDescent="0.25">
      <c r="A27" s="182" t="s">
        <v>168</v>
      </c>
      <c r="B27" s="262" t="s">
        <v>346</v>
      </c>
      <c r="C27" s="79">
        <v>0.8</v>
      </c>
      <c r="D27" s="78"/>
    </row>
    <row r="28" spans="1:4" s="16" customFormat="1" ht="24" customHeight="1" x14ac:dyDescent="0.25">
      <c r="A28" s="92"/>
      <c r="B28" s="75" t="s">
        <v>103</v>
      </c>
      <c r="C28" s="197">
        <f>SUM(C12:C27)</f>
        <v>71</v>
      </c>
      <c r="D28" s="197">
        <f>SUM(D12:D27)</f>
        <v>0</v>
      </c>
    </row>
    <row r="29" spans="1:4" ht="24" customHeight="1" x14ac:dyDescent="0.25">
      <c r="A29" s="181" t="s">
        <v>108</v>
      </c>
      <c r="B29" s="380" t="s">
        <v>119</v>
      </c>
      <c r="C29" s="381"/>
      <c r="D29" s="382"/>
    </row>
    <row r="30" spans="1:4" ht="39" customHeight="1" x14ac:dyDescent="0.25">
      <c r="A30" s="182" t="s">
        <v>29</v>
      </c>
      <c r="B30" s="262" t="s">
        <v>153</v>
      </c>
      <c r="C30" s="79">
        <v>0.9</v>
      </c>
      <c r="D30" s="78"/>
    </row>
    <row r="31" spans="1:4" ht="24" customHeight="1" x14ac:dyDescent="0.25">
      <c r="A31" s="182" t="s">
        <v>30</v>
      </c>
      <c r="B31" s="264" t="s">
        <v>154</v>
      </c>
      <c r="C31" s="79">
        <v>0</v>
      </c>
      <c r="D31" s="78"/>
    </row>
    <row r="32" spans="1:4" ht="24" customHeight="1" x14ac:dyDescent="0.25">
      <c r="A32" s="182" t="s">
        <v>31</v>
      </c>
      <c r="B32" s="264" t="s">
        <v>155</v>
      </c>
      <c r="C32" s="79">
        <v>2.8</v>
      </c>
      <c r="D32" s="78"/>
    </row>
    <row r="33" spans="1:4" ht="24" customHeight="1" x14ac:dyDescent="0.25">
      <c r="A33" s="182" t="s">
        <v>32</v>
      </c>
      <c r="B33" s="262" t="s">
        <v>156</v>
      </c>
      <c r="C33" s="79">
        <v>1.2</v>
      </c>
      <c r="D33" s="78"/>
    </row>
    <row r="34" spans="1:4" ht="24" customHeight="1" x14ac:dyDescent="0.25">
      <c r="A34" s="182" t="s">
        <v>33</v>
      </c>
      <c r="B34" s="262" t="s">
        <v>157</v>
      </c>
      <c r="C34" s="79">
        <v>0.2</v>
      </c>
      <c r="D34" s="78"/>
    </row>
    <row r="35" spans="1:4" ht="24" customHeight="1" x14ac:dyDescent="0.25">
      <c r="A35" s="182" t="s">
        <v>34</v>
      </c>
      <c r="B35" s="262" t="s">
        <v>158</v>
      </c>
      <c r="C35" s="79">
        <v>0.4</v>
      </c>
      <c r="D35" s="78"/>
    </row>
    <row r="36" spans="1:4" ht="24" customHeight="1" x14ac:dyDescent="0.25">
      <c r="A36" s="182" t="s">
        <v>35</v>
      </c>
      <c r="B36" s="262" t="s">
        <v>159</v>
      </c>
      <c r="C36" s="79">
        <v>1.4</v>
      </c>
      <c r="D36" s="78"/>
    </row>
    <row r="37" spans="1:4" ht="24" customHeight="1" x14ac:dyDescent="0.25">
      <c r="A37" s="182" t="s">
        <v>36</v>
      </c>
      <c r="B37" s="262" t="s">
        <v>160</v>
      </c>
      <c r="C37" s="79">
        <v>0.1</v>
      </c>
      <c r="D37" s="78"/>
    </row>
    <row r="38" spans="1:4" s="16" customFormat="1" ht="24" customHeight="1" x14ac:dyDescent="0.25">
      <c r="A38" s="92"/>
      <c r="B38" s="200" t="s">
        <v>103</v>
      </c>
      <c r="C38" s="197">
        <f>SUM(C30:C37)</f>
        <v>7</v>
      </c>
      <c r="D38" s="197">
        <f t="shared" ref="D38" si="0">SUM(D30:D37)</f>
        <v>0</v>
      </c>
    </row>
    <row r="39" spans="1:4" ht="24" customHeight="1" x14ac:dyDescent="0.25">
      <c r="A39" s="181" t="s">
        <v>109</v>
      </c>
      <c r="B39" s="380" t="s">
        <v>161</v>
      </c>
      <c r="C39" s="381"/>
      <c r="D39" s="382"/>
    </row>
    <row r="40" spans="1:4" ht="37.5" customHeight="1" x14ac:dyDescent="0.25">
      <c r="A40" s="182" t="s">
        <v>42</v>
      </c>
      <c r="B40" s="146" t="s">
        <v>441</v>
      </c>
      <c r="C40" s="79">
        <v>13.4</v>
      </c>
      <c r="D40" s="78"/>
    </row>
    <row r="41" spans="1:4" ht="24" customHeight="1" x14ac:dyDescent="0.25">
      <c r="A41" s="182" t="s">
        <v>43</v>
      </c>
      <c r="B41" s="51" t="s">
        <v>162</v>
      </c>
      <c r="C41" s="79">
        <v>20.7</v>
      </c>
      <c r="D41" s="78"/>
    </row>
    <row r="42" spans="1:4" s="16" customFormat="1" ht="24" customHeight="1" x14ac:dyDescent="0.25">
      <c r="A42" s="183"/>
      <c r="B42" s="103" t="s">
        <v>103</v>
      </c>
      <c r="C42" s="197">
        <f>SUM(C40:C41)</f>
        <v>34.1</v>
      </c>
      <c r="D42" s="197">
        <f t="shared" ref="D42" si="1">SUM(D40:D41)</f>
        <v>0</v>
      </c>
    </row>
    <row r="43" spans="1:4" ht="24" customHeight="1" x14ac:dyDescent="0.25">
      <c r="A43" s="181" t="s">
        <v>110</v>
      </c>
      <c r="B43" s="380" t="s">
        <v>123</v>
      </c>
      <c r="C43" s="381"/>
      <c r="D43" s="382"/>
    </row>
    <row r="44" spans="1:4" ht="39" customHeight="1" x14ac:dyDescent="0.25">
      <c r="A44" s="182" t="s">
        <v>50</v>
      </c>
      <c r="B44" s="51" t="s">
        <v>163</v>
      </c>
      <c r="C44" s="79">
        <v>2.8</v>
      </c>
      <c r="D44" s="78"/>
    </row>
    <row r="45" spans="1:4" s="16" customFormat="1" ht="24" customHeight="1" x14ac:dyDescent="0.25">
      <c r="A45" s="183"/>
      <c r="B45" s="200" t="s">
        <v>103</v>
      </c>
      <c r="C45" s="197">
        <f>SUM(C44)</f>
        <v>2.8</v>
      </c>
      <c r="D45" s="197">
        <f>SUM(D44)</f>
        <v>0</v>
      </c>
    </row>
    <row r="46" spans="1:4" ht="24" customHeight="1" x14ac:dyDescent="0.25">
      <c r="A46" s="181" t="s">
        <v>111</v>
      </c>
      <c r="B46" s="380" t="s">
        <v>195</v>
      </c>
      <c r="C46" s="381"/>
      <c r="D46" s="382"/>
    </row>
    <row r="47" spans="1:4" ht="24" customHeight="1" x14ac:dyDescent="0.25">
      <c r="A47" s="182" t="s">
        <v>54</v>
      </c>
      <c r="B47" s="51" t="s">
        <v>172</v>
      </c>
      <c r="C47" s="79">
        <v>71</v>
      </c>
      <c r="D47" s="78"/>
    </row>
    <row r="48" spans="1:4" s="16" customFormat="1" ht="24" customHeight="1" x14ac:dyDescent="0.25">
      <c r="A48" s="183"/>
      <c r="B48" s="200" t="s">
        <v>103</v>
      </c>
      <c r="C48" s="197">
        <f>SUM(C47)</f>
        <v>71</v>
      </c>
      <c r="D48" s="197">
        <f>SUM(D47)</f>
        <v>0</v>
      </c>
    </row>
    <row r="49" spans="1:4" ht="24" customHeight="1" x14ac:dyDescent="0.25">
      <c r="A49" s="181" t="s">
        <v>112</v>
      </c>
      <c r="B49" s="496" t="s">
        <v>169</v>
      </c>
      <c r="C49" s="497"/>
      <c r="D49" s="498"/>
    </row>
    <row r="50" spans="1:4" ht="24" customHeight="1" x14ac:dyDescent="0.25">
      <c r="A50" s="182" t="s">
        <v>55</v>
      </c>
      <c r="B50" s="45" t="s">
        <v>176</v>
      </c>
      <c r="C50" s="79">
        <v>31.1</v>
      </c>
      <c r="D50" s="78"/>
    </row>
    <row r="51" spans="1:4" ht="24" customHeight="1" x14ac:dyDescent="0.25">
      <c r="A51" s="182" t="s">
        <v>56</v>
      </c>
      <c r="B51" s="45" t="s">
        <v>231</v>
      </c>
      <c r="C51" s="79">
        <v>0.8</v>
      </c>
      <c r="D51" s="78"/>
    </row>
    <row r="52" spans="1:4" ht="24" customHeight="1" x14ac:dyDescent="0.25">
      <c r="A52" s="182" t="s">
        <v>57</v>
      </c>
      <c r="B52" s="45" t="s">
        <v>177</v>
      </c>
      <c r="C52" s="79">
        <v>1.1000000000000001</v>
      </c>
      <c r="D52" s="78"/>
    </row>
    <row r="53" spans="1:4" ht="24" customHeight="1" x14ac:dyDescent="0.25">
      <c r="A53" s="182" t="s">
        <v>58</v>
      </c>
      <c r="B53" s="45" t="s">
        <v>180</v>
      </c>
      <c r="C53" s="79">
        <v>0.5</v>
      </c>
      <c r="D53" s="78"/>
    </row>
    <row r="54" spans="1:4" ht="24" customHeight="1" x14ac:dyDescent="0.25">
      <c r="A54" s="182" t="s">
        <v>59</v>
      </c>
      <c r="B54" s="45" t="s">
        <v>306</v>
      </c>
      <c r="C54" s="79">
        <f t="shared" ref="C54" si="2">D54</f>
        <v>0</v>
      </c>
      <c r="D54" s="78"/>
    </row>
    <row r="55" spans="1:4" ht="24" customHeight="1" x14ac:dyDescent="0.25">
      <c r="A55" s="182" t="s">
        <v>59</v>
      </c>
      <c r="B55" s="45" t="s">
        <v>182</v>
      </c>
      <c r="C55" s="79">
        <v>0.4</v>
      </c>
      <c r="D55" s="78"/>
    </row>
    <row r="56" spans="1:4" ht="24" customHeight="1" x14ac:dyDescent="0.25">
      <c r="A56" s="23" t="s">
        <v>60</v>
      </c>
      <c r="B56" s="45" t="s">
        <v>184</v>
      </c>
      <c r="C56" s="79">
        <v>1.7</v>
      </c>
      <c r="D56" s="78"/>
    </row>
    <row r="57" spans="1:4" ht="24" customHeight="1" x14ac:dyDescent="0.25">
      <c r="A57" s="23" t="s">
        <v>61</v>
      </c>
      <c r="B57" s="45" t="s">
        <v>232</v>
      </c>
      <c r="C57" s="79">
        <v>1.6</v>
      </c>
      <c r="D57" s="78"/>
    </row>
    <row r="58" spans="1:4" ht="24" customHeight="1" x14ac:dyDescent="0.25">
      <c r="A58" s="23" t="s">
        <v>62</v>
      </c>
      <c r="B58" s="45" t="s">
        <v>189</v>
      </c>
      <c r="C58" s="79">
        <v>4.3</v>
      </c>
      <c r="D58" s="78"/>
    </row>
    <row r="59" spans="1:4" s="16" customFormat="1" ht="24" customHeight="1" x14ac:dyDescent="0.25">
      <c r="A59" s="92"/>
      <c r="B59" s="200" t="s">
        <v>103</v>
      </c>
      <c r="C59" s="197">
        <f>SUM(C50:C58)</f>
        <v>41.5</v>
      </c>
      <c r="D59" s="197">
        <f>SUM(D50:D58)</f>
        <v>0</v>
      </c>
    </row>
    <row r="60" spans="1:4" s="16" customFormat="1" ht="24" customHeight="1" x14ac:dyDescent="0.25">
      <c r="A60" s="74" t="s">
        <v>196</v>
      </c>
      <c r="B60" s="74"/>
      <c r="C60" s="82">
        <f>C28+C38+C42+C45+C48+C59</f>
        <v>227.39999999999998</v>
      </c>
      <c r="D60" s="82">
        <f t="shared" ref="D60" si="3">D28+D38+D42+D45+D48+D59</f>
        <v>0</v>
      </c>
    </row>
    <row r="61" spans="1:4" ht="29.25" customHeight="1" x14ac:dyDescent="0.25">
      <c r="A61" s="54"/>
      <c r="B61" s="238"/>
      <c r="C61" s="239"/>
      <c r="D61" s="239"/>
    </row>
    <row r="62" spans="1:4" ht="29.25" customHeight="1" x14ac:dyDescent="0.25">
      <c r="B62" s="25"/>
      <c r="C62" s="19"/>
      <c r="D62" s="203"/>
    </row>
    <row r="63" spans="1:4" ht="29.25" customHeight="1" x14ac:dyDescent="0.25">
      <c r="B63" s="25"/>
      <c r="C63" s="19"/>
      <c r="D63" s="19"/>
    </row>
    <row r="64" spans="1:4" ht="29.25" customHeight="1" x14ac:dyDescent="0.25">
      <c r="B64" s="25"/>
      <c r="C64" s="19"/>
      <c r="D64" s="19"/>
    </row>
    <row r="65" spans="2:4" ht="29.25" customHeight="1" x14ac:dyDescent="0.25">
      <c r="B65" s="25"/>
      <c r="C65" s="19"/>
      <c r="D65" s="203"/>
    </row>
    <row r="66" spans="2:4" ht="29.25" customHeight="1" x14ac:dyDescent="0.25">
      <c r="B66" s="25"/>
    </row>
    <row r="67" spans="2:4" ht="29.25" customHeight="1" x14ac:dyDescent="0.25">
      <c r="B67" s="25"/>
    </row>
    <row r="68" spans="2:4" ht="29.25" customHeight="1" x14ac:dyDescent="0.25">
      <c r="B68" s="25"/>
    </row>
    <row r="69" spans="2:4" ht="29.25" customHeight="1" x14ac:dyDescent="0.25">
      <c r="B69" s="25"/>
    </row>
    <row r="70" spans="2:4" ht="29.25" customHeight="1" x14ac:dyDescent="0.25">
      <c r="B70" s="25"/>
    </row>
    <row r="71" spans="2:4" ht="29.25" customHeight="1" x14ac:dyDescent="0.25">
      <c r="B71" s="25"/>
    </row>
    <row r="72" spans="2:4" ht="29.25" customHeight="1" x14ac:dyDescent="0.25"/>
    <row r="73" spans="2:4" ht="29.25" customHeight="1" x14ac:dyDescent="0.25"/>
    <row r="74" spans="2:4" ht="29.25" customHeight="1" x14ac:dyDescent="0.25"/>
    <row r="75" spans="2:4" ht="29.25" customHeight="1" x14ac:dyDescent="0.25"/>
    <row r="76" spans="2:4" ht="29.25" customHeight="1" x14ac:dyDescent="0.25"/>
    <row r="77" spans="2:4" ht="29.25" customHeight="1" x14ac:dyDescent="0.25"/>
    <row r="78" spans="2:4" ht="29.25" customHeight="1" x14ac:dyDescent="0.25"/>
    <row r="79" spans="2:4" ht="29.25" customHeight="1" x14ac:dyDescent="0.25"/>
    <row r="80" spans="2:4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</sheetData>
  <mergeCells count="15">
    <mergeCell ref="B29:D29"/>
    <mergeCell ref="B39:D39"/>
    <mergeCell ref="B43:D43"/>
    <mergeCell ref="B46:D46"/>
    <mergeCell ref="B49:D49"/>
    <mergeCell ref="C1:D1"/>
    <mergeCell ref="C2:D2"/>
    <mergeCell ref="C3:D3"/>
    <mergeCell ref="C4:D4"/>
    <mergeCell ref="B11:D11"/>
    <mergeCell ref="A6:D6"/>
    <mergeCell ref="A9:A10"/>
    <mergeCell ref="B9:B10"/>
    <mergeCell ref="C9:C10"/>
    <mergeCell ref="D9:D10"/>
  </mergeCells>
  <phoneticPr fontId="12" type="noConversion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>
      <selection activeCell="E7" sqref="E7"/>
    </sheetView>
  </sheetViews>
  <sheetFormatPr defaultColWidth="9.140625" defaultRowHeight="15.75" customHeight="1" x14ac:dyDescent="0.25"/>
  <cols>
    <col min="1" max="1" width="4.85546875" style="1" customWidth="1"/>
    <col min="2" max="2" width="49.7109375" style="1" customWidth="1"/>
    <col min="3" max="3" width="35.140625" style="1" customWidth="1"/>
    <col min="4" max="5" width="16.7109375" style="1" customWidth="1"/>
    <col min="6" max="16384" width="9.140625" style="1"/>
  </cols>
  <sheetData>
    <row r="1" spans="1:6" ht="15.75" customHeight="1" x14ac:dyDescent="0.25">
      <c r="B1" s="4"/>
      <c r="C1" s="4"/>
      <c r="D1" s="397" t="s">
        <v>106</v>
      </c>
      <c r="E1" s="397"/>
    </row>
    <row r="2" spans="1:6" ht="15.75" customHeight="1" x14ac:dyDescent="0.25">
      <c r="B2" s="4"/>
      <c r="C2" s="4"/>
      <c r="D2" s="397" t="s">
        <v>194</v>
      </c>
      <c r="E2" s="397"/>
      <c r="F2" s="397"/>
    </row>
    <row r="3" spans="1:6" ht="15.75" customHeight="1" x14ac:dyDescent="0.25">
      <c r="B3" s="4"/>
      <c r="C3" s="4"/>
      <c r="D3" s="397" t="s">
        <v>380</v>
      </c>
      <c r="E3" s="397"/>
      <c r="F3" s="397"/>
    </row>
    <row r="4" spans="1:6" ht="15.75" customHeight="1" x14ac:dyDescent="0.25">
      <c r="B4" s="4"/>
      <c r="C4" s="4"/>
      <c r="D4" s="16"/>
      <c r="E4" s="4"/>
    </row>
    <row r="5" spans="1:6" ht="15.75" customHeight="1" x14ac:dyDescent="0.25">
      <c r="A5" s="481" t="s">
        <v>413</v>
      </c>
      <c r="B5" s="481"/>
      <c r="C5" s="481"/>
      <c r="D5" s="481"/>
      <c r="E5" s="481"/>
    </row>
    <row r="6" spans="1:6" ht="15.75" customHeight="1" x14ac:dyDescent="0.25">
      <c r="A6" s="481" t="s">
        <v>229</v>
      </c>
      <c r="B6" s="481"/>
      <c r="C6" s="481"/>
      <c r="D6" s="481"/>
      <c r="E6" s="481"/>
    </row>
    <row r="7" spans="1:6" ht="15.75" customHeight="1" x14ac:dyDescent="0.25">
      <c r="B7" s="4"/>
      <c r="C7" s="171"/>
      <c r="D7" s="171"/>
      <c r="E7" s="324" t="s">
        <v>440</v>
      </c>
    </row>
    <row r="8" spans="1:6" ht="24.75" customHeight="1" x14ac:dyDescent="0.25">
      <c r="A8" s="406" t="s">
        <v>317</v>
      </c>
      <c r="B8" s="428" t="s">
        <v>248</v>
      </c>
      <c r="C8" s="428" t="s">
        <v>148</v>
      </c>
      <c r="D8" s="390" t="s">
        <v>103</v>
      </c>
      <c r="E8" s="501" t="s">
        <v>381</v>
      </c>
    </row>
    <row r="9" spans="1:6" ht="22.5" customHeight="1" x14ac:dyDescent="0.25">
      <c r="A9" s="499"/>
      <c r="B9" s="429"/>
      <c r="C9" s="429"/>
      <c r="D9" s="500"/>
      <c r="E9" s="502"/>
    </row>
    <row r="10" spans="1:6" ht="24" customHeight="1" x14ac:dyDescent="0.25">
      <c r="A10" s="48" t="s">
        <v>107</v>
      </c>
      <c r="B10" s="380" t="s">
        <v>13</v>
      </c>
      <c r="C10" s="381"/>
      <c r="D10" s="381"/>
      <c r="E10" s="382"/>
    </row>
    <row r="11" spans="1:6" ht="36" customHeight="1" x14ac:dyDescent="0.25">
      <c r="A11" s="65" t="s">
        <v>98</v>
      </c>
      <c r="B11" s="13" t="s">
        <v>249</v>
      </c>
      <c r="C11" s="425" t="s">
        <v>172</v>
      </c>
      <c r="D11" s="79">
        <v>109.7</v>
      </c>
      <c r="E11" s="78"/>
    </row>
    <row r="12" spans="1:6" ht="36" customHeight="1" x14ac:dyDescent="0.25">
      <c r="A12" s="65" t="s">
        <v>17</v>
      </c>
      <c r="B12" s="144" t="s">
        <v>250</v>
      </c>
      <c r="C12" s="426"/>
      <c r="D12" s="315">
        <v>289</v>
      </c>
      <c r="E12" s="78"/>
    </row>
    <row r="13" spans="1:6" ht="36" customHeight="1" x14ac:dyDescent="0.25">
      <c r="A13" s="65" t="s">
        <v>18</v>
      </c>
      <c r="B13" s="144" t="s">
        <v>251</v>
      </c>
      <c r="C13" s="436"/>
      <c r="D13" s="79">
        <v>41.1</v>
      </c>
      <c r="E13" s="78"/>
    </row>
    <row r="14" spans="1:6" ht="24" customHeight="1" x14ac:dyDescent="0.25">
      <c r="A14" s="127"/>
      <c r="B14" s="105" t="s">
        <v>105</v>
      </c>
      <c r="C14" s="197"/>
      <c r="D14" s="81">
        <f>SUM(D11:D13)</f>
        <v>439.8</v>
      </c>
      <c r="E14" s="197">
        <f>SUM(E11:E13)</f>
        <v>0</v>
      </c>
    </row>
    <row r="15" spans="1:6" ht="15.75" customHeight="1" x14ac:dyDescent="0.25">
      <c r="C15" s="84"/>
      <c r="D15" s="84"/>
    </row>
    <row r="16" spans="1:6" ht="15.75" customHeight="1" x14ac:dyDescent="0.25">
      <c r="A16" s="224"/>
      <c r="B16" s="224"/>
      <c r="C16" s="224"/>
      <c r="D16" s="240"/>
      <c r="E16" s="224"/>
    </row>
    <row r="19" spans="2:2" ht="15.75" customHeight="1" x14ac:dyDescent="0.25">
      <c r="B19" s="173"/>
    </row>
  </sheetData>
  <mergeCells count="12">
    <mergeCell ref="D1:E1"/>
    <mergeCell ref="D2:F2"/>
    <mergeCell ref="D3:F3"/>
    <mergeCell ref="C11:C13"/>
    <mergeCell ref="A5:E5"/>
    <mergeCell ref="A6:E6"/>
    <mergeCell ref="A8:A9"/>
    <mergeCell ref="B8:B9"/>
    <mergeCell ref="C8:C9"/>
    <mergeCell ref="D8:D9"/>
    <mergeCell ref="E8:E9"/>
    <mergeCell ref="B10:E10"/>
  </mergeCells>
  <phoneticPr fontId="12" type="noConversion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0"/>
  <sheetViews>
    <sheetView workbookViewId="0">
      <selection activeCell="E7" sqref="E7"/>
    </sheetView>
  </sheetViews>
  <sheetFormatPr defaultColWidth="9.140625" defaultRowHeight="15.75" x14ac:dyDescent="0.25"/>
  <cols>
    <col min="1" max="1" width="6.7109375" style="1" customWidth="1"/>
    <col min="2" max="2" width="45.7109375" style="1" customWidth="1"/>
    <col min="3" max="3" width="35.140625" style="1" customWidth="1"/>
    <col min="4" max="5" width="16.7109375" style="1" customWidth="1"/>
    <col min="6" max="16384" width="9.140625" style="1"/>
  </cols>
  <sheetData>
    <row r="1" spans="1:5" ht="15.75" customHeight="1" x14ac:dyDescent="0.25">
      <c r="B1" s="4"/>
      <c r="C1" s="4"/>
      <c r="D1" s="397" t="s">
        <v>106</v>
      </c>
      <c r="E1" s="397"/>
    </row>
    <row r="2" spans="1:5" ht="15.75" customHeight="1" x14ac:dyDescent="0.25">
      <c r="B2" s="4"/>
      <c r="C2" s="4"/>
      <c r="D2" s="25" t="s">
        <v>194</v>
      </c>
      <c r="E2" s="25"/>
    </row>
    <row r="3" spans="1:5" ht="15.75" customHeight="1" x14ac:dyDescent="0.25">
      <c r="B3" s="4"/>
      <c r="C3" s="4"/>
      <c r="D3" s="25" t="s">
        <v>380</v>
      </c>
      <c r="E3" s="25"/>
    </row>
    <row r="4" spans="1:5" ht="15.75" customHeight="1" x14ac:dyDescent="0.25">
      <c r="B4" s="4"/>
      <c r="C4" s="4"/>
      <c r="D4" s="16"/>
      <c r="E4" s="4"/>
    </row>
    <row r="5" spans="1:5" ht="47.25" customHeight="1" x14ac:dyDescent="0.25">
      <c r="A5" s="503" t="s">
        <v>426</v>
      </c>
      <c r="B5" s="503"/>
      <c r="C5" s="503"/>
      <c r="D5" s="503"/>
      <c r="E5" s="503"/>
    </row>
    <row r="6" spans="1:5" ht="15.75" customHeight="1" x14ac:dyDescent="0.25">
      <c r="A6" s="203"/>
      <c r="B6" s="203"/>
      <c r="C6" s="203"/>
      <c r="D6" s="203"/>
      <c r="E6" s="203"/>
    </row>
    <row r="7" spans="1:5" ht="15.75" customHeight="1" x14ac:dyDescent="0.25">
      <c r="B7" s="4"/>
      <c r="C7" s="202"/>
      <c r="D7" s="202"/>
      <c r="E7" s="322" t="s">
        <v>440</v>
      </c>
    </row>
    <row r="8" spans="1:5" ht="22.5" customHeight="1" x14ac:dyDescent="0.25">
      <c r="A8" s="406" t="s">
        <v>317</v>
      </c>
      <c r="B8" s="428" t="s">
        <v>248</v>
      </c>
      <c r="C8" s="428" t="s">
        <v>148</v>
      </c>
      <c r="D8" s="390" t="s">
        <v>103</v>
      </c>
      <c r="E8" s="504" t="s">
        <v>381</v>
      </c>
    </row>
    <row r="9" spans="1:5" ht="18.75" customHeight="1" x14ac:dyDescent="0.25">
      <c r="A9" s="499"/>
      <c r="B9" s="429"/>
      <c r="C9" s="429"/>
      <c r="D9" s="500"/>
      <c r="E9" s="504"/>
    </row>
    <row r="10" spans="1:5" ht="24" customHeight="1" x14ac:dyDescent="0.25">
      <c r="A10" s="48" t="s">
        <v>107</v>
      </c>
      <c r="B10" s="380" t="s">
        <v>13</v>
      </c>
      <c r="C10" s="381"/>
      <c r="D10" s="381"/>
      <c r="E10" s="382"/>
    </row>
    <row r="11" spans="1:5" ht="36" customHeight="1" x14ac:dyDescent="0.25">
      <c r="A11" s="65" t="s">
        <v>98</v>
      </c>
      <c r="B11" s="221" t="s">
        <v>427</v>
      </c>
      <c r="C11" s="425" t="s">
        <v>172</v>
      </c>
      <c r="D11" s="79">
        <v>25.9</v>
      </c>
      <c r="E11" s="78"/>
    </row>
    <row r="12" spans="1:5" ht="36" customHeight="1" x14ac:dyDescent="0.25">
      <c r="A12" s="65" t="s">
        <v>17</v>
      </c>
      <c r="B12" s="13" t="s">
        <v>249</v>
      </c>
      <c r="C12" s="426"/>
      <c r="D12" s="79">
        <v>11.6</v>
      </c>
      <c r="E12" s="78"/>
    </row>
    <row r="13" spans="1:5" ht="36" customHeight="1" x14ac:dyDescent="0.25">
      <c r="A13" s="65" t="s">
        <v>18</v>
      </c>
      <c r="B13" s="13" t="s">
        <v>311</v>
      </c>
      <c r="C13" s="426"/>
      <c r="D13" s="315">
        <v>24.1</v>
      </c>
      <c r="E13" s="78"/>
    </row>
    <row r="14" spans="1:5" ht="36" customHeight="1" x14ac:dyDescent="0.25">
      <c r="A14" s="65" t="s">
        <v>99</v>
      </c>
      <c r="B14" s="13" t="s">
        <v>428</v>
      </c>
      <c r="C14" s="426"/>
      <c r="D14" s="79">
        <v>17.3</v>
      </c>
      <c r="E14" s="78"/>
    </row>
    <row r="15" spans="1:5" ht="24" customHeight="1" x14ac:dyDescent="0.25">
      <c r="A15" s="127"/>
      <c r="B15" s="105" t="s">
        <v>105</v>
      </c>
      <c r="C15" s="197"/>
      <c r="D15" s="197">
        <f>SUM(D11:D14)</f>
        <v>78.900000000000006</v>
      </c>
      <c r="E15" s="197">
        <f>SUM(E11:E14)</f>
        <v>0</v>
      </c>
    </row>
    <row r="16" spans="1:5" ht="15.75" customHeight="1" x14ac:dyDescent="0.25">
      <c r="C16" s="84"/>
      <c r="D16" s="84"/>
    </row>
    <row r="17" spans="1:5" ht="15.75" customHeight="1" x14ac:dyDescent="0.25">
      <c r="A17" s="224"/>
      <c r="B17" s="224"/>
      <c r="C17" s="224"/>
      <c r="D17" s="240"/>
      <c r="E17" s="224"/>
    </row>
    <row r="20" spans="1:5" ht="15.75" customHeight="1" x14ac:dyDescent="0.25">
      <c r="B20" s="173"/>
    </row>
  </sheetData>
  <mergeCells count="9">
    <mergeCell ref="D1:E1"/>
    <mergeCell ref="B10:E10"/>
    <mergeCell ref="C11:C14"/>
    <mergeCell ref="A5:E5"/>
    <mergeCell ref="A8:A9"/>
    <mergeCell ref="B8:B9"/>
    <mergeCell ref="C8:C9"/>
    <mergeCell ref="D8:D9"/>
    <mergeCell ref="E8:E9"/>
  </mergeCells>
  <pageMargins left="0.78740157480314965" right="0.7874015748031496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Z115"/>
  <sheetViews>
    <sheetView topLeftCell="A40" workbookViewId="0">
      <selection activeCell="L34" sqref="L34"/>
    </sheetView>
  </sheetViews>
  <sheetFormatPr defaultColWidth="9.140625" defaultRowHeight="15.75" x14ac:dyDescent="0.25"/>
  <cols>
    <col min="1" max="1" width="5.42578125" style="4" customWidth="1"/>
    <col min="2" max="2" width="57.7109375" style="4" customWidth="1"/>
    <col min="3" max="3" width="16.7109375" style="16" customWidth="1"/>
    <col min="4" max="4" width="16.7109375" style="141" customWidth="1"/>
    <col min="5" max="16384" width="9.140625" style="4"/>
  </cols>
  <sheetData>
    <row r="1" spans="1:4" ht="15.75" customHeight="1" x14ac:dyDescent="0.25">
      <c r="C1" s="4" t="s">
        <v>106</v>
      </c>
      <c r="D1" s="4"/>
    </row>
    <row r="2" spans="1:4" ht="15.75" customHeight="1" x14ac:dyDescent="0.25">
      <c r="C2" s="4" t="s">
        <v>194</v>
      </c>
      <c r="D2" s="4"/>
    </row>
    <row r="3" spans="1:4" ht="15.75" customHeight="1" x14ac:dyDescent="0.25">
      <c r="C3" s="4" t="s">
        <v>380</v>
      </c>
      <c r="D3" s="4"/>
    </row>
    <row r="4" spans="1:4" ht="17.25" customHeight="1" x14ac:dyDescent="0.25">
      <c r="B4" s="12"/>
      <c r="C4" s="20"/>
    </row>
    <row r="5" spans="1:4" ht="14.25" customHeight="1" x14ac:dyDescent="0.25">
      <c r="A5" s="507" t="s">
        <v>414</v>
      </c>
      <c r="B5" s="507"/>
      <c r="C5" s="507"/>
      <c r="D5" s="507"/>
    </row>
    <row r="6" spans="1:4" ht="17.25" customHeight="1" x14ac:dyDescent="0.25">
      <c r="A6" s="505" t="s">
        <v>415</v>
      </c>
      <c r="B6" s="505"/>
      <c r="C6" s="505"/>
      <c r="D6" s="505"/>
    </row>
    <row r="7" spans="1:4" ht="17.25" customHeight="1" x14ac:dyDescent="0.25">
      <c r="A7" s="505" t="s">
        <v>416</v>
      </c>
      <c r="B7" s="506"/>
      <c r="C7" s="506"/>
      <c r="D7" s="506"/>
    </row>
    <row r="8" spans="1:4" ht="17.25" customHeight="1" x14ac:dyDescent="0.25">
      <c r="B8" s="18"/>
      <c r="C8" s="18"/>
      <c r="D8" s="323" t="s">
        <v>440</v>
      </c>
    </row>
    <row r="9" spans="1:4" s="143" customFormat="1" ht="19.5" customHeight="1" x14ac:dyDescent="0.25">
      <c r="A9" s="508" t="s">
        <v>317</v>
      </c>
      <c r="B9" s="510" t="s">
        <v>148</v>
      </c>
      <c r="C9" s="512" t="s">
        <v>103</v>
      </c>
      <c r="D9" s="501" t="s">
        <v>381</v>
      </c>
    </row>
    <row r="10" spans="1:4" s="143" customFormat="1" ht="24.75" customHeight="1" x14ac:dyDescent="0.25">
      <c r="A10" s="509"/>
      <c r="B10" s="511"/>
      <c r="C10" s="513"/>
      <c r="D10" s="502"/>
    </row>
    <row r="11" spans="1:4" s="143" customFormat="1" ht="24" customHeight="1" x14ac:dyDescent="0.25">
      <c r="A11" s="93" t="s">
        <v>107</v>
      </c>
      <c r="B11" s="69" t="s">
        <v>164</v>
      </c>
      <c r="C11" s="43"/>
      <c r="D11" s="44"/>
    </row>
    <row r="12" spans="1:4" ht="24" customHeight="1" x14ac:dyDescent="0.25">
      <c r="A12" s="67" t="s">
        <v>98</v>
      </c>
      <c r="B12" s="54" t="s">
        <v>172</v>
      </c>
      <c r="C12" s="79">
        <v>5.5</v>
      </c>
      <c r="D12" s="78"/>
    </row>
    <row r="13" spans="1:4" s="143" customFormat="1" ht="24" customHeight="1" x14ac:dyDescent="0.25">
      <c r="A13" s="145" t="s">
        <v>17</v>
      </c>
      <c r="B13" s="54" t="s">
        <v>173</v>
      </c>
      <c r="C13" s="79">
        <v>0.1</v>
      </c>
      <c r="D13" s="78"/>
    </row>
    <row r="14" spans="1:4" ht="24" customHeight="1" x14ac:dyDescent="0.25">
      <c r="A14" s="67" t="s">
        <v>18</v>
      </c>
      <c r="B14" s="146" t="s">
        <v>346</v>
      </c>
      <c r="C14" s="79">
        <v>1</v>
      </c>
      <c r="D14" s="78"/>
    </row>
    <row r="15" spans="1:4" s="16" customFormat="1" ht="24" customHeight="1" x14ac:dyDescent="0.25">
      <c r="A15" s="92"/>
      <c r="B15" s="59" t="s">
        <v>103</v>
      </c>
      <c r="C15" s="197">
        <f>SUM(C12:C14)</f>
        <v>6.6</v>
      </c>
      <c r="D15" s="197">
        <f>SUM(D12:D14)</f>
        <v>0</v>
      </c>
    </row>
    <row r="16" spans="1:4" s="16" customFormat="1" ht="24" customHeight="1" x14ac:dyDescent="0.25">
      <c r="A16" s="63" t="s">
        <v>108</v>
      </c>
      <c r="B16" s="69" t="s">
        <v>149</v>
      </c>
      <c r="C16" s="189"/>
      <c r="D16" s="190"/>
    </row>
    <row r="17" spans="1:104" s="16" customFormat="1" ht="24" customHeight="1" x14ac:dyDescent="0.25">
      <c r="A17" s="67" t="s">
        <v>29</v>
      </c>
      <c r="B17" s="54" t="s">
        <v>172</v>
      </c>
      <c r="C17" s="79">
        <v>0.5</v>
      </c>
      <c r="D17" s="78"/>
    </row>
    <row r="18" spans="1:104" ht="24" customHeight="1" x14ac:dyDescent="0.25">
      <c r="A18" s="67" t="s">
        <v>30</v>
      </c>
      <c r="B18" s="146" t="s">
        <v>166</v>
      </c>
      <c r="C18" s="79">
        <v>5.3</v>
      </c>
      <c r="D18" s="78"/>
    </row>
    <row r="19" spans="1:104" ht="24" customHeight="1" x14ac:dyDescent="0.25">
      <c r="A19" s="67" t="s">
        <v>31</v>
      </c>
      <c r="B19" s="146" t="s">
        <v>3</v>
      </c>
      <c r="C19" s="79">
        <v>3.6</v>
      </c>
      <c r="D19" s="78"/>
    </row>
    <row r="20" spans="1:104" ht="24" customHeight="1" x14ac:dyDescent="0.25">
      <c r="A20" s="67" t="s">
        <v>32</v>
      </c>
      <c r="B20" s="146" t="s">
        <v>10</v>
      </c>
      <c r="C20" s="79">
        <v>2.6</v>
      </c>
      <c r="D20" s="78"/>
    </row>
    <row r="21" spans="1:104" ht="39" customHeight="1" x14ac:dyDescent="0.25">
      <c r="A21" s="67" t="s">
        <v>33</v>
      </c>
      <c r="B21" s="146" t="s">
        <v>185</v>
      </c>
      <c r="C21" s="79">
        <v>0.7</v>
      </c>
      <c r="D21" s="78"/>
    </row>
    <row r="22" spans="1:104" ht="24" customHeight="1" x14ac:dyDescent="0.25">
      <c r="A22" s="67" t="s">
        <v>34</v>
      </c>
      <c r="B22" s="146" t="s">
        <v>104</v>
      </c>
      <c r="C22" s="79">
        <v>3.6</v>
      </c>
      <c r="D22" s="7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 s="10" customFormat="1" ht="39" customHeight="1" x14ac:dyDescent="0.25">
      <c r="A23" s="67" t="s">
        <v>35</v>
      </c>
      <c r="B23" s="146" t="s">
        <v>220</v>
      </c>
      <c r="C23" s="79">
        <v>14.3</v>
      </c>
      <c r="D23" s="78"/>
    </row>
    <row r="24" spans="1:104" ht="24" customHeight="1" x14ac:dyDescent="0.25">
      <c r="A24" s="67" t="s">
        <v>36</v>
      </c>
      <c r="B24" s="146" t="s">
        <v>186</v>
      </c>
      <c r="C24" s="79">
        <v>10</v>
      </c>
      <c r="D24" s="78"/>
    </row>
    <row r="25" spans="1:104" ht="24" customHeight="1" x14ac:dyDescent="0.25">
      <c r="A25" s="67" t="s">
        <v>37</v>
      </c>
      <c r="B25" s="146" t="s">
        <v>100</v>
      </c>
      <c r="C25" s="79">
        <v>13.4</v>
      </c>
      <c r="D25" s="78"/>
    </row>
    <row r="26" spans="1:104" ht="39" customHeight="1" x14ac:dyDescent="0.25">
      <c r="A26" s="67" t="s">
        <v>38</v>
      </c>
      <c r="B26" s="146" t="s">
        <v>150</v>
      </c>
      <c r="C26" s="79">
        <v>13.7</v>
      </c>
      <c r="D26" s="78"/>
    </row>
    <row r="27" spans="1:104" ht="24" customHeight="1" x14ac:dyDescent="0.25">
      <c r="A27" s="67" t="s">
        <v>39</v>
      </c>
      <c r="B27" s="146" t="s">
        <v>151</v>
      </c>
      <c r="C27" s="79">
        <v>0.9</v>
      </c>
      <c r="D27" s="78"/>
    </row>
    <row r="28" spans="1:104" ht="24" customHeight="1" x14ac:dyDescent="0.25">
      <c r="A28" s="67" t="s">
        <v>40</v>
      </c>
      <c r="B28" s="146" t="s">
        <v>101</v>
      </c>
      <c r="C28" s="79">
        <v>25.7</v>
      </c>
      <c r="D28" s="78"/>
    </row>
    <row r="29" spans="1:104" ht="24" customHeight="1" x14ac:dyDescent="0.25">
      <c r="A29" s="67" t="s">
        <v>4</v>
      </c>
      <c r="B29" s="146" t="s">
        <v>102</v>
      </c>
      <c r="C29" s="79">
        <v>3.2</v>
      </c>
      <c r="D29" s="78"/>
    </row>
    <row r="30" spans="1:104" ht="24" customHeight="1" x14ac:dyDescent="0.25">
      <c r="A30" s="67" t="s">
        <v>41</v>
      </c>
      <c r="B30" s="146" t="s">
        <v>11</v>
      </c>
      <c r="C30" s="79">
        <v>0.9</v>
      </c>
      <c r="D30" s="78"/>
    </row>
    <row r="31" spans="1:104" ht="24" customHeight="1" x14ac:dyDescent="0.25">
      <c r="A31" s="67" t="s">
        <v>5</v>
      </c>
      <c r="B31" s="153" t="s">
        <v>358</v>
      </c>
      <c r="C31" s="79">
        <v>0.2</v>
      </c>
      <c r="D31" s="78"/>
    </row>
    <row r="32" spans="1:104" ht="36" customHeight="1" x14ac:dyDescent="0.25">
      <c r="A32" s="67" t="s">
        <v>6</v>
      </c>
      <c r="B32" s="153" t="s">
        <v>441</v>
      </c>
      <c r="C32" s="79">
        <f t="shared" ref="C32" si="0">D32</f>
        <v>0</v>
      </c>
      <c r="D32" s="78"/>
    </row>
    <row r="33" spans="1:4" ht="24" customHeight="1" x14ac:dyDescent="0.25">
      <c r="A33" s="67" t="s">
        <v>7</v>
      </c>
      <c r="B33" s="161" t="s">
        <v>359</v>
      </c>
      <c r="C33" s="79">
        <v>0.4</v>
      </c>
      <c r="D33" s="78"/>
    </row>
    <row r="34" spans="1:4" ht="24" customHeight="1" x14ac:dyDescent="0.25">
      <c r="A34" s="67" t="s">
        <v>227</v>
      </c>
      <c r="B34" s="146" t="s">
        <v>152</v>
      </c>
      <c r="C34" s="79">
        <v>1.7</v>
      </c>
      <c r="D34" s="78"/>
    </row>
    <row r="35" spans="1:4" ht="24" customHeight="1" x14ac:dyDescent="0.25">
      <c r="A35" s="67" t="s">
        <v>8</v>
      </c>
      <c r="B35" s="146" t="s">
        <v>346</v>
      </c>
      <c r="C35" s="79">
        <v>7.4</v>
      </c>
      <c r="D35" s="78"/>
    </row>
    <row r="36" spans="1:4" ht="24" customHeight="1" x14ac:dyDescent="0.25">
      <c r="A36" s="67"/>
      <c r="B36" s="146" t="s">
        <v>333</v>
      </c>
      <c r="C36" s="79">
        <v>0.7</v>
      </c>
      <c r="D36" s="78"/>
    </row>
    <row r="37" spans="1:4" s="16" customFormat="1" ht="24" customHeight="1" x14ac:dyDescent="0.25">
      <c r="A37" s="92"/>
      <c r="B37" s="147" t="s">
        <v>103</v>
      </c>
      <c r="C37" s="197">
        <f>SUM(C17:C35)</f>
        <v>108.10000000000004</v>
      </c>
      <c r="D37" s="197">
        <f t="shared" ref="D37" si="1">SUM(D17:D35)</f>
        <v>0</v>
      </c>
    </row>
    <row r="38" spans="1:4" s="16" customFormat="1" ht="24" customHeight="1" x14ac:dyDescent="0.25">
      <c r="A38" s="63" t="s">
        <v>109</v>
      </c>
      <c r="B38" s="37" t="s">
        <v>119</v>
      </c>
      <c r="C38" s="80"/>
      <c r="D38" s="80"/>
    </row>
    <row r="39" spans="1:4" ht="24" customHeight="1" x14ac:dyDescent="0.25">
      <c r="A39" s="67" t="s">
        <v>42</v>
      </c>
      <c r="B39" s="146" t="s">
        <v>153</v>
      </c>
      <c r="C39" s="79">
        <v>5.0999999999999996</v>
      </c>
      <c r="D39" s="78"/>
    </row>
    <row r="40" spans="1:4" ht="24" customHeight="1" x14ac:dyDescent="0.25">
      <c r="A40" s="67" t="s">
        <v>43</v>
      </c>
      <c r="B40" s="148" t="s">
        <v>154</v>
      </c>
      <c r="C40" s="79">
        <v>1.5</v>
      </c>
      <c r="D40" s="78"/>
    </row>
    <row r="41" spans="1:4" ht="24" customHeight="1" x14ac:dyDescent="0.25">
      <c r="A41" s="67" t="s">
        <v>44</v>
      </c>
      <c r="B41" s="148" t="s">
        <v>155</v>
      </c>
      <c r="C41" s="79">
        <v>2.2999999999999998</v>
      </c>
      <c r="D41" s="78"/>
    </row>
    <row r="42" spans="1:4" ht="24" customHeight="1" x14ac:dyDescent="0.25">
      <c r="A42" s="67" t="s">
        <v>45</v>
      </c>
      <c r="B42" s="60" t="s">
        <v>156</v>
      </c>
      <c r="C42" s="79">
        <v>0.7</v>
      </c>
      <c r="D42" s="78"/>
    </row>
    <row r="43" spans="1:4" ht="24" customHeight="1" x14ac:dyDescent="0.25">
      <c r="A43" s="67" t="s">
        <v>46</v>
      </c>
      <c r="B43" s="60" t="s">
        <v>157</v>
      </c>
      <c r="C43" s="79">
        <v>2.2000000000000002</v>
      </c>
      <c r="D43" s="78"/>
    </row>
    <row r="44" spans="1:4" ht="24" customHeight="1" x14ac:dyDescent="0.25">
      <c r="A44" s="67" t="s">
        <v>47</v>
      </c>
      <c r="B44" s="60" t="s">
        <v>158</v>
      </c>
      <c r="C44" s="79">
        <v>5.9</v>
      </c>
      <c r="D44" s="78"/>
    </row>
    <row r="45" spans="1:4" ht="24" customHeight="1" x14ac:dyDescent="0.25">
      <c r="A45" s="67" t="s">
        <v>48</v>
      </c>
      <c r="B45" s="60" t="s">
        <v>159</v>
      </c>
      <c r="C45" s="79">
        <v>0.5</v>
      </c>
      <c r="D45" s="78"/>
    </row>
    <row r="46" spans="1:4" ht="24" customHeight="1" x14ac:dyDescent="0.25">
      <c r="A46" s="67" t="s">
        <v>49</v>
      </c>
      <c r="B46" s="60" t="s">
        <v>160</v>
      </c>
      <c r="C46" s="79">
        <v>2.5</v>
      </c>
      <c r="D46" s="78"/>
    </row>
    <row r="47" spans="1:4" s="16" customFormat="1" ht="24" customHeight="1" x14ac:dyDescent="0.25">
      <c r="A47" s="92"/>
      <c r="B47" s="147" t="s">
        <v>103</v>
      </c>
      <c r="C47" s="197">
        <f>SUM(C39:C46)</f>
        <v>20.699999999999996</v>
      </c>
      <c r="D47" s="197">
        <f>SUM(D39:D46)</f>
        <v>0</v>
      </c>
    </row>
    <row r="48" spans="1:4" s="16" customFormat="1" ht="24" customHeight="1" x14ac:dyDescent="0.25">
      <c r="A48" s="63" t="s">
        <v>110</v>
      </c>
      <c r="B48" s="37" t="s">
        <v>161</v>
      </c>
      <c r="C48" s="80"/>
      <c r="D48" s="80"/>
    </row>
    <row r="49" spans="1:4" s="16" customFormat="1" ht="24" customHeight="1" x14ac:dyDescent="0.25">
      <c r="A49" s="67" t="s">
        <v>50</v>
      </c>
      <c r="B49" s="54" t="s">
        <v>172</v>
      </c>
      <c r="C49" s="302">
        <v>148</v>
      </c>
      <c r="D49" s="136"/>
    </row>
    <row r="50" spans="1:4" ht="24" customHeight="1" x14ac:dyDescent="0.25">
      <c r="A50" s="67" t="s">
        <v>51</v>
      </c>
      <c r="B50" s="148" t="s">
        <v>162</v>
      </c>
      <c r="C50" s="79">
        <v>6.2</v>
      </c>
      <c r="D50" s="78"/>
    </row>
    <row r="51" spans="1:4" s="16" customFormat="1" ht="24" customHeight="1" x14ac:dyDescent="0.25">
      <c r="A51" s="92"/>
      <c r="B51" s="59" t="s">
        <v>103</v>
      </c>
      <c r="C51" s="197">
        <f>SUM(C49:C50)</f>
        <v>154.19999999999999</v>
      </c>
      <c r="D51" s="197">
        <f>SUM(D50:D50)</f>
        <v>0</v>
      </c>
    </row>
    <row r="52" spans="1:4" s="16" customFormat="1" ht="24" customHeight="1" x14ac:dyDescent="0.25">
      <c r="A52" s="63" t="s">
        <v>111</v>
      </c>
      <c r="B52" s="73" t="s">
        <v>123</v>
      </c>
      <c r="C52" s="80"/>
      <c r="D52" s="80"/>
    </row>
    <row r="53" spans="1:4" ht="39" customHeight="1" x14ac:dyDescent="0.25">
      <c r="A53" s="67" t="s">
        <v>54</v>
      </c>
      <c r="B53" s="144" t="s">
        <v>163</v>
      </c>
      <c r="C53" s="79">
        <v>0.2</v>
      </c>
      <c r="D53" s="78"/>
    </row>
    <row r="54" spans="1:4" s="16" customFormat="1" ht="24" customHeight="1" x14ac:dyDescent="0.25">
      <c r="A54" s="92"/>
      <c r="B54" s="59" t="s">
        <v>103</v>
      </c>
      <c r="C54" s="197">
        <f>SUM(C53:C53)</f>
        <v>0.2</v>
      </c>
      <c r="D54" s="197">
        <f>SUM(D53:D53)</f>
        <v>0</v>
      </c>
    </row>
    <row r="55" spans="1:4" s="16" customFormat="1" ht="24" customHeight="1" x14ac:dyDescent="0.25">
      <c r="A55" s="63" t="s">
        <v>112</v>
      </c>
      <c r="B55" s="73" t="s">
        <v>195</v>
      </c>
      <c r="C55" s="189"/>
      <c r="D55" s="189"/>
    </row>
    <row r="56" spans="1:4" ht="24" customHeight="1" x14ac:dyDescent="0.25">
      <c r="A56" s="67" t="s">
        <v>55</v>
      </c>
      <c r="B56" s="54" t="s">
        <v>172</v>
      </c>
      <c r="C56" s="79">
        <v>0.1</v>
      </c>
      <c r="D56" s="78"/>
    </row>
    <row r="57" spans="1:4" s="16" customFormat="1" ht="24" customHeight="1" x14ac:dyDescent="0.25">
      <c r="A57" s="92"/>
      <c r="B57" s="59" t="s">
        <v>103</v>
      </c>
      <c r="C57" s="197">
        <f>SUM(C56)</f>
        <v>0.1</v>
      </c>
      <c r="D57" s="197">
        <f>SUM(D56)</f>
        <v>0</v>
      </c>
    </row>
    <row r="58" spans="1:4" s="16" customFormat="1" ht="24" customHeight="1" x14ac:dyDescent="0.25">
      <c r="A58" s="66" t="s">
        <v>113</v>
      </c>
      <c r="B58" s="187" t="s">
        <v>92</v>
      </c>
      <c r="C58" s="79"/>
      <c r="D58" s="79"/>
    </row>
    <row r="59" spans="1:4" s="16" customFormat="1" ht="24" customHeight="1" x14ac:dyDescent="0.25">
      <c r="A59" s="65" t="s">
        <v>63</v>
      </c>
      <c r="B59" s="51" t="s">
        <v>176</v>
      </c>
      <c r="C59" s="79">
        <v>2</v>
      </c>
      <c r="D59" s="78"/>
    </row>
    <row r="60" spans="1:4" s="16" customFormat="1" ht="24" customHeight="1" x14ac:dyDescent="0.25">
      <c r="A60" s="65" t="s">
        <v>72</v>
      </c>
      <c r="B60" s="51" t="s">
        <v>231</v>
      </c>
      <c r="C60" s="79">
        <v>2</v>
      </c>
      <c r="D60" s="78"/>
    </row>
    <row r="61" spans="1:4" s="16" customFormat="1" ht="24" customHeight="1" x14ac:dyDescent="0.25">
      <c r="A61" s="65" t="s">
        <v>320</v>
      </c>
      <c r="B61" s="51" t="s">
        <v>177</v>
      </c>
      <c r="C61" s="79">
        <v>1.2</v>
      </c>
      <c r="D61" s="78"/>
    </row>
    <row r="62" spans="1:4" s="16" customFormat="1" ht="24" customHeight="1" x14ac:dyDescent="0.25">
      <c r="A62" s="65" t="s">
        <v>321</v>
      </c>
      <c r="B62" s="51" t="s">
        <v>188</v>
      </c>
      <c r="C62" s="79">
        <v>0.4</v>
      </c>
      <c r="D62" s="78"/>
    </row>
    <row r="63" spans="1:4" s="16" customFormat="1" ht="24" customHeight="1" x14ac:dyDescent="0.25">
      <c r="A63" s="65" t="s">
        <v>322</v>
      </c>
      <c r="B63" s="51" t="s">
        <v>180</v>
      </c>
      <c r="C63" s="79">
        <v>1.1000000000000001</v>
      </c>
      <c r="D63" s="78"/>
    </row>
    <row r="64" spans="1:4" s="16" customFormat="1" ht="24" customHeight="1" x14ac:dyDescent="0.25">
      <c r="A64" s="65" t="s">
        <v>323</v>
      </c>
      <c r="B64" s="51" t="s">
        <v>181</v>
      </c>
      <c r="C64" s="79">
        <v>2.4</v>
      </c>
      <c r="D64" s="78"/>
    </row>
    <row r="65" spans="1:6" s="16" customFormat="1" ht="24" customHeight="1" x14ac:dyDescent="0.25">
      <c r="A65" s="65" t="s">
        <v>324</v>
      </c>
      <c r="B65" s="51" t="s">
        <v>182</v>
      </c>
      <c r="C65" s="79">
        <v>4.5999999999999996</v>
      </c>
      <c r="D65" s="78"/>
    </row>
    <row r="66" spans="1:6" s="16" customFormat="1" ht="24" customHeight="1" x14ac:dyDescent="0.25">
      <c r="A66" s="65" t="s">
        <v>325</v>
      </c>
      <c r="B66" s="51" t="s">
        <v>183</v>
      </c>
      <c r="C66" s="79">
        <v>4.3</v>
      </c>
      <c r="D66" s="78"/>
    </row>
    <row r="67" spans="1:6" s="16" customFormat="1" ht="24" customHeight="1" x14ac:dyDescent="0.25">
      <c r="A67" s="65" t="s">
        <v>326</v>
      </c>
      <c r="B67" s="51" t="s">
        <v>184</v>
      </c>
      <c r="C67" s="79">
        <v>1.8</v>
      </c>
      <c r="D67" s="78"/>
    </row>
    <row r="68" spans="1:6" s="16" customFormat="1" ht="24" customHeight="1" x14ac:dyDescent="0.25">
      <c r="A68" s="65" t="s">
        <v>327</v>
      </c>
      <c r="B68" s="51" t="s">
        <v>232</v>
      </c>
      <c r="C68" s="79">
        <v>2.1</v>
      </c>
      <c r="D68" s="78"/>
    </row>
    <row r="69" spans="1:6" s="16" customFormat="1" ht="24" customHeight="1" x14ac:dyDescent="0.25">
      <c r="A69" s="65" t="s">
        <v>328</v>
      </c>
      <c r="B69" s="51" t="s">
        <v>189</v>
      </c>
      <c r="C69" s="79">
        <v>2.8</v>
      </c>
      <c r="D69" s="78"/>
    </row>
    <row r="70" spans="1:6" s="16" customFormat="1" ht="24" customHeight="1" x14ac:dyDescent="0.25">
      <c r="A70" s="199"/>
      <c r="B70" s="55" t="s">
        <v>103</v>
      </c>
      <c r="C70" s="303">
        <f>SUM(C59:C69)</f>
        <v>24.700000000000003</v>
      </c>
      <c r="D70" s="303">
        <f>SUM(D59:D69)</f>
        <v>0</v>
      </c>
    </row>
    <row r="71" spans="1:6" s="16" customFormat="1" ht="24" customHeight="1" x14ac:dyDescent="0.25">
      <c r="A71" s="412" t="s">
        <v>196</v>
      </c>
      <c r="B71" s="362"/>
      <c r="C71" s="244">
        <f>C70+C57+C54+C51+C47+C37+C15</f>
        <v>314.60000000000002</v>
      </c>
      <c r="D71" s="244">
        <f>D70+D57+D54+D51+D47+D37+D15</f>
        <v>0</v>
      </c>
      <c r="F71" s="164"/>
    </row>
    <row r="72" spans="1:6" ht="34.5" customHeight="1" x14ac:dyDescent="0.25">
      <c r="A72" s="54"/>
      <c r="B72" s="234"/>
      <c r="C72" s="235"/>
      <c r="D72" s="148"/>
    </row>
    <row r="73" spans="1:6" ht="34.5" customHeight="1" x14ac:dyDescent="0.25">
      <c r="B73" s="150"/>
      <c r="C73" s="155"/>
      <c r="D73" s="149"/>
    </row>
    <row r="74" spans="1:6" ht="34.5" customHeight="1" x14ac:dyDescent="0.25">
      <c r="B74" s="150"/>
      <c r="C74" s="155"/>
      <c r="D74" s="149"/>
    </row>
    <row r="75" spans="1:6" ht="34.5" customHeight="1" x14ac:dyDescent="0.25">
      <c r="B75" s="151"/>
      <c r="C75" s="156"/>
      <c r="D75" s="142"/>
    </row>
    <row r="76" spans="1:6" ht="34.5" customHeight="1" x14ac:dyDescent="0.25">
      <c r="B76" s="151"/>
      <c r="C76" s="156"/>
      <c r="D76" s="142"/>
    </row>
    <row r="77" spans="1:6" ht="34.5" customHeight="1" x14ac:dyDescent="0.25">
      <c r="B77" s="151"/>
      <c r="C77" s="156"/>
      <c r="D77" s="142"/>
    </row>
    <row r="78" spans="1:6" ht="34.5" customHeight="1" x14ac:dyDescent="0.25">
      <c r="B78" s="151"/>
      <c r="C78" s="156"/>
      <c r="D78" s="142"/>
    </row>
    <row r="79" spans="1:6" ht="34.5" customHeight="1" x14ac:dyDescent="0.25">
      <c r="B79" s="151"/>
      <c r="C79" s="156"/>
      <c r="D79" s="142"/>
    </row>
    <row r="80" spans="1:6" ht="34.5" customHeight="1" x14ac:dyDescent="0.25">
      <c r="B80" s="151"/>
      <c r="C80" s="156"/>
      <c r="D80" s="142"/>
    </row>
    <row r="81" spans="2:4" ht="58.5" customHeight="1" x14ac:dyDescent="0.25">
      <c r="B81" s="10"/>
      <c r="C81" s="18"/>
      <c r="D81" s="152"/>
    </row>
    <row r="82" spans="2:4" ht="15.75" customHeight="1" x14ac:dyDescent="0.25"/>
    <row r="83" spans="2:4" ht="15.75" customHeight="1" x14ac:dyDescent="0.25"/>
    <row r="84" spans="2:4" ht="15.75" customHeight="1" x14ac:dyDescent="0.25">
      <c r="B84" s="10"/>
      <c r="C84" s="18"/>
      <c r="D84" s="142"/>
    </row>
    <row r="85" spans="2:4" ht="15.75" customHeight="1" x14ac:dyDescent="0.25"/>
    <row r="86" spans="2:4" ht="15.75" customHeight="1" x14ac:dyDescent="0.25"/>
    <row r="87" spans="2:4" ht="15.75" customHeight="1" x14ac:dyDescent="0.25"/>
    <row r="88" spans="2:4" ht="15.75" customHeight="1" x14ac:dyDescent="0.25"/>
    <row r="89" spans="2:4" ht="15.75" customHeight="1" x14ac:dyDescent="0.25"/>
    <row r="90" spans="2:4" ht="15.75" customHeight="1" x14ac:dyDescent="0.25"/>
    <row r="91" spans="2:4" ht="15.75" customHeight="1" x14ac:dyDescent="0.25"/>
    <row r="92" spans="2:4" ht="15.75" customHeight="1" x14ac:dyDescent="0.25"/>
    <row r="93" spans="2:4" ht="15.75" customHeight="1" x14ac:dyDescent="0.25"/>
    <row r="94" spans="2:4" ht="15.75" customHeight="1" x14ac:dyDescent="0.25"/>
    <row r="95" spans="2:4" ht="15.75" customHeight="1" x14ac:dyDescent="0.25"/>
    <row r="96" spans="2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</sheetData>
  <mergeCells count="8">
    <mergeCell ref="A71:B71"/>
    <mergeCell ref="A7:D7"/>
    <mergeCell ref="A5:D5"/>
    <mergeCell ref="A6:D6"/>
    <mergeCell ref="A9:A10"/>
    <mergeCell ref="B9:B10"/>
    <mergeCell ref="C9:C10"/>
    <mergeCell ref="D9:D10"/>
  </mergeCell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13" workbookViewId="0">
      <selection activeCell="D11" sqref="D11"/>
    </sheetView>
  </sheetViews>
  <sheetFormatPr defaultColWidth="9.140625" defaultRowHeight="15.75" x14ac:dyDescent="0.25"/>
  <cols>
    <col min="1" max="1" width="6.7109375" style="1" customWidth="1"/>
    <col min="2" max="2" width="45.7109375" style="1" customWidth="1"/>
    <col min="3" max="3" width="35.140625" style="1" customWidth="1"/>
    <col min="4" max="4" width="13.7109375" style="1" customWidth="1"/>
    <col min="5" max="5" width="13.5703125" style="1" customWidth="1"/>
    <col min="6" max="16384" width="9.140625" style="1"/>
  </cols>
  <sheetData>
    <row r="1" spans="1:6" ht="15.75" customHeight="1" x14ac:dyDescent="0.25">
      <c r="D1" s="514" t="s">
        <v>106</v>
      </c>
      <c r="E1" s="514"/>
    </row>
    <row r="2" spans="1:6" ht="15.75" customHeight="1" x14ac:dyDescent="0.25">
      <c r="D2" s="514" t="s">
        <v>194</v>
      </c>
      <c r="E2" s="514"/>
      <c r="F2" s="514"/>
    </row>
    <row r="3" spans="1:6" ht="15.75" customHeight="1" x14ac:dyDescent="0.25">
      <c r="D3" s="514" t="s">
        <v>417</v>
      </c>
      <c r="E3" s="514"/>
      <c r="F3" s="514"/>
    </row>
    <row r="4" spans="1:6" ht="15.75" customHeight="1" x14ac:dyDescent="0.25">
      <c r="D4" s="514" t="s">
        <v>418</v>
      </c>
      <c r="E4" s="514"/>
      <c r="F4" s="514"/>
    </row>
    <row r="5" spans="1:6" ht="47.25" customHeight="1" x14ac:dyDescent="0.25">
      <c r="A5" s="515" t="s">
        <v>419</v>
      </c>
      <c r="B5" s="515"/>
      <c r="C5" s="515"/>
      <c r="D5" s="515"/>
      <c r="E5" s="515"/>
    </row>
    <row r="6" spans="1:6" ht="15.75" customHeight="1" x14ac:dyDescent="0.25">
      <c r="A6" s="254"/>
      <c r="B6" s="254"/>
      <c r="C6" s="254"/>
      <c r="D6" s="254"/>
      <c r="E6" s="254"/>
    </row>
    <row r="7" spans="1:6" ht="15.75" customHeight="1" x14ac:dyDescent="0.25">
      <c r="C7" s="253"/>
      <c r="D7" s="253"/>
      <c r="E7" s="322" t="s">
        <v>440</v>
      </c>
    </row>
    <row r="8" spans="1:6" ht="31.5" customHeight="1" x14ac:dyDescent="0.25">
      <c r="A8" s="516" t="s">
        <v>317</v>
      </c>
      <c r="B8" s="444" t="s">
        <v>361</v>
      </c>
      <c r="C8" s="444" t="s">
        <v>148</v>
      </c>
      <c r="D8" s="518" t="s">
        <v>103</v>
      </c>
      <c r="E8" s="465" t="s">
        <v>381</v>
      </c>
    </row>
    <row r="9" spans="1:6" ht="15.75" customHeight="1" x14ac:dyDescent="0.25">
      <c r="A9" s="517"/>
      <c r="B9" s="445"/>
      <c r="C9" s="445"/>
      <c r="D9" s="519"/>
      <c r="E9" s="467"/>
    </row>
    <row r="10" spans="1:6" ht="24" customHeight="1" x14ac:dyDescent="0.25">
      <c r="A10" s="48" t="s">
        <v>107</v>
      </c>
      <c r="B10" s="413" t="s">
        <v>187</v>
      </c>
      <c r="C10" s="414"/>
      <c r="D10" s="414"/>
      <c r="E10" s="414"/>
    </row>
    <row r="11" spans="1:6" ht="79.5" customHeight="1" x14ac:dyDescent="0.25">
      <c r="A11" s="39" t="s">
        <v>98</v>
      </c>
      <c r="B11" s="255" t="s">
        <v>362</v>
      </c>
      <c r="C11" s="521" t="s">
        <v>172</v>
      </c>
      <c r="D11" s="86">
        <v>41</v>
      </c>
      <c r="E11" s="256"/>
    </row>
    <row r="12" spans="1:6" ht="39" customHeight="1" x14ac:dyDescent="0.25">
      <c r="A12" s="39" t="s">
        <v>420</v>
      </c>
      <c r="B12" s="22" t="s">
        <v>421</v>
      </c>
      <c r="C12" s="522"/>
      <c r="D12" s="86">
        <v>676.1</v>
      </c>
      <c r="E12" s="256"/>
    </row>
    <row r="13" spans="1:6" ht="24" customHeight="1" x14ac:dyDescent="0.25">
      <c r="A13" s="92"/>
      <c r="B13" s="59" t="s">
        <v>105</v>
      </c>
      <c r="C13" s="58"/>
      <c r="D13" s="197">
        <f>SUM(D11:D12)</f>
        <v>717.1</v>
      </c>
      <c r="E13" s="197">
        <f>SUM(E11:E11)</f>
        <v>0</v>
      </c>
    </row>
    <row r="14" spans="1:6" ht="24.75" customHeight="1" x14ac:dyDescent="0.25">
      <c r="A14" s="48" t="s">
        <v>108</v>
      </c>
      <c r="B14" s="520" t="s">
        <v>195</v>
      </c>
      <c r="C14" s="520"/>
      <c r="D14" s="520"/>
      <c r="E14" s="520"/>
    </row>
    <row r="15" spans="1:6" ht="72" customHeight="1" x14ac:dyDescent="0.25">
      <c r="A15" s="39" t="s">
        <v>29</v>
      </c>
      <c r="B15" s="257" t="s">
        <v>422</v>
      </c>
      <c r="C15" s="258" t="s">
        <v>172</v>
      </c>
      <c r="D15" s="86">
        <v>19.899999999999999</v>
      </c>
      <c r="E15" s="83"/>
    </row>
    <row r="16" spans="1:6" ht="24" customHeight="1" x14ac:dyDescent="0.25">
      <c r="A16" s="92"/>
      <c r="B16" s="59" t="s">
        <v>105</v>
      </c>
      <c r="C16" s="58"/>
      <c r="D16" s="197">
        <f>SUM(D14:D15)</f>
        <v>19.899999999999999</v>
      </c>
      <c r="E16" s="197">
        <f t="shared" ref="E16" si="0">SUM(E14:E15)</f>
        <v>0</v>
      </c>
    </row>
    <row r="17" spans="1:5" ht="24" customHeight="1" x14ac:dyDescent="0.25">
      <c r="A17" s="48" t="s">
        <v>109</v>
      </c>
      <c r="B17" s="520" t="s">
        <v>13</v>
      </c>
      <c r="C17" s="520"/>
      <c r="D17" s="520"/>
      <c r="E17" s="520"/>
    </row>
    <row r="18" spans="1:5" ht="47.25" customHeight="1" x14ac:dyDescent="0.25">
      <c r="A18" s="39" t="s">
        <v>42</v>
      </c>
      <c r="B18" s="22" t="s">
        <v>250</v>
      </c>
      <c r="C18" s="444" t="s">
        <v>172</v>
      </c>
      <c r="D18" s="86">
        <v>85</v>
      </c>
      <c r="E18" s="83"/>
    </row>
    <row r="19" spans="1:5" ht="30.75" customHeight="1" x14ac:dyDescent="0.25">
      <c r="A19" s="39" t="s">
        <v>43</v>
      </c>
      <c r="B19" s="259" t="s">
        <v>363</v>
      </c>
      <c r="C19" s="445"/>
      <c r="D19" s="86">
        <v>400</v>
      </c>
      <c r="E19" s="83"/>
    </row>
    <row r="20" spans="1:5" ht="20.25" customHeight="1" x14ac:dyDescent="0.25">
      <c r="A20" s="127"/>
      <c r="B20" s="105" t="s">
        <v>105</v>
      </c>
      <c r="C20" s="197"/>
      <c r="D20" s="197">
        <f>SUM(D18:D19)</f>
        <v>485</v>
      </c>
      <c r="E20" s="197">
        <f>SUM(E18:E19)</f>
        <v>0</v>
      </c>
    </row>
    <row r="21" spans="1:5" ht="20.25" customHeight="1" x14ac:dyDescent="0.25">
      <c r="A21" s="412" t="s">
        <v>196</v>
      </c>
      <c r="B21" s="362"/>
      <c r="C21" s="94"/>
      <c r="D21" s="244">
        <f>D13+D20+D16</f>
        <v>1222</v>
      </c>
      <c r="E21" s="244">
        <f>E13+E20+E16</f>
        <v>0</v>
      </c>
    </row>
    <row r="22" spans="1:5" ht="15.75" customHeight="1" x14ac:dyDescent="0.25">
      <c r="A22" s="224"/>
      <c r="B22" s="224"/>
      <c r="C22" s="224"/>
      <c r="D22" s="240"/>
      <c r="E22" s="224"/>
    </row>
    <row r="24" spans="1:5" ht="15.75" customHeight="1" x14ac:dyDescent="0.25"/>
  </sheetData>
  <mergeCells count="16">
    <mergeCell ref="D1:E1"/>
    <mergeCell ref="D2:F2"/>
    <mergeCell ref="D3:F3"/>
    <mergeCell ref="D4:F4"/>
    <mergeCell ref="A21:B21"/>
    <mergeCell ref="A5:E5"/>
    <mergeCell ref="A8:A9"/>
    <mergeCell ref="B8:B9"/>
    <mergeCell ref="C8:C9"/>
    <mergeCell ref="D8:D9"/>
    <mergeCell ref="B10:E10"/>
    <mergeCell ref="B14:E14"/>
    <mergeCell ref="B17:E17"/>
    <mergeCell ref="C18:C19"/>
    <mergeCell ref="E8:E9"/>
    <mergeCell ref="C11:C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D8C1-7BED-4C14-A6B4-D69110B1AE6F}">
  <dimension ref="A1:F26"/>
  <sheetViews>
    <sheetView topLeftCell="A3" workbookViewId="0">
      <selection activeCell="A5" sqref="A5:F24"/>
    </sheetView>
  </sheetViews>
  <sheetFormatPr defaultRowHeight="12.75" x14ac:dyDescent="0.2"/>
  <cols>
    <col min="1" max="1" width="6.28515625" customWidth="1"/>
    <col min="2" max="2" width="42.5703125" customWidth="1"/>
    <col min="3" max="4" width="11.28515625" customWidth="1"/>
    <col min="5" max="5" width="12" customWidth="1"/>
    <col min="6" max="6" width="11.28515625" customWidth="1"/>
  </cols>
  <sheetData>
    <row r="1" spans="1:6" ht="15.75" x14ac:dyDescent="0.25">
      <c r="A1" s="4"/>
      <c r="B1" s="4"/>
      <c r="C1" s="397" t="s">
        <v>337</v>
      </c>
      <c r="D1" s="397"/>
      <c r="E1" s="397"/>
      <c r="F1" s="397"/>
    </row>
    <row r="2" spans="1:6" ht="15.75" x14ac:dyDescent="0.25">
      <c r="A2" s="4"/>
      <c r="B2" s="4"/>
      <c r="C2" s="404" t="s">
        <v>194</v>
      </c>
      <c r="D2" s="404"/>
      <c r="E2" s="404"/>
      <c r="F2" s="404"/>
    </row>
    <row r="3" spans="1:6" ht="15.75" x14ac:dyDescent="0.25">
      <c r="A3" s="4"/>
      <c r="B3" s="4"/>
      <c r="C3" s="404" t="s">
        <v>336</v>
      </c>
      <c r="D3" s="404"/>
      <c r="E3" s="404"/>
      <c r="F3" s="404"/>
    </row>
    <row r="4" spans="1:6" ht="15.75" x14ac:dyDescent="0.25">
      <c r="A4" s="4"/>
      <c r="B4" s="12"/>
      <c r="C4" s="20"/>
      <c r="D4" s="141"/>
      <c r="E4" s="4"/>
      <c r="F4" s="4"/>
    </row>
    <row r="5" spans="1:6" ht="15.75" x14ac:dyDescent="0.25">
      <c r="A5" s="507" t="s">
        <v>342</v>
      </c>
      <c r="B5" s="507"/>
      <c r="C5" s="507"/>
      <c r="D5" s="507"/>
      <c r="E5" s="507"/>
      <c r="F5" s="507"/>
    </row>
    <row r="6" spans="1:6" ht="15.75" x14ac:dyDescent="0.25">
      <c r="A6" s="505" t="s">
        <v>343</v>
      </c>
      <c r="B6" s="505"/>
      <c r="C6" s="505"/>
      <c r="D6" s="505"/>
      <c r="E6" s="505"/>
      <c r="F6" s="505"/>
    </row>
    <row r="7" spans="1:6" ht="15.75" x14ac:dyDescent="0.25">
      <c r="A7" s="4"/>
      <c r="B7" s="18"/>
      <c r="C7" s="18"/>
      <c r="D7" s="142"/>
      <c r="E7" s="10"/>
      <c r="F7" s="91" t="s">
        <v>88</v>
      </c>
    </row>
    <row r="8" spans="1:6" ht="15.75" x14ac:dyDescent="0.25">
      <c r="A8" s="364" t="s">
        <v>316</v>
      </c>
      <c r="B8" s="388" t="s">
        <v>340</v>
      </c>
      <c r="C8" s="390" t="s">
        <v>103</v>
      </c>
      <c r="D8" s="530" t="s">
        <v>190</v>
      </c>
      <c r="E8" s="531"/>
      <c r="F8" s="532"/>
    </row>
    <row r="9" spans="1:6" ht="15.75" x14ac:dyDescent="0.2">
      <c r="A9" s="365"/>
      <c r="B9" s="389"/>
      <c r="C9" s="391"/>
      <c r="D9" s="523" t="s">
        <v>191</v>
      </c>
      <c r="E9" s="524"/>
      <c r="F9" s="525" t="s">
        <v>192</v>
      </c>
    </row>
    <row r="10" spans="1:6" ht="40.5" customHeight="1" x14ac:dyDescent="0.2">
      <c r="A10" s="366"/>
      <c r="B10" s="529"/>
      <c r="C10" s="500"/>
      <c r="D10" s="27" t="s">
        <v>170</v>
      </c>
      <c r="E10" s="28" t="s">
        <v>193</v>
      </c>
      <c r="F10" s="526"/>
    </row>
    <row r="11" spans="1:6" ht="42.75" customHeight="1" x14ac:dyDescent="0.25">
      <c r="A11" s="35" t="s">
        <v>107</v>
      </c>
      <c r="B11" s="250" t="str">
        <f>ASIGNAVIMAI!B9</f>
        <v>Savivaldybės pagrindinių funkcijų įgyvendinimo ir viešosios tvarkos užtikrinimo programa</v>
      </c>
      <c r="C11" s="86">
        <f>ASIGNAVIMAI!C18</f>
        <v>5674.2000000000007</v>
      </c>
      <c r="D11" s="83">
        <f>ASIGNAVIMAI!D18</f>
        <v>3917.6</v>
      </c>
      <c r="E11" s="83" t="e">
        <f>ASIGNAVIMAI!#REF!</f>
        <v>#REF!</v>
      </c>
      <c r="F11" s="83" t="e">
        <f>ASIGNAVIMAI!#REF!</f>
        <v>#REF!</v>
      </c>
    </row>
    <row r="12" spans="1:6" ht="15.75" x14ac:dyDescent="0.25">
      <c r="A12" s="35" t="s">
        <v>108</v>
      </c>
      <c r="B12" s="251" t="str">
        <f>ASIGNAVIMAI!B19</f>
        <v>Švietimo programa</v>
      </c>
      <c r="C12" s="86">
        <f>ASIGNAVIMAI!C41</f>
        <v>19059.7</v>
      </c>
      <c r="D12" s="83">
        <f>ASIGNAVIMAI!D41</f>
        <v>15675.6</v>
      </c>
      <c r="E12" s="83" t="e">
        <f>ASIGNAVIMAI!#REF!</f>
        <v>#REF!</v>
      </c>
      <c r="F12" s="83" t="e">
        <f>ASIGNAVIMAI!#REF!</f>
        <v>#REF!</v>
      </c>
    </row>
    <row r="13" spans="1:6" ht="15.75" x14ac:dyDescent="0.25">
      <c r="A13" s="35" t="s">
        <v>109</v>
      </c>
      <c r="B13" s="35" t="str">
        <f>ASIGNAVIMAI!B42</f>
        <v>Kultūros programa</v>
      </c>
      <c r="C13" s="86">
        <f>ASIGNAVIMAI!C52</f>
        <v>2494.5999999999995</v>
      </c>
      <c r="D13" s="83">
        <f>ASIGNAVIMAI!D52</f>
        <v>1856.3</v>
      </c>
      <c r="E13" s="83" t="e">
        <f>ASIGNAVIMAI!#REF!</f>
        <v>#REF!</v>
      </c>
      <c r="F13" s="83" t="e">
        <f>ASIGNAVIMAI!#REF!</f>
        <v>#REF!</v>
      </c>
    </row>
    <row r="14" spans="1:6" ht="15.75" x14ac:dyDescent="0.25">
      <c r="A14" s="35" t="s">
        <v>110</v>
      </c>
      <c r="B14" s="251" t="str">
        <f>ASIGNAVIMAI!B53</f>
        <v>Socialinės apsaugos programa</v>
      </c>
      <c r="C14" s="86">
        <f>ASIGNAVIMAI!C70</f>
        <v>6621.0999999999985</v>
      </c>
      <c r="D14" s="83">
        <f>ASIGNAVIMAI!D70</f>
        <v>2829.7999999999997</v>
      </c>
      <c r="E14" s="83" t="e">
        <f>ASIGNAVIMAI!#REF!</f>
        <v>#REF!</v>
      </c>
      <c r="F14" s="83"/>
    </row>
    <row r="15" spans="1:6" ht="15.75" x14ac:dyDescent="0.25">
      <c r="A15" s="35" t="s">
        <v>111</v>
      </c>
      <c r="B15" s="35" t="str">
        <f>ASIGNAVIMAI!B71</f>
        <v>Užimtumo didinimo programa</v>
      </c>
      <c r="C15" s="86">
        <f>ASIGNAVIMAI!C74</f>
        <v>158.4</v>
      </c>
      <c r="D15" s="83">
        <f>ASIGNAVIMAI!D74</f>
        <v>32.1</v>
      </c>
      <c r="E15" s="83" t="e">
        <f>ASIGNAVIMAI!#REF!</f>
        <v>#REF!</v>
      </c>
      <c r="F15" s="83"/>
    </row>
    <row r="16" spans="1:6" ht="15.75" x14ac:dyDescent="0.25">
      <c r="A16" s="35" t="s">
        <v>112</v>
      </c>
      <c r="B16" s="35" t="str">
        <f>ASIGNAVIMAI!B75</f>
        <v>Aplinkos apsaugos programa</v>
      </c>
      <c r="C16" s="86">
        <f>ASIGNAVIMAI!C77</f>
        <v>508.6</v>
      </c>
      <c r="D16" s="83">
        <f>ASIGNAVIMAI!D77</f>
        <v>115</v>
      </c>
      <c r="E16" s="83" t="e">
        <f>ASIGNAVIMAI!#REF!</f>
        <v>#REF!</v>
      </c>
      <c r="F16" s="83"/>
    </row>
    <row r="17" spans="1:6" ht="15.75" x14ac:dyDescent="0.25">
      <c r="A17" s="35" t="s">
        <v>113</v>
      </c>
      <c r="B17" s="35" t="str">
        <f>ASIGNAVIMAI!B78</f>
        <v>Ūkio plėtros programa</v>
      </c>
      <c r="C17" s="86">
        <f>ASIGNAVIMAI!C80</f>
        <v>5249.5</v>
      </c>
      <c r="D17" s="83">
        <f>ASIGNAVIMAI!D80</f>
        <v>0</v>
      </c>
      <c r="E17" s="83"/>
      <c r="F17" s="83" t="e">
        <f>ASIGNAVIMAI!#REF!</f>
        <v>#REF!</v>
      </c>
    </row>
    <row r="18" spans="1:6" ht="15.75" x14ac:dyDescent="0.25">
      <c r="A18" s="35" t="s">
        <v>114</v>
      </c>
      <c r="B18" s="35" t="str">
        <f>ASIGNAVIMAI!B81</f>
        <v>Žemės ūkio ir kaimo plėtros programa</v>
      </c>
      <c r="C18" s="86">
        <f>ASIGNAVIMAI!C83</f>
        <v>640.79999999999995</v>
      </c>
      <c r="D18" s="83">
        <f>ASIGNAVIMAI!D83</f>
        <v>138.69999999999999</v>
      </c>
      <c r="E18" s="83" t="e">
        <f>ASIGNAVIMAI!#REF!</f>
        <v>#REF!</v>
      </c>
      <c r="F18" s="83"/>
    </row>
    <row r="19" spans="1:6" ht="15.75" x14ac:dyDescent="0.25">
      <c r="A19" s="35" t="s">
        <v>115</v>
      </c>
      <c r="B19" s="35" t="str">
        <f>ASIGNAVIMAI!B84</f>
        <v>Sveikatos apsaugos programa</v>
      </c>
      <c r="C19" s="86">
        <f>ASIGNAVIMAI!C87</f>
        <v>518.20000000000005</v>
      </c>
      <c r="D19" s="83">
        <f>ASIGNAVIMAI!D87</f>
        <v>304.2</v>
      </c>
      <c r="E19" s="83" t="e">
        <f>ASIGNAVIMAI!#REF!</f>
        <v>#REF!</v>
      </c>
      <c r="F19" s="83"/>
    </row>
    <row r="20" spans="1:6" ht="31.5" x14ac:dyDescent="0.25">
      <c r="A20" s="35" t="s">
        <v>116</v>
      </c>
      <c r="B20" s="198" t="str">
        <f>ASIGNAVIMAI!B88</f>
        <v>Socialinio būsto ir turto inventorizavimo programa</v>
      </c>
      <c r="C20" s="86">
        <f>ASIGNAVIMAI!C90</f>
        <v>345.2</v>
      </c>
      <c r="D20" s="83">
        <f>ASIGNAVIMAI!D90</f>
        <v>0</v>
      </c>
      <c r="E20" s="83"/>
      <c r="F20" s="83" t="e">
        <f>ASIGNAVIMAI!#REF!</f>
        <v>#REF!</v>
      </c>
    </row>
    <row r="21" spans="1:6" ht="15.75" x14ac:dyDescent="0.25">
      <c r="A21" s="35" t="s">
        <v>117</v>
      </c>
      <c r="B21" s="35" t="str">
        <f>ASIGNAVIMAI!B91</f>
        <v>Teritorijų planavimo programa</v>
      </c>
      <c r="C21" s="86">
        <f>ASIGNAVIMAI!C93</f>
        <v>369.1</v>
      </c>
      <c r="D21" s="83">
        <f>ASIGNAVIMAI!D93</f>
        <v>0</v>
      </c>
      <c r="E21" s="83"/>
      <c r="F21" s="83" t="e">
        <f>ASIGNAVIMAI!#REF!</f>
        <v>#REF!</v>
      </c>
    </row>
    <row r="22" spans="1:6" ht="15.75" x14ac:dyDescent="0.25">
      <c r="A22" s="35" t="s">
        <v>118</v>
      </c>
      <c r="B22" s="35" t="str">
        <f>ASIGNAVIMAI!B94</f>
        <v>Investicijų ir verslo plėtros programa</v>
      </c>
      <c r="C22" s="86">
        <f>ASIGNAVIMAI!C98</f>
        <v>2350</v>
      </c>
      <c r="D22" s="83">
        <f>ASIGNAVIMAI!D98</f>
        <v>0</v>
      </c>
      <c r="E22" s="83"/>
      <c r="F22" s="83" t="e">
        <f>ASIGNAVIMAI!#REF!</f>
        <v>#REF!</v>
      </c>
    </row>
    <row r="23" spans="1:6" ht="15.75" x14ac:dyDescent="0.25">
      <c r="A23" s="35" t="s">
        <v>211</v>
      </c>
      <c r="B23" s="39" t="str">
        <f>ASIGNAVIMAI!B99</f>
        <v>Seniūnijų veiklos programa</v>
      </c>
      <c r="C23" s="86">
        <f>ASIGNAVIMAI!C111</f>
        <v>2336.4</v>
      </c>
      <c r="D23" s="83">
        <f>ASIGNAVIMAI!D111</f>
        <v>0</v>
      </c>
      <c r="E23" s="83"/>
      <c r="F23" s="83" t="e">
        <f>ASIGNAVIMAI!#REF!</f>
        <v>#REF!</v>
      </c>
    </row>
    <row r="24" spans="1:6" ht="24.75" customHeight="1" x14ac:dyDescent="0.25">
      <c r="A24" s="527" t="s">
        <v>196</v>
      </c>
      <c r="B24" s="528"/>
      <c r="C24" s="207">
        <f>SUM(C11:C23)</f>
        <v>46325.799999999996</v>
      </c>
      <c r="D24" s="207">
        <f t="shared" ref="D24:F24" si="0">SUM(D11:D23)</f>
        <v>24869.3</v>
      </c>
      <c r="E24" s="207" t="e">
        <f t="shared" si="0"/>
        <v>#REF!</v>
      </c>
      <c r="F24" s="207" t="e">
        <f t="shared" si="0"/>
        <v>#REF!</v>
      </c>
    </row>
    <row r="26" spans="1:6" x14ac:dyDescent="0.2">
      <c r="A26" s="226"/>
      <c r="B26" s="226"/>
      <c r="C26" s="226"/>
      <c r="D26" s="226"/>
      <c r="E26" s="226"/>
      <c r="F26" s="226"/>
    </row>
  </sheetData>
  <mergeCells count="12">
    <mergeCell ref="C1:F1"/>
    <mergeCell ref="C2:F2"/>
    <mergeCell ref="C3:F3"/>
    <mergeCell ref="A5:F5"/>
    <mergeCell ref="A6:F6"/>
    <mergeCell ref="D9:E9"/>
    <mergeCell ref="F9:F10"/>
    <mergeCell ref="A24:B24"/>
    <mergeCell ref="A8:A10"/>
    <mergeCell ref="B8:B10"/>
    <mergeCell ref="C8:C10"/>
    <mergeCell ref="D8:F8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B42E-8CFB-4AF0-AD76-876F12911C72}">
  <dimension ref="A1:F24"/>
  <sheetViews>
    <sheetView topLeftCell="A10" workbookViewId="0">
      <selection sqref="A1:XFD1048576"/>
    </sheetView>
  </sheetViews>
  <sheetFormatPr defaultRowHeight="12.75" x14ac:dyDescent="0.2"/>
  <cols>
    <col min="1" max="1" width="6.85546875" customWidth="1"/>
    <col min="2" max="2" width="44" customWidth="1"/>
    <col min="3" max="3" width="11.85546875" customWidth="1"/>
    <col min="4" max="4" width="11.140625" customWidth="1"/>
    <col min="5" max="5" width="13.7109375" customWidth="1"/>
    <col min="6" max="6" width="10.85546875" customWidth="1"/>
  </cols>
  <sheetData>
    <row r="1" spans="1:6" ht="15.75" x14ac:dyDescent="0.25">
      <c r="A1" s="4"/>
      <c r="B1" s="4"/>
      <c r="C1" s="397" t="s">
        <v>337</v>
      </c>
      <c r="D1" s="397"/>
      <c r="E1" s="397"/>
      <c r="F1" s="397"/>
    </row>
    <row r="2" spans="1:6" ht="15.75" x14ac:dyDescent="0.25">
      <c r="A2" s="4"/>
      <c r="B2" s="4"/>
      <c r="C2" s="404" t="s">
        <v>194</v>
      </c>
      <c r="D2" s="404"/>
      <c r="E2" s="404"/>
      <c r="F2" s="404"/>
    </row>
    <row r="3" spans="1:6" ht="15.75" x14ac:dyDescent="0.25">
      <c r="A3" s="4"/>
      <c r="B3" s="4"/>
      <c r="C3" s="404" t="s">
        <v>336</v>
      </c>
      <c r="D3" s="404"/>
      <c r="E3" s="404"/>
      <c r="F3" s="404"/>
    </row>
    <row r="4" spans="1:6" ht="15.75" x14ac:dyDescent="0.25">
      <c r="A4" s="4"/>
      <c r="B4" s="12"/>
      <c r="C4" s="20"/>
      <c r="D4" s="141"/>
      <c r="E4" s="4"/>
      <c r="F4" s="4"/>
    </row>
    <row r="5" spans="1:6" ht="15.75" x14ac:dyDescent="0.25">
      <c r="A5" s="507" t="s">
        <v>318</v>
      </c>
      <c r="B5" s="507"/>
      <c r="C5" s="507"/>
      <c r="D5" s="507"/>
      <c r="E5" s="507"/>
      <c r="F5" s="507"/>
    </row>
    <row r="6" spans="1:6" ht="15.75" x14ac:dyDescent="0.25">
      <c r="A6" s="505" t="s">
        <v>339</v>
      </c>
      <c r="B6" s="505"/>
      <c r="C6" s="505"/>
      <c r="D6" s="505"/>
      <c r="E6" s="505"/>
      <c r="F6" s="505"/>
    </row>
    <row r="7" spans="1:6" ht="15.75" x14ac:dyDescent="0.25">
      <c r="A7" s="4"/>
      <c r="B7" s="18"/>
      <c r="C7" s="18"/>
      <c r="D7" s="142"/>
      <c r="E7" s="10"/>
      <c r="F7" s="91" t="s">
        <v>88</v>
      </c>
    </row>
    <row r="8" spans="1:6" ht="15.75" x14ac:dyDescent="0.25">
      <c r="A8" s="364" t="s">
        <v>316</v>
      </c>
      <c r="B8" s="388" t="s">
        <v>340</v>
      </c>
      <c r="C8" s="390" t="s">
        <v>103</v>
      </c>
      <c r="D8" s="530" t="s">
        <v>190</v>
      </c>
      <c r="E8" s="531"/>
      <c r="F8" s="532"/>
    </row>
    <row r="9" spans="1:6" ht="15.75" x14ac:dyDescent="0.2">
      <c r="A9" s="365"/>
      <c r="B9" s="389"/>
      <c r="C9" s="391"/>
      <c r="D9" s="523" t="s">
        <v>191</v>
      </c>
      <c r="E9" s="524"/>
      <c r="F9" s="525" t="s">
        <v>192</v>
      </c>
    </row>
    <row r="10" spans="1:6" ht="31.5" x14ac:dyDescent="0.2">
      <c r="A10" s="366"/>
      <c r="B10" s="529"/>
      <c r="C10" s="500"/>
      <c r="D10" s="27" t="s">
        <v>170</v>
      </c>
      <c r="E10" s="28" t="s">
        <v>193</v>
      </c>
      <c r="F10" s="526"/>
    </row>
    <row r="11" spans="1:6" ht="42.75" customHeight="1" x14ac:dyDescent="0.25">
      <c r="A11" s="35" t="s">
        <v>107</v>
      </c>
      <c r="B11" s="250" t="str">
        <f>ASIGNAVIMAI!B9</f>
        <v>Savivaldybės pagrindinių funkcijų įgyvendinimo ir viešosios tvarkos užtikrinimo programa</v>
      </c>
      <c r="C11" s="86">
        <f>ASIGNAVIMAI!C18</f>
        <v>5674.2000000000007</v>
      </c>
      <c r="D11" s="83">
        <f>ASIGNAVIMAI!D18</f>
        <v>3917.6</v>
      </c>
      <c r="E11" s="83" t="e">
        <f>ASIGNAVIMAI!#REF!</f>
        <v>#REF!</v>
      </c>
      <c r="F11" s="83" t="e">
        <f>ASIGNAVIMAI!#REF!</f>
        <v>#REF!</v>
      </c>
    </row>
    <row r="12" spans="1:6" ht="15.75" x14ac:dyDescent="0.25">
      <c r="A12" s="35" t="s">
        <v>108</v>
      </c>
      <c r="B12" s="251" t="str">
        <f>ASIGNAVIMAI!B19</f>
        <v>Švietimo programa</v>
      </c>
      <c r="C12" s="86">
        <f>ASIGNAVIMAI!C41</f>
        <v>19059.7</v>
      </c>
      <c r="D12" s="83">
        <f>ASIGNAVIMAI!D41</f>
        <v>15675.6</v>
      </c>
      <c r="E12" s="83" t="e">
        <f>ASIGNAVIMAI!#REF!</f>
        <v>#REF!</v>
      </c>
      <c r="F12" s="83" t="e">
        <f>ASIGNAVIMAI!#REF!</f>
        <v>#REF!</v>
      </c>
    </row>
    <row r="13" spans="1:6" ht="15.75" x14ac:dyDescent="0.25">
      <c r="A13" s="35" t="s">
        <v>109</v>
      </c>
      <c r="B13" s="35" t="str">
        <f>ASIGNAVIMAI!B42</f>
        <v>Kultūros programa</v>
      </c>
      <c r="C13" s="86">
        <f>ASIGNAVIMAI!C52</f>
        <v>2494.5999999999995</v>
      </c>
      <c r="D13" s="83">
        <f>ASIGNAVIMAI!D52</f>
        <v>1856.3</v>
      </c>
      <c r="E13" s="83" t="e">
        <f>ASIGNAVIMAI!#REF!</f>
        <v>#REF!</v>
      </c>
      <c r="F13" s="83" t="e">
        <f>ASIGNAVIMAI!#REF!</f>
        <v>#REF!</v>
      </c>
    </row>
    <row r="14" spans="1:6" ht="15.75" x14ac:dyDescent="0.25">
      <c r="A14" s="35" t="s">
        <v>110</v>
      </c>
      <c r="B14" s="251" t="str">
        <f>ASIGNAVIMAI!B53</f>
        <v>Socialinės apsaugos programa</v>
      </c>
      <c r="C14" s="86">
        <f>ASIGNAVIMAI!C70</f>
        <v>6621.0999999999985</v>
      </c>
      <c r="D14" s="83">
        <f>ASIGNAVIMAI!D70</f>
        <v>2829.7999999999997</v>
      </c>
      <c r="E14" s="83" t="e">
        <f>ASIGNAVIMAI!#REF!</f>
        <v>#REF!</v>
      </c>
      <c r="F14" s="83"/>
    </row>
    <row r="15" spans="1:6" ht="15.75" x14ac:dyDescent="0.25">
      <c r="A15" s="35" t="s">
        <v>111</v>
      </c>
      <c r="B15" s="35" t="str">
        <f>ASIGNAVIMAI!B71</f>
        <v>Užimtumo didinimo programa</v>
      </c>
      <c r="C15" s="86">
        <f>ASIGNAVIMAI!C74</f>
        <v>158.4</v>
      </c>
      <c r="D15" s="83">
        <f>ASIGNAVIMAI!D74</f>
        <v>32.1</v>
      </c>
      <c r="E15" s="83" t="e">
        <f>ASIGNAVIMAI!#REF!</f>
        <v>#REF!</v>
      </c>
      <c r="F15" s="83"/>
    </row>
    <row r="16" spans="1:6" ht="15.75" x14ac:dyDescent="0.25">
      <c r="A16" s="35" t="s">
        <v>112</v>
      </c>
      <c r="B16" s="35" t="str">
        <f>ASIGNAVIMAI!B75</f>
        <v>Aplinkos apsaugos programa</v>
      </c>
      <c r="C16" s="86">
        <f>ASIGNAVIMAI!C77</f>
        <v>508.6</v>
      </c>
      <c r="D16" s="83">
        <f>ASIGNAVIMAI!D77</f>
        <v>115</v>
      </c>
      <c r="E16" s="83" t="e">
        <f>ASIGNAVIMAI!#REF!</f>
        <v>#REF!</v>
      </c>
      <c r="F16" s="83"/>
    </row>
    <row r="17" spans="1:6" ht="15.75" x14ac:dyDescent="0.25">
      <c r="A17" s="35" t="s">
        <v>113</v>
      </c>
      <c r="B17" s="35" t="str">
        <f>ASIGNAVIMAI!B78</f>
        <v>Ūkio plėtros programa</v>
      </c>
      <c r="C17" s="86">
        <f>ASIGNAVIMAI!C80</f>
        <v>5249.5</v>
      </c>
      <c r="D17" s="83">
        <f>ASIGNAVIMAI!D80</f>
        <v>0</v>
      </c>
      <c r="E17" s="83"/>
      <c r="F17" s="83" t="e">
        <f>ASIGNAVIMAI!#REF!</f>
        <v>#REF!</v>
      </c>
    </row>
    <row r="18" spans="1:6" ht="15.75" x14ac:dyDescent="0.25">
      <c r="A18" s="35" t="s">
        <v>114</v>
      </c>
      <c r="B18" s="35" t="str">
        <f>ASIGNAVIMAI!B81</f>
        <v>Žemės ūkio ir kaimo plėtros programa</v>
      </c>
      <c r="C18" s="86">
        <f>ASIGNAVIMAI!C83</f>
        <v>640.79999999999995</v>
      </c>
      <c r="D18" s="83">
        <f>ASIGNAVIMAI!D83</f>
        <v>138.69999999999999</v>
      </c>
      <c r="E18" s="83" t="e">
        <f>ASIGNAVIMAI!#REF!</f>
        <v>#REF!</v>
      </c>
      <c r="F18" s="83"/>
    </row>
    <row r="19" spans="1:6" ht="15.75" x14ac:dyDescent="0.25">
      <c r="A19" s="35" t="s">
        <v>115</v>
      </c>
      <c r="B19" s="35" t="str">
        <f>ASIGNAVIMAI!B84</f>
        <v>Sveikatos apsaugos programa</v>
      </c>
      <c r="C19" s="86">
        <f>ASIGNAVIMAI!C87</f>
        <v>518.20000000000005</v>
      </c>
      <c r="D19" s="83">
        <f>ASIGNAVIMAI!D87</f>
        <v>304.2</v>
      </c>
      <c r="E19" s="83" t="e">
        <f>ASIGNAVIMAI!#REF!</f>
        <v>#REF!</v>
      </c>
      <c r="F19" s="83"/>
    </row>
    <row r="20" spans="1:6" ht="15.75" x14ac:dyDescent="0.25">
      <c r="A20" s="35" t="s">
        <v>116</v>
      </c>
      <c r="B20" s="35" t="str">
        <f>ASIGNAVIMAI!B88</f>
        <v>Socialinio būsto ir turto inventorizavimo programa</v>
      </c>
      <c r="C20" s="86">
        <f>ASIGNAVIMAI!C90</f>
        <v>345.2</v>
      </c>
      <c r="D20" s="83">
        <f>ASIGNAVIMAI!D90</f>
        <v>0</v>
      </c>
      <c r="E20" s="83"/>
      <c r="F20" s="83" t="e">
        <f>ASIGNAVIMAI!#REF!</f>
        <v>#REF!</v>
      </c>
    </row>
    <row r="21" spans="1:6" ht="15.75" x14ac:dyDescent="0.25">
      <c r="A21" s="35" t="s">
        <v>117</v>
      </c>
      <c r="B21" s="35" t="str">
        <f>ASIGNAVIMAI!B91</f>
        <v>Teritorijų planavimo programa</v>
      </c>
      <c r="C21" s="86">
        <f>ASIGNAVIMAI!C93</f>
        <v>369.1</v>
      </c>
      <c r="D21" s="83">
        <f>ASIGNAVIMAI!D93</f>
        <v>0</v>
      </c>
      <c r="E21" s="83"/>
      <c r="F21" s="83" t="e">
        <f>ASIGNAVIMAI!#REF!</f>
        <v>#REF!</v>
      </c>
    </row>
    <row r="22" spans="1:6" ht="15.75" x14ac:dyDescent="0.25">
      <c r="A22" s="35" t="s">
        <v>118</v>
      </c>
      <c r="B22" s="35" t="str">
        <f>ASIGNAVIMAI!B94</f>
        <v>Investicijų ir verslo plėtros programa</v>
      </c>
      <c r="C22" s="86">
        <f>ASIGNAVIMAI!C98</f>
        <v>2350</v>
      </c>
      <c r="D22" s="83">
        <f>ASIGNAVIMAI!D98</f>
        <v>0</v>
      </c>
      <c r="E22" s="83"/>
      <c r="F22" s="83" t="e">
        <f>ASIGNAVIMAI!#REF!</f>
        <v>#REF!</v>
      </c>
    </row>
    <row r="23" spans="1:6" ht="15.75" x14ac:dyDescent="0.25">
      <c r="A23" s="35" t="s">
        <v>211</v>
      </c>
      <c r="B23" s="39" t="str">
        <f>ASIGNAVIMAI!B99</f>
        <v>Seniūnijų veiklos programa</v>
      </c>
      <c r="C23" s="86">
        <f>ASIGNAVIMAI!C111</f>
        <v>2336.4</v>
      </c>
      <c r="D23" s="83">
        <f>ASIGNAVIMAI!D111</f>
        <v>0</v>
      </c>
      <c r="E23" s="83"/>
      <c r="F23" s="83" t="e">
        <f>ASIGNAVIMAI!#REF!</f>
        <v>#REF!</v>
      </c>
    </row>
    <row r="24" spans="1:6" ht="24.75" customHeight="1" x14ac:dyDescent="0.25">
      <c r="A24" s="386" t="s">
        <v>196</v>
      </c>
      <c r="B24" s="387"/>
      <c r="C24" s="82">
        <f>SUM(C11:C23)</f>
        <v>46325.799999999996</v>
      </c>
      <c r="D24" s="82">
        <f t="shared" ref="D24:F24" si="0">SUM(D11:D23)</f>
        <v>24869.3</v>
      </c>
      <c r="E24" s="82" t="e">
        <f t="shared" si="0"/>
        <v>#REF!</v>
      </c>
      <c r="F24" s="82" t="e">
        <f t="shared" si="0"/>
        <v>#REF!</v>
      </c>
    </row>
  </sheetData>
  <mergeCells count="12">
    <mergeCell ref="F9:F10"/>
    <mergeCell ref="A24:B24"/>
    <mergeCell ref="C1:F1"/>
    <mergeCell ref="C2:F2"/>
    <mergeCell ref="C3:F3"/>
    <mergeCell ref="A5:F5"/>
    <mergeCell ref="A6:F6"/>
    <mergeCell ref="A8:A10"/>
    <mergeCell ref="B8:B10"/>
    <mergeCell ref="C8:C10"/>
    <mergeCell ref="D8:F8"/>
    <mergeCell ref="D9:E9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DE41-72A6-420E-B861-22FA183CF0A6}">
  <dimension ref="A1:F27"/>
  <sheetViews>
    <sheetView topLeftCell="A4" workbookViewId="0">
      <selection activeCell="A5" sqref="A5:F25"/>
    </sheetView>
  </sheetViews>
  <sheetFormatPr defaultRowHeight="12.75" x14ac:dyDescent="0.2"/>
  <cols>
    <col min="1" max="1" width="6.140625" customWidth="1"/>
    <col min="2" max="2" width="40.5703125" customWidth="1"/>
    <col min="3" max="4" width="11.28515625" customWidth="1"/>
    <col min="5" max="5" width="11.7109375" customWidth="1"/>
    <col min="6" max="6" width="11.28515625" customWidth="1"/>
  </cols>
  <sheetData>
    <row r="1" spans="1:6" ht="15.75" x14ac:dyDescent="0.25">
      <c r="A1" s="4"/>
      <c r="B1" s="4"/>
      <c r="C1" s="397" t="s">
        <v>337</v>
      </c>
      <c r="D1" s="397"/>
      <c r="E1" s="397"/>
      <c r="F1" s="397"/>
    </row>
    <row r="2" spans="1:6" ht="15.75" x14ac:dyDescent="0.25">
      <c r="A2" s="4"/>
      <c r="B2" s="4"/>
      <c r="C2" s="404" t="s">
        <v>194</v>
      </c>
      <c r="D2" s="404"/>
      <c r="E2" s="404"/>
      <c r="F2" s="404"/>
    </row>
    <row r="3" spans="1:6" ht="15.75" x14ac:dyDescent="0.25">
      <c r="A3" s="4"/>
      <c r="B3" s="4"/>
      <c r="C3" s="404" t="s">
        <v>336</v>
      </c>
      <c r="D3" s="404"/>
      <c r="E3" s="404"/>
      <c r="F3" s="404"/>
    </row>
    <row r="4" spans="1:6" ht="15.75" x14ac:dyDescent="0.25">
      <c r="A4" s="4"/>
      <c r="B4" s="12"/>
      <c r="C4" s="20"/>
      <c r="D4" s="141"/>
      <c r="E4" s="4"/>
      <c r="F4" s="4"/>
    </row>
    <row r="5" spans="1:6" ht="15.75" x14ac:dyDescent="0.25">
      <c r="A5" s="507" t="s">
        <v>342</v>
      </c>
      <c r="B5" s="507"/>
      <c r="C5" s="507"/>
      <c r="D5" s="507"/>
      <c r="E5" s="507"/>
      <c r="F5" s="507"/>
    </row>
    <row r="6" spans="1:6" ht="15.75" x14ac:dyDescent="0.25">
      <c r="A6" s="507" t="s">
        <v>344</v>
      </c>
      <c r="B6" s="507"/>
      <c r="C6" s="507"/>
      <c r="D6" s="507"/>
      <c r="E6" s="507"/>
      <c r="F6" s="507"/>
    </row>
    <row r="7" spans="1:6" ht="15.75" x14ac:dyDescent="0.25">
      <c r="A7" s="505" t="s">
        <v>345</v>
      </c>
      <c r="B7" s="505"/>
      <c r="C7" s="505"/>
      <c r="D7" s="505"/>
      <c r="E7" s="505"/>
      <c r="F7" s="505"/>
    </row>
    <row r="8" spans="1:6" ht="15.75" x14ac:dyDescent="0.25">
      <c r="A8" s="4"/>
      <c r="B8" s="18"/>
      <c r="C8" s="18"/>
      <c r="D8" s="142"/>
      <c r="E8" s="10"/>
      <c r="F8" s="91" t="s">
        <v>88</v>
      </c>
    </row>
    <row r="9" spans="1:6" ht="15.75" x14ac:dyDescent="0.25">
      <c r="A9" s="364" t="s">
        <v>316</v>
      </c>
      <c r="B9" s="388" t="s">
        <v>340</v>
      </c>
      <c r="C9" s="390" t="s">
        <v>103</v>
      </c>
      <c r="D9" s="530" t="s">
        <v>190</v>
      </c>
      <c r="E9" s="531"/>
      <c r="F9" s="532"/>
    </row>
    <row r="10" spans="1:6" ht="15.75" x14ac:dyDescent="0.2">
      <c r="A10" s="365"/>
      <c r="B10" s="389"/>
      <c r="C10" s="391"/>
      <c r="D10" s="523" t="s">
        <v>191</v>
      </c>
      <c r="E10" s="524"/>
      <c r="F10" s="525" t="s">
        <v>192</v>
      </c>
    </row>
    <row r="11" spans="1:6" ht="37.5" customHeight="1" x14ac:dyDescent="0.2">
      <c r="A11" s="366"/>
      <c r="B11" s="529"/>
      <c r="C11" s="500"/>
      <c r="D11" s="27" t="s">
        <v>170</v>
      </c>
      <c r="E11" s="28" t="s">
        <v>193</v>
      </c>
      <c r="F11" s="526"/>
    </row>
    <row r="12" spans="1:6" ht="48.75" customHeight="1" x14ac:dyDescent="0.25">
      <c r="A12" s="35" t="s">
        <v>107</v>
      </c>
      <c r="B12" s="250" t="str">
        <f>ASIGNAVIMAI!B9</f>
        <v>Savivaldybės pagrindinių funkcijų įgyvendinimo ir viešosios tvarkos užtikrinimo programa</v>
      </c>
      <c r="C12" s="83">
        <f>'ASIGNAVIMAI IŠ SAVIV.BIUDŽETO'!C21</f>
        <v>0</v>
      </c>
      <c r="D12" s="83">
        <f>'ASIGNAVIMAI IŠ SAVIV.BIUDŽETO'!D21</f>
        <v>0</v>
      </c>
      <c r="E12" s="83" t="e">
        <f>'ASIGNAVIMAI IŠ SAVIV.BIUDŽETO'!#REF!</f>
        <v>#REF!</v>
      </c>
      <c r="F12" s="83" t="e">
        <f>'ASIGNAVIMAI IŠ SAVIV.BIUDŽETO'!#REF!</f>
        <v>#REF!</v>
      </c>
    </row>
    <row r="13" spans="1:6" ht="15.75" x14ac:dyDescent="0.25">
      <c r="A13" s="35" t="s">
        <v>108</v>
      </c>
      <c r="B13" s="251" t="str">
        <f>ASIGNAVIMAI!B19</f>
        <v>Švietimo programa</v>
      </c>
      <c r="C13" s="83">
        <f>'ASIGNAVIMAI IŠ SAVIV.BIUDŽETO'!C44</f>
        <v>85</v>
      </c>
      <c r="D13" s="83">
        <f>'ASIGNAVIMAI IŠ SAVIV.BIUDŽETO'!D44</f>
        <v>0</v>
      </c>
      <c r="E13" s="83" t="e">
        <f>'ASIGNAVIMAI IŠ SAVIV.BIUDŽETO'!#REF!</f>
        <v>#REF!</v>
      </c>
      <c r="F13" s="83" t="e">
        <f>'ASIGNAVIMAI IŠ SAVIV.BIUDŽETO'!#REF!</f>
        <v>#REF!</v>
      </c>
    </row>
    <row r="14" spans="1:6" ht="15.75" x14ac:dyDescent="0.25">
      <c r="A14" s="35" t="s">
        <v>109</v>
      </c>
      <c r="B14" s="35" t="str">
        <f>ASIGNAVIMAI!B42</f>
        <v>Kultūros programa</v>
      </c>
      <c r="C14" s="83">
        <f>'ASIGNAVIMAI IŠ SAVIV.BIUDŽETO'!C55</f>
        <v>2364.1</v>
      </c>
      <c r="D14" s="83">
        <f>'ASIGNAVIMAI IŠ SAVIV.BIUDŽETO'!D55</f>
        <v>354</v>
      </c>
      <c r="E14" s="83" t="e">
        <f>'ASIGNAVIMAI IŠ SAVIV.BIUDŽETO'!#REF!</f>
        <v>#REF!</v>
      </c>
      <c r="F14" s="83" t="e">
        <f>'ASIGNAVIMAI IŠ SAVIV.BIUDŽETO'!#REF!</f>
        <v>#REF!</v>
      </c>
    </row>
    <row r="15" spans="1:6" ht="15.75" x14ac:dyDescent="0.25">
      <c r="A15" s="35" t="s">
        <v>110</v>
      </c>
      <c r="B15" s="251" t="str">
        <f>ASIGNAVIMAI!B53</f>
        <v>Socialinės apsaugos programa</v>
      </c>
      <c r="C15" s="83">
        <f>'ASIGNAVIMAI IŠ SAVIV.BIUDŽETO'!C67</f>
        <v>0</v>
      </c>
      <c r="D15" s="83">
        <f>'ASIGNAVIMAI IŠ SAVIV.BIUDŽETO'!D67</f>
        <v>0</v>
      </c>
      <c r="E15" s="83" t="e">
        <f>'ASIGNAVIMAI IŠ SAVIV.BIUDŽETO'!#REF!</f>
        <v>#REF!</v>
      </c>
      <c r="F15" s="83"/>
    </row>
    <row r="16" spans="1:6" ht="15.75" x14ac:dyDescent="0.25">
      <c r="A16" s="35" t="s">
        <v>111</v>
      </c>
      <c r="B16" s="35" t="str">
        <f>ASIGNAVIMAI!B71</f>
        <v>Užimtumo didinimo programa</v>
      </c>
      <c r="C16" s="83"/>
      <c r="D16" s="83"/>
      <c r="E16" s="83"/>
      <c r="F16" s="83"/>
    </row>
    <row r="17" spans="1:6" ht="15.75" x14ac:dyDescent="0.25">
      <c r="A17" s="35" t="s">
        <v>112</v>
      </c>
      <c r="B17" s="35" t="str">
        <f>ASIGNAVIMAI!B75</f>
        <v>Aplinkos apsaugos programa</v>
      </c>
      <c r="C17" s="83">
        <f>'ASIGNAVIMAI IŠ SAVIV.BIUDŽETO'!C73</f>
        <v>2438</v>
      </c>
      <c r="D17" s="83">
        <f>'ASIGNAVIMAI IŠ SAVIV.BIUDŽETO'!D73</f>
        <v>0</v>
      </c>
      <c r="E17" s="83" t="e">
        <f>'ASIGNAVIMAI IŠ SAVIV.BIUDŽETO'!#REF!</f>
        <v>#REF!</v>
      </c>
      <c r="F17" s="83"/>
    </row>
    <row r="18" spans="1:6" ht="15.75" x14ac:dyDescent="0.25">
      <c r="A18" s="35" t="s">
        <v>113</v>
      </c>
      <c r="B18" s="35" t="str">
        <f>ASIGNAVIMAI!B78</f>
        <v>Ūkio plėtros programa</v>
      </c>
      <c r="C18" s="83">
        <f>'ASIGNAVIMAI IŠ SAVIV.BIUDŽETO'!C76</f>
        <v>301.5</v>
      </c>
      <c r="D18" s="83">
        <f>'ASIGNAVIMAI IŠ SAVIV.BIUDŽETO'!D76</f>
        <v>0</v>
      </c>
      <c r="E18" s="83"/>
      <c r="F18" s="83" t="e">
        <f>'ASIGNAVIMAI IŠ SAVIV.BIUDŽETO'!#REF!</f>
        <v>#REF!</v>
      </c>
    </row>
    <row r="19" spans="1:6" ht="15.75" x14ac:dyDescent="0.25">
      <c r="A19" s="35" t="s">
        <v>114</v>
      </c>
      <c r="B19" s="35" t="str">
        <f>ASIGNAVIMAI!B81</f>
        <v>Žemės ūkio ir kaimo plėtros programa</v>
      </c>
      <c r="C19" s="83">
        <f>'ASIGNAVIMAI IŠ SAVIV.BIUDŽETO'!C80</f>
        <v>100</v>
      </c>
      <c r="D19" s="83">
        <f>'ASIGNAVIMAI IŠ SAVIV.BIUDŽETO'!D80</f>
        <v>33</v>
      </c>
      <c r="E19" s="83"/>
      <c r="F19" s="83"/>
    </row>
    <row r="20" spans="1:6" ht="15.75" x14ac:dyDescent="0.25">
      <c r="A20" s="35" t="s">
        <v>115</v>
      </c>
      <c r="B20" s="35" t="str">
        <f>ASIGNAVIMAI!B84</f>
        <v>Sveikatos apsaugos programa</v>
      </c>
      <c r="C20" s="83">
        <f>'ASIGNAVIMAI IŠ SAVIV.BIUDŽETO'!C84</f>
        <v>77</v>
      </c>
      <c r="D20" s="83">
        <f>'ASIGNAVIMAI IŠ SAVIV.BIUDŽETO'!D84</f>
        <v>0</v>
      </c>
      <c r="E20" s="83" t="e">
        <f>'ASIGNAVIMAI IŠ SAVIV.BIUDŽETO'!#REF!</f>
        <v>#REF!</v>
      </c>
      <c r="F20" s="83"/>
    </row>
    <row r="21" spans="1:6" ht="31.5" x14ac:dyDescent="0.25">
      <c r="A21" s="35" t="s">
        <v>116</v>
      </c>
      <c r="B21" s="198" t="str">
        <f>ASIGNAVIMAI!B88</f>
        <v>Socialinio būsto ir turto inventorizavimo programa</v>
      </c>
      <c r="C21" s="83">
        <f>'ASIGNAVIMAI IŠ SAVIV.BIUDŽETO'!C87</f>
        <v>0</v>
      </c>
      <c r="D21" s="83">
        <f>'ASIGNAVIMAI IŠ SAVIV.BIUDŽETO'!D87</f>
        <v>0</v>
      </c>
      <c r="E21" s="83"/>
      <c r="F21" s="83" t="e">
        <f>'ASIGNAVIMAI IŠ SAVIV.BIUDŽETO'!#REF!</f>
        <v>#REF!</v>
      </c>
    </row>
    <row r="22" spans="1:6" ht="15.75" x14ac:dyDescent="0.25">
      <c r="A22" s="35" t="s">
        <v>117</v>
      </c>
      <c r="B22" s="35" t="str">
        <f>ASIGNAVIMAI!B91</f>
        <v>Teritorijų planavimo programa</v>
      </c>
      <c r="C22" s="83">
        <f>'ASIGNAVIMAI IŠ SAVIV.BIUDŽETO'!C90</f>
        <v>1307.9000000000001</v>
      </c>
      <c r="D22" s="83"/>
      <c r="E22" s="83"/>
      <c r="F22" s="83" t="e">
        <f>'ASIGNAVIMAI IŠ SAVIV.BIUDŽETO'!#REF!</f>
        <v>#REF!</v>
      </c>
    </row>
    <row r="23" spans="1:6" ht="15.75" x14ac:dyDescent="0.25">
      <c r="A23" s="35" t="s">
        <v>118</v>
      </c>
      <c r="B23" s="35" t="str">
        <f>ASIGNAVIMAI!B94</f>
        <v>Investicijų ir verslo plėtros programa</v>
      </c>
      <c r="C23" s="83">
        <f>'ASIGNAVIMAI IŠ SAVIV.BIUDŽETO'!C95</f>
        <v>679.2</v>
      </c>
      <c r="D23" s="83">
        <f>'ASIGNAVIMAI IŠ SAVIV.BIUDŽETO'!D95</f>
        <v>0</v>
      </c>
      <c r="E23" s="83"/>
      <c r="F23" s="83" t="e">
        <f>'ASIGNAVIMAI IŠ SAVIV.BIUDŽETO'!#REF!</f>
        <v>#REF!</v>
      </c>
    </row>
    <row r="24" spans="1:6" ht="15.75" x14ac:dyDescent="0.25">
      <c r="A24" s="35" t="s">
        <v>211</v>
      </c>
      <c r="B24" s="39" t="str">
        <f>ASIGNAVIMAI!B99</f>
        <v>Seniūnijų veiklos programa</v>
      </c>
      <c r="C24" s="83" t="e">
        <f>'ASIGNAVIMAI IŠ SAVIV.BIUDŽETO'!#REF!</f>
        <v>#REF!</v>
      </c>
      <c r="D24" s="83" t="e">
        <f>'ASIGNAVIMAI IŠ SAVIV.BIUDŽETO'!#REF!</f>
        <v>#REF!</v>
      </c>
      <c r="E24" s="83"/>
      <c r="F24" s="83" t="e">
        <f>'ASIGNAVIMAI IŠ SAVIV.BIUDŽETO'!#REF!</f>
        <v>#REF!</v>
      </c>
    </row>
    <row r="25" spans="1:6" ht="24.75" customHeight="1" x14ac:dyDescent="0.25">
      <c r="A25" s="386" t="s">
        <v>196</v>
      </c>
      <c r="B25" s="387"/>
      <c r="C25" s="82" t="e">
        <f>SUM(C12:C24)</f>
        <v>#REF!</v>
      </c>
      <c r="D25" s="82" t="e">
        <f t="shared" ref="D25:F25" si="0">SUM(D12:D24)</f>
        <v>#REF!</v>
      </c>
      <c r="E25" s="82" t="e">
        <f t="shared" si="0"/>
        <v>#REF!</v>
      </c>
      <c r="F25" s="82" t="e">
        <f t="shared" si="0"/>
        <v>#REF!</v>
      </c>
    </row>
    <row r="27" spans="1:6" x14ac:dyDescent="0.2">
      <c r="A27" s="226"/>
      <c r="B27" s="226"/>
      <c r="C27" s="226"/>
      <c r="D27" s="226"/>
      <c r="E27" s="226"/>
      <c r="F27" s="226"/>
    </row>
  </sheetData>
  <mergeCells count="13">
    <mergeCell ref="F10:F11"/>
    <mergeCell ref="A25:B25"/>
    <mergeCell ref="C1:F1"/>
    <mergeCell ref="C2:F2"/>
    <mergeCell ref="C3:F3"/>
    <mergeCell ref="A5:F5"/>
    <mergeCell ref="A7:F7"/>
    <mergeCell ref="A9:A11"/>
    <mergeCell ref="B9:B11"/>
    <mergeCell ref="C9:C11"/>
    <mergeCell ref="D9:F9"/>
    <mergeCell ref="D10:E10"/>
    <mergeCell ref="A6:F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2ECD-2417-48A9-B59D-F0137C195F31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showZeros="0" topLeftCell="A34" workbookViewId="0">
      <selection activeCell="B41" sqref="B41"/>
    </sheetView>
  </sheetViews>
  <sheetFormatPr defaultRowHeight="12.75" x14ac:dyDescent="0.2"/>
  <cols>
    <col min="1" max="1" width="5.5703125" customWidth="1"/>
    <col min="2" max="2" width="36.85546875" customWidth="1"/>
    <col min="3" max="3" width="14.140625" style="137" customWidth="1"/>
    <col min="4" max="4" width="12" customWidth="1"/>
    <col min="5" max="6" width="14.42578125" customWidth="1"/>
  </cols>
  <sheetData>
    <row r="1" spans="1:6" ht="15.75" x14ac:dyDescent="0.25">
      <c r="A1" s="1"/>
      <c r="B1" s="1"/>
      <c r="C1" s="24"/>
      <c r="D1" s="4" t="s">
        <v>106</v>
      </c>
      <c r="E1" s="4"/>
      <c r="F1" s="4"/>
    </row>
    <row r="2" spans="1:6" ht="15.75" x14ac:dyDescent="0.25">
      <c r="A2" s="1"/>
      <c r="B2" s="1"/>
      <c r="C2" s="24"/>
      <c r="D2" s="4" t="s">
        <v>194</v>
      </c>
      <c r="E2" s="4"/>
      <c r="F2" s="4"/>
    </row>
    <row r="3" spans="1:6" ht="15.75" x14ac:dyDescent="0.25">
      <c r="A3" s="1"/>
      <c r="B3" s="1"/>
      <c r="C3" s="24"/>
      <c r="D3" s="4" t="s">
        <v>380</v>
      </c>
      <c r="E3" s="4"/>
      <c r="F3" s="4"/>
    </row>
    <row r="4" spans="1:6" ht="15.75" x14ac:dyDescent="0.25">
      <c r="A4" s="1"/>
      <c r="B4" s="1"/>
      <c r="C4" s="24"/>
      <c r="D4" s="1"/>
      <c r="E4" s="4"/>
      <c r="F4" s="4"/>
    </row>
    <row r="5" spans="1:6" ht="15.75" x14ac:dyDescent="0.25">
      <c r="A5" s="4"/>
      <c r="B5" s="33" t="s">
        <v>409</v>
      </c>
      <c r="C5" s="157"/>
      <c r="D5" s="33"/>
      <c r="E5" s="33"/>
      <c r="F5" s="33"/>
    </row>
    <row r="6" spans="1:6" ht="15.75" x14ac:dyDescent="0.25">
      <c r="A6" s="363" t="s">
        <v>217</v>
      </c>
      <c r="B6" s="363"/>
      <c r="C6" s="363"/>
      <c r="D6" s="363"/>
      <c r="E6" s="363"/>
      <c r="F6" s="363"/>
    </row>
    <row r="7" spans="1:6" ht="15.75" x14ac:dyDescent="0.25">
      <c r="A7" s="14"/>
      <c r="B7" s="14"/>
      <c r="C7" s="14"/>
      <c r="D7" s="14"/>
      <c r="E7" s="14"/>
      <c r="F7" s="129" t="s">
        <v>440</v>
      </c>
    </row>
    <row r="8" spans="1:6" ht="12.75" customHeight="1" x14ac:dyDescent="0.2">
      <c r="A8" s="364" t="s">
        <v>316</v>
      </c>
      <c r="B8" s="367" t="s">
        <v>148</v>
      </c>
      <c r="C8" s="370" t="s">
        <v>125</v>
      </c>
      <c r="D8" s="364" t="s">
        <v>234</v>
      </c>
      <c r="E8" s="373" t="s">
        <v>209</v>
      </c>
      <c r="F8" s="376" t="s">
        <v>235</v>
      </c>
    </row>
    <row r="9" spans="1:6" ht="12.75" customHeight="1" x14ac:dyDescent="0.2">
      <c r="A9" s="365"/>
      <c r="B9" s="368"/>
      <c r="C9" s="371"/>
      <c r="D9" s="365"/>
      <c r="E9" s="374"/>
      <c r="F9" s="376"/>
    </row>
    <row r="10" spans="1:6" ht="69.75" customHeight="1" x14ac:dyDescent="0.2">
      <c r="A10" s="366"/>
      <c r="B10" s="369"/>
      <c r="C10" s="372"/>
      <c r="D10" s="366"/>
      <c r="E10" s="375"/>
      <c r="F10" s="376"/>
    </row>
    <row r="11" spans="1:6" ht="24" customHeight="1" x14ac:dyDescent="0.25">
      <c r="A11" s="181" t="s">
        <v>107</v>
      </c>
      <c r="B11" s="377" t="s">
        <v>149</v>
      </c>
      <c r="C11" s="378"/>
      <c r="D11" s="378"/>
      <c r="E11" s="378"/>
      <c r="F11" s="379"/>
    </row>
    <row r="12" spans="1:6" ht="31.5" customHeight="1" x14ac:dyDescent="0.25">
      <c r="A12" s="182" t="s">
        <v>98</v>
      </c>
      <c r="B12" s="51" t="s">
        <v>166</v>
      </c>
      <c r="C12" s="79">
        <f>D12+E12+F12</f>
        <v>82</v>
      </c>
      <c r="D12" s="78"/>
      <c r="E12" s="87">
        <v>82</v>
      </c>
      <c r="F12" s="78"/>
    </row>
    <row r="13" spans="1:6" ht="31.5" customHeight="1" x14ac:dyDescent="0.25">
      <c r="A13" s="182" t="s">
        <v>17</v>
      </c>
      <c r="B13" s="51" t="s">
        <v>3</v>
      </c>
      <c r="C13" s="79">
        <f t="shared" ref="C13" si="0">D13+E13+F13</f>
        <v>80.099999999999994</v>
      </c>
      <c r="D13" s="78"/>
      <c r="E13" s="87">
        <v>79.099999999999994</v>
      </c>
      <c r="F13" s="78">
        <v>1</v>
      </c>
    </row>
    <row r="14" spans="1:6" ht="31.5" customHeight="1" x14ac:dyDescent="0.25">
      <c r="A14" s="182" t="s">
        <v>18</v>
      </c>
      <c r="B14" s="51" t="s">
        <v>10</v>
      </c>
      <c r="C14" s="79">
        <f t="shared" ref="C14:C28" si="1">D14+E14+F14</f>
        <v>35</v>
      </c>
      <c r="D14" s="78"/>
      <c r="E14" s="87">
        <v>35</v>
      </c>
      <c r="F14" s="78"/>
    </row>
    <row r="15" spans="1:6" ht="31.5" customHeight="1" x14ac:dyDescent="0.25">
      <c r="A15" s="182" t="s">
        <v>99</v>
      </c>
      <c r="B15" s="51" t="s">
        <v>185</v>
      </c>
      <c r="C15" s="79">
        <f t="shared" si="1"/>
        <v>25.4</v>
      </c>
      <c r="D15" s="78"/>
      <c r="E15" s="87">
        <v>25.4</v>
      </c>
      <c r="F15" s="78"/>
    </row>
    <row r="16" spans="1:6" ht="31.5" customHeight="1" x14ac:dyDescent="0.25">
      <c r="A16" s="182" t="s">
        <v>19</v>
      </c>
      <c r="B16" s="51" t="s">
        <v>104</v>
      </c>
      <c r="C16" s="79">
        <f t="shared" si="1"/>
        <v>42.5</v>
      </c>
      <c r="D16" s="78">
        <v>10</v>
      </c>
      <c r="E16" s="87">
        <v>27.7</v>
      </c>
      <c r="F16" s="78">
        <v>4.8</v>
      </c>
    </row>
    <row r="17" spans="1:6" ht="31.5" customHeight="1" x14ac:dyDescent="0.25">
      <c r="A17" s="182" t="s">
        <v>20</v>
      </c>
      <c r="B17" s="51" t="s">
        <v>220</v>
      </c>
      <c r="C17" s="79">
        <f t="shared" si="1"/>
        <v>62.7</v>
      </c>
      <c r="D17" s="78"/>
      <c r="E17" s="87">
        <v>62</v>
      </c>
      <c r="F17" s="78">
        <v>0.7</v>
      </c>
    </row>
    <row r="18" spans="1:6" ht="31.5" customHeight="1" x14ac:dyDescent="0.25">
      <c r="A18" s="182" t="s">
        <v>21</v>
      </c>
      <c r="B18" s="51" t="s">
        <v>186</v>
      </c>
      <c r="C18" s="79">
        <f t="shared" si="1"/>
        <v>6</v>
      </c>
      <c r="D18" s="78">
        <v>1.5</v>
      </c>
      <c r="E18" s="87"/>
      <c r="F18" s="78">
        <v>4.5</v>
      </c>
    </row>
    <row r="19" spans="1:6" ht="31.5" customHeight="1" x14ac:dyDescent="0.25">
      <c r="A19" s="182" t="s">
        <v>22</v>
      </c>
      <c r="B19" s="51" t="s">
        <v>100</v>
      </c>
      <c r="C19" s="79">
        <f t="shared" si="1"/>
        <v>1.5</v>
      </c>
      <c r="D19" s="78"/>
      <c r="E19" s="87"/>
      <c r="F19" s="78">
        <v>1.5</v>
      </c>
    </row>
    <row r="20" spans="1:6" ht="31.5" customHeight="1" x14ac:dyDescent="0.25">
      <c r="A20" s="182" t="s">
        <v>23</v>
      </c>
      <c r="B20" s="51" t="s">
        <v>150</v>
      </c>
      <c r="C20" s="79">
        <f t="shared" si="1"/>
        <v>32.4</v>
      </c>
      <c r="D20" s="78"/>
      <c r="E20" s="87">
        <v>23</v>
      </c>
      <c r="F20" s="78">
        <v>9.4</v>
      </c>
    </row>
    <row r="21" spans="1:6" ht="31.5" customHeight="1" x14ac:dyDescent="0.25">
      <c r="A21" s="182" t="s">
        <v>24</v>
      </c>
      <c r="B21" s="51" t="s">
        <v>151</v>
      </c>
      <c r="C21" s="79">
        <f t="shared" si="1"/>
        <v>25.4</v>
      </c>
      <c r="D21" s="78"/>
      <c r="E21" s="87">
        <v>25</v>
      </c>
      <c r="F21" s="78">
        <v>0.4</v>
      </c>
    </row>
    <row r="22" spans="1:6" ht="31.5" customHeight="1" x14ac:dyDescent="0.25">
      <c r="A22" s="182" t="s">
        <v>25</v>
      </c>
      <c r="B22" s="51" t="s">
        <v>101</v>
      </c>
      <c r="C22" s="79">
        <f t="shared" si="1"/>
        <v>21.6</v>
      </c>
      <c r="D22" s="78"/>
      <c r="E22" s="87">
        <v>13.4</v>
      </c>
      <c r="F22" s="78">
        <v>8.1999999999999993</v>
      </c>
    </row>
    <row r="23" spans="1:6" ht="31.5" customHeight="1" x14ac:dyDescent="0.25">
      <c r="A23" s="182" t="s">
        <v>26</v>
      </c>
      <c r="B23" s="51" t="s">
        <v>102</v>
      </c>
      <c r="C23" s="79">
        <f t="shared" si="1"/>
        <v>26</v>
      </c>
      <c r="D23" s="78"/>
      <c r="E23" s="87">
        <v>25.6</v>
      </c>
      <c r="F23" s="78">
        <v>0.4</v>
      </c>
    </row>
    <row r="24" spans="1:6" ht="31.5" customHeight="1" x14ac:dyDescent="0.25">
      <c r="A24" s="182" t="s">
        <v>27</v>
      </c>
      <c r="B24" s="51" t="s">
        <v>11</v>
      </c>
      <c r="C24" s="79">
        <f t="shared" si="1"/>
        <v>5.4</v>
      </c>
      <c r="D24" s="78"/>
      <c r="E24" s="87">
        <v>5.4</v>
      </c>
      <c r="F24" s="78"/>
    </row>
    <row r="25" spans="1:6" ht="31.5" customHeight="1" x14ac:dyDescent="0.25">
      <c r="A25" s="182" t="s">
        <v>167</v>
      </c>
      <c r="B25" s="51" t="s">
        <v>358</v>
      </c>
      <c r="C25" s="79">
        <f t="shared" si="1"/>
        <v>1</v>
      </c>
      <c r="D25" s="78">
        <v>0.5</v>
      </c>
      <c r="E25" s="87"/>
      <c r="F25" s="78">
        <v>0.5</v>
      </c>
    </row>
    <row r="26" spans="1:6" ht="50.25" customHeight="1" x14ac:dyDescent="0.25">
      <c r="A26" s="182" t="s">
        <v>28</v>
      </c>
      <c r="B26" s="51" t="s">
        <v>441</v>
      </c>
      <c r="C26" s="79">
        <f t="shared" si="1"/>
        <v>6</v>
      </c>
      <c r="D26" s="78"/>
      <c r="E26" s="87">
        <v>6</v>
      </c>
      <c r="F26" s="78"/>
    </row>
    <row r="27" spans="1:6" ht="24" customHeight="1" x14ac:dyDescent="0.25">
      <c r="A27" s="182" t="s">
        <v>168</v>
      </c>
      <c r="B27" s="51" t="s">
        <v>152</v>
      </c>
      <c r="C27" s="79">
        <f t="shared" si="1"/>
        <v>76.3</v>
      </c>
      <c r="D27" s="78"/>
      <c r="E27" s="87">
        <v>76.3</v>
      </c>
      <c r="F27" s="78"/>
    </row>
    <row r="28" spans="1:6" ht="31.5" customHeight="1" x14ac:dyDescent="0.25">
      <c r="A28" s="182" t="s">
        <v>233</v>
      </c>
      <c r="B28" s="51" t="s">
        <v>346</v>
      </c>
      <c r="C28" s="79">
        <f t="shared" si="1"/>
        <v>69</v>
      </c>
      <c r="D28" s="78">
        <v>38</v>
      </c>
      <c r="E28" s="87">
        <v>31</v>
      </c>
      <c r="F28" s="78"/>
    </row>
    <row r="29" spans="1:6" s="137" customFormat="1" ht="24" customHeight="1" x14ac:dyDescent="0.25">
      <c r="A29" s="92"/>
      <c r="B29" s="103" t="s">
        <v>103</v>
      </c>
      <c r="C29" s="81">
        <f>SUM(C12:C28)</f>
        <v>598.29999999999995</v>
      </c>
      <c r="D29" s="197">
        <f t="shared" ref="D29:F29" si="2">SUM(D12:D28)</f>
        <v>50</v>
      </c>
      <c r="E29" s="197">
        <f t="shared" si="2"/>
        <v>516.9</v>
      </c>
      <c r="F29" s="197">
        <f t="shared" si="2"/>
        <v>31.399999999999995</v>
      </c>
    </row>
    <row r="30" spans="1:6" ht="24" customHeight="1" x14ac:dyDescent="0.25">
      <c r="A30" s="181" t="s">
        <v>108</v>
      </c>
      <c r="B30" s="380" t="s">
        <v>119</v>
      </c>
      <c r="C30" s="381"/>
      <c r="D30" s="381"/>
      <c r="E30" s="381"/>
      <c r="F30" s="382"/>
    </row>
    <row r="31" spans="1:6" ht="31.5" x14ac:dyDescent="0.25">
      <c r="A31" s="182" t="s">
        <v>29</v>
      </c>
      <c r="B31" s="51" t="s">
        <v>153</v>
      </c>
      <c r="C31" s="79">
        <f>D31+E31+F31</f>
        <v>2</v>
      </c>
      <c r="D31" s="78">
        <v>2</v>
      </c>
      <c r="E31" s="87"/>
      <c r="F31" s="78"/>
    </row>
    <row r="32" spans="1:6" ht="24" customHeight="1" x14ac:dyDescent="0.25">
      <c r="A32" s="182" t="s">
        <v>30</v>
      </c>
      <c r="B32" s="45" t="s">
        <v>155</v>
      </c>
      <c r="C32" s="79">
        <f t="shared" ref="C32:C37" si="3">D32+E32+F32</f>
        <v>16</v>
      </c>
      <c r="D32" s="78">
        <v>1</v>
      </c>
      <c r="E32" s="87"/>
      <c r="F32" s="78">
        <v>15</v>
      </c>
    </row>
    <row r="33" spans="1:6" ht="24" customHeight="1" x14ac:dyDescent="0.25">
      <c r="A33" s="182" t="s">
        <v>31</v>
      </c>
      <c r="B33" s="71" t="s">
        <v>156</v>
      </c>
      <c r="C33" s="79">
        <f t="shared" si="3"/>
        <v>0.6</v>
      </c>
      <c r="D33" s="78"/>
      <c r="E33" s="87"/>
      <c r="F33" s="78">
        <v>0.6</v>
      </c>
    </row>
    <row r="34" spans="1:6" ht="24" customHeight="1" x14ac:dyDescent="0.25">
      <c r="A34" s="182" t="s">
        <v>32</v>
      </c>
      <c r="B34" s="71" t="s">
        <v>157</v>
      </c>
      <c r="C34" s="79">
        <f t="shared" si="3"/>
        <v>0.4</v>
      </c>
      <c r="D34" s="78"/>
      <c r="E34" s="134"/>
      <c r="F34" s="78">
        <v>0.4</v>
      </c>
    </row>
    <row r="35" spans="1:6" ht="24" customHeight="1" x14ac:dyDescent="0.25">
      <c r="A35" s="182" t="s">
        <v>33</v>
      </c>
      <c r="B35" s="71" t="s">
        <v>158</v>
      </c>
      <c r="C35" s="79">
        <f t="shared" si="3"/>
        <v>1</v>
      </c>
      <c r="D35" s="78"/>
      <c r="E35" s="87"/>
      <c r="F35" s="78">
        <v>1</v>
      </c>
    </row>
    <row r="36" spans="1:6" ht="24" customHeight="1" x14ac:dyDescent="0.25">
      <c r="A36" s="182" t="s">
        <v>34</v>
      </c>
      <c r="B36" s="71" t="s">
        <v>159</v>
      </c>
      <c r="C36" s="79">
        <f t="shared" si="3"/>
        <v>20</v>
      </c>
      <c r="D36" s="78">
        <v>15</v>
      </c>
      <c r="E36" s="172"/>
      <c r="F36" s="78">
        <v>5</v>
      </c>
    </row>
    <row r="37" spans="1:6" ht="24" customHeight="1" x14ac:dyDescent="0.25">
      <c r="A37" s="182" t="s">
        <v>35</v>
      </c>
      <c r="B37" s="71" t="s">
        <v>160</v>
      </c>
      <c r="C37" s="79">
        <f t="shared" si="3"/>
        <v>0.6</v>
      </c>
      <c r="D37" s="78"/>
      <c r="E37" s="87"/>
      <c r="F37" s="78">
        <v>0.6</v>
      </c>
    </row>
    <row r="38" spans="1:6" ht="24" customHeight="1" x14ac:dyDescent="0.25">
      <c r="A38" s="183"/>
      <c r="B38" s="76" t="s">
        <v>103</v>
      </c>
      <c r="C38" s="81">
        <f>SUM(C31:C37)</f>
        <v>40.6</v>
      </c>
      <c r="D38" s="197">
        <f t="shared" ref="D38:F38" si="4">SUM(D31:D37)</f>
        <v>18</v>
      </c>
      <c r="E38" s="197">
        <f t="shared" si="4"/>
        <v>0</v>
      </c>
      <c r="F38" s="197">
        <f t="shared" si="4"/>
        <v>22.6</v>
      </c>
    </row>
    <row r="39" spans="1:6" ht="24" customHeight="1" x14ac:dyDescent="0.25">
      <c r="A39" s="181" t="s">
        <v>109</v>
      </c>
      <c r="B39" s="377" t="s">
        <v>161</v>
      </c>
      <c r="C39" s="378"/>
      <c r="D39" s="378"/>
      <c r="E39" s="378"/>
      <c r="F39" s="379"/>
    </row>
    <row r="40" spans="1:6" ht="31.5" customHeight="1" x14ac:dyDescent="0.25">
      <c r="A40" s="182" t="s">
        <v>42</v>
      </c>
      <c r="B40" s="51" t="s">
        <v>162</v>
      </c>
      <c r="C40" s="79">
        <f>D40+E40+F40</f>
        <v>145.79999999999998</v>
      </c>
      <c r="D40" s="78">
        <v>139.1</v>
      </c>
      <c r="E40" s="87">
        <v>6</v>
      </c>
      <c r="F40" s="78">
        <v>0.7</v>
      </c>
    </row>
    <row r="41" spans="1:6" ht="51.75" customHeight="1" x14ac:dyDescent="0.25">
      <c r="A41" s="182" t="s">
        <v>43</v>
      </c>
      <c r="B41" s="51" t="s">
        <v>441</v>
      </c>
      <c r="C41" s="79">
        <f>D41+E41+F41</f>
        <v>11.8</v>
      </c>
      <c r="D41" s="78"/>
      <c r="E41" s="87">
        <v>11.8</v>
      </c>
      <c r="F41" s="78"/>
    </row>
    <row r="42" spans="1:6" s="137" customFormat="1" ht="24" customHeight="1" x14ac:dyDescent="0.25">
      <c r="A42" s="183"/>
      <c r="B42" s="76" t="s">
        <v>103</v>
      </c>
      <c r="C42" s="81">
        <f>D42+E42+F42</f>
        <v>157.6</v>
      </c>
      <c r="D42" s="81">
        <f>SUM(D40:D41)</f>
        <v>139.1</v>
      </c>
      <c r="E42" s="197">
        <f t="shared" ref="E42:F42" si="5">SUM(E40:E41)</f>
        <v>17.8</v>
      </c>
      <c r="F42" s="197">
        <f t="shared" si="5"/>
        <v>0.7</v>
      </c>
    </row>
    <row r="43" spans="1:6" ht="24" customHeight="1" x14ac:dyDescent="0.25">
      <c r="A43" s="182" t="s">
        <v>110</v>
      </c>
      <c r="B43" s="377" t="s">
        <v>123</v>
      </c>
      <c r="C43" s="378"/>
      <c r="D43" s="378"/>
      <c r="E43" s="378"/>
      <c r="F43" s="379"/>
    </row>
    <row r="44" spans="1:6" ht="31.5" customHeight="1" x14ac:dyDescent="0.25">
      <c r="A44" s="182" t="s">
        <v>50</v>
      </c>
      <c r="B44" s="51" t="s">
        <v>163</v>
      </c>
      <c r="C44" s="79">
        <f>D44+E44+F44</f>
        <v>7</v>
      </c>
      <c r="D44" s="78">
        <v>7</v>
      </c>
      <c r="E44" s="87"/>
      <c r="F44" s="78"/>
    </row>
    <row r="45" spans="1:6" s="137" customFormat="1" ht="24" customHeight="1" x14ac:dyDescent="0.25">
      <c r="A45" s="183"/>
      <c r="B45" s="76" t="s">
        <v>103</v>
      </c>
      <c r="C45" s="81">
        <f>C44</f>
        <v>7</v>
      </c>
      <c r="D45" s="81">
        <f>SUM(D44)</f>
        <v>7</v>
      </c>
      <c r="E45" s="135"/>
      <c r="F45" s="81"/>
    </row>
    <row r="46" spans="1:6" ht="24" customHeight="1" x14ac:dyDescent="0.25">
      <c r="A46" s="181" t="s">
        <v>111</v>
      </c>
      <c r="B46" s="380" t="s">
        <v>195</v>
      </c>
      <c r="C46" s="381"/>
      <c r="D46" s="381"/>
      <c r="E46" s="381"/>
      <c r="F46" s="382"/>
    </row>
    <row r="47" spans="1:6" ht="24" customHeight="1" x14ac:dyDescent="0.25">
      <c r="A47" s="182" t="s">
        <v>54</v>
      </c>
      <c r="B47" s="51" t="s">
        <v>172</v>
      </c>
      <c r="C47" s="79">
        <f>F47</f>
        <v>72</v>
      </c>
      <c r="D47" s="78"/>
      <c r="E47" s="172"/>
      <c r="F47" s="79">
        <v>72</v>
      </c>
    </row>
    <row r="48" spans="1:6" s="137" customFormat="1" ht="24" customHeight="1" x14ac:dyDescent="0.25">
      <c r="A48" s="183"/>
      <c r="B48" s="77" t="s">
        <v>103</v>
      </c>
      <c r="C48" s="81">
        <f>SUM(C47)</f>
        <v>72</v>
      </c>
      <c r="D48" s="81">
        <f>SUM(D47)</f>
        <v>0</v>
      </c>
      <c r="E48" s="81">
        <f>SUM(E47)</f>
        <v>0</v>
      </c>
      <c r="F48" s="81">
        <f>SUM(F47)</f>
        <v>72</v>
      </c>
    </row>
    <row r="49" spans="1:6" ht="24" customHeight="1" x14ac:dyDescent="0.25">
      <c r="A49" s="181" t="s">
        <v>112</v>
      </c>
      <c r="B49" s="383" t="s">
        <v>169</v>
      </c>
      <c r="C49" s="384"/>
      <c r="D49" s="384"/>
      <c r="E49" s="384"/>
      <c r="F49" s="385"/>
    </row>
    <row r="50" spans="1:6" ht="24" customHeight="1" x14ac:dyDescent="0.25">
      <c r="A50" s="182" t="s">
        <v>55</v>
      </c>
      <c r="B50" s="45" t="s">
        <v>176</v>
      </c>
      <c r="C50" s="79">
        <f>D50+E50+F50</f>
        <v>50</v>
      </c>
      <c r="D50" s="78"/>
      <c r="E50" s="172"/>
      <c r="F50" s="78">
        <v>50</v>
      </c>
    </row>
    <row r="51" spans="1:6" ht="24" customHeight="1" x14ac:dyDescent="0.25">
      <c r="A51" s="182" t="s">
        <v>56</v>
      </c>
      <c r="B51" s="45" t="s">
        <v>231</v>
      </c>
      <c r="C51" s="79">
        <f t="shared" ref="C51:C57" si="6">D51+E51+F51</f>
        <v>1</v>
      </c>
      <c r="D51" s="78"/>
      <c r="E51" s="172"/>
      <c r="F51" s="78">
        <v>1</v>
      </c>
    </row>
    <row r="52" spans="1:6" ht="24" customHeight="1" x14ac:dyDescent="0.25">
      <c r="A52" s="182" t="s">
        <v>57</v>
      </c>
      <c r="B52" s="45" t="s">
        <v>177</v>
      </c>
      <c r="C52" s="79">
        <f t="shared" si="6"/>
        <v>1.2</v>
      </c>
      <c r="D52" s="78"/>
      <c r="E52" s="172"/>
      <c r="F52" s="78">
        <v>1.2</v>
      </c>
    </row>
    <row r="53" spans="1:6" ht="24" customHeight="1" x14ac:dyDescent="0.25">
      <c r="A53" s="182" t="s">
        <v>58</v>
      </c>
      <c r="B53" s="45" t="s">
        <v>180</v>
      </c>
      <c r="C53" s="79">
        <f t="shared" si="6"/>
        <v>0.4</v>
      </c>
      <c r="D53" s="78"/>
      <c r="E53" s="172"/>
      <c r="F53" s="78">
        <v>0.4</v>
      </c>
    </row>
    <row r="54" spans="1:6" ht="24" customHeight="1" x14ac:dyDescent="0.25">
      <c r="A54" s="182" t="s">
        <v>59</v>
      </c>
      <c r="B54" s="45" t="s">
        <v>182</v>
      </c>
      <c r="C54" s="79">
        <f t="shared" si="6"/>
        <v>1</v>
      </c>
      <c r="D54" s="78"/>
      <c r="E54" s="172"/>
      <c r="F54" s="78">
        <v>1</v>
      </c>
    </row>
    <row r="55" spans="1:6" ht="24" customHeight="1" x14ac:dyDescent="0.25">
      <c r="A55" s="182" t="s">
        <v>60</v>
      </c>
      <c r="B55" s="45" t="s">
        <v>184</v>
      </c>
      <c r="C55" s="79">
        <f t="shared" si="6"/>
        <v>0.8</v>
      </c>
      <c r="D55" s="78"/>
      <c r="E55" s="172"/>
      <c r="F55" s="78">
        <v>0.8</v>
      </c>
    </row>
    <row r="56" spans="1:6" ht="24" customHeight="1" x14ac:dyDescent="0.25">
      <c r="A56" s="23" t="s">
        <v>61</v>
      </c>
      <c r="B56" s="45" t="s">
        <v>232</v>
      </c>
      <c r="C56" s="79">
        <f t="shared" si="6"/>
        <v>3</v>
      </c>
      <c r="D56" s="78"/>
      <c r="E56" s="172"/>
      <c r="F56" s="78">
        <v>3</v>
      </c>
    </row>
    <row r="57" spans="1:6" ht="24" customHeight="1" x14ac:dyDescent="0.25">
      <c r="A57" s="23" t="s">
        <v>62</v>
      </c>
      <c r="B57" s="45" t="s">
        <v>189</v>
      </c>
      <c r="C57" s="79">
        <f t="shared" si="6"/>
        <v>10</v>
      </c>
      <c r="D57" s="78"/>
      <c r="E57" s="87"/>
      <c r="F57" s="78">
        <v>10</v>
      </c>
    </row>
    <row r="58" spans="1:6" s="137" customFormat="1" ht="24" customHeight="1" x14ac:dyDescent="0.25">
      <c r="A58" s="188"/>
      <c r="B58" s="77" t="s">
        <v>103</v>
      </c>
      <c r="C58" s="81">
        <f>SUM(C50:C57)</f>
        <v>67.400000000000006</v>
      </c>
      <c r="D58" s="81">
        <f>SUM(D50:D57)</f>
        <v>0</v>
      </c>
      <c r="E58" s="81">
        <f>SUM(E50:E57)</f>
        <v>0</v>
      </c>
      <c r="F58" s="81">
        <f>SUM(F50:F57)</f>
        <v>67.400000000000006</v>
      </c>
    </row>
    <row r="59" spans="1:6" ht="24" customHeight="1" x14ac:dyDescent="0.25">
      <c r="A59" s="361" t="s">
        <v>196</v>
      </c>
      <c r="B59" s="362"/>
      <c r="C59" s="82">
        <f>C29++C38+C42+C45+C48+C58</f>
        <v>942.9</v>
      </c>
      <c r="D59" s="82">
        <f>D29++D38+D42+D45+D48+D58</f>
        <v>214.1</v>
      </c>
      <c r="E59" s="82">
        <f>E29++E38+E42+E45+E48+E58</f>
        <v>534.69999999999993</v>
      </c>
      <c r="F59" s="82">
        <f>F29++F38+F42+F45+F48+F58</f>
        <v>194.10000000000002</v>
      </c>
    </row>
    <row r="61" spans="1:6" x14ac:dyDescent="0.2">
      <c r="A61" s="226"/>
      <c r="B61" s="226"/>
      <c r="C61" s="227"/>
      <c r="D61" s="226"/>
      <c r="E61" s="226"/>
      <c r="F61" s="226"/>
    </row>
    <row r="62" spans="1:6" x14ac:dyDescent="0.2">
      <c r="C62" s="158"/>
      <c r="E62" s="167"/>
    </row>
  </sheetData>
  <mergeCells count="14">
    <mergeCell ref="A59:B59"/>
    <mergeCell ref="A6:F6"/>
    <mergeCell ref="A8:A10"/>
    <mergeCell ref="B8:B10"/>
    <mergeCell ref="C8:C10"/>
    <mergeCell ref="D8:D10"/>
    <mergeCell ref="E8:E10"/>
    <mergeCell ref="F8:F10"/>
    <mergeCell ref="B11:F11"/>
    <mergeCell ref="B30:F30"/>
    <mergeCell ref="B39:F39"/>
    <mergeCell ref="B43:F43"/>
    <mergeCell ref="B46:F46"/>
    <mergeCell ref="B49:F49"/>
  </mergeCells>
  <phoneticPr fontId="10" type="noConversion"/>
  <pageMargins left="0.74803149606299213" right="0" top="0" bottom="0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0D7E-0522-4E68-92BA-DE3ECA87352F}">
  <dimension ref="A1:F24"/>
  <sheetViews>
    <sheetView topLeftCell="A7" workbookViewId="0">
      <selection sqref="A1:XFD1048576"/>
    </sheetView>
  </sheetViews>
  <sheetFormatPr defaultRowHeight="12.75" x14ac:dyDescent="0.2"/>
  <cols>
    <col min="1" max="1" width="6.85546875" customWidth="1"/>
    <col min="2" max="2" width="44" customWidth="1"/>
    <col min="3" max="3" width="11.85546875" customWidth="1"/>
    <col min="4" max="4" width="11.140625" customWidth="1"/>
    <col min="5" max="5" width="13.7109375" customWidth="1"/>
    <col min="6" max="6" width="10.85546875" customWidth="1"/>
  </cols>
  <sheetData>
    <row r="1" spans="1:6" ht="15.75" x14ac:dyDescent="0.25">
      <c r="A1" s="4"/>
      <c r="B1" s="4"/>
      <c r="C1" s="397" t="s">
        <v>337</v>
      </c>
      <c r="D1" s="397"/>
      <c r="E1" s="397"/>
      <c r="F1" s="397"/>
    </row>
    <row r="2" spans="1:6" ht="15.75" x14ac:dyDescent="0.25">
      <c r="A2" s="4"/>
      <c r="B2" s="4"/>
      <c r="C2" s="404" t="s">
        <v>194</v>
      </c>
      <c r="D2" s="404"/>
      <c r="E2" s="404"/>
      <c r="F2" s="404"/>
    </row>
    <row r="3" spans="1:6" ht="15.75" x14ac:dyDescent="0.25">
      <c r="A3" s="4"/>
      <c r="B3" s="4"/>
      <c r="C3" s="404" t="s">
        <v>336</v>
      </c>
      <c r="D3" s="404"/>
      <c r="E3" s="404"/>
      <c r="F3" s="404"/>
    </row>
    <row r="4" spans="1:6" ht="15.75" x14ac:dyDescent="0.25">
      <c r="A4" s="4"/>
      <c r="B4" s="12"/>
      <c r="C4" s="20"/>
      <c r="D4" s="141"/>
      <c r="E4" s="4"/>
      <c r="F4" s="4"/>
    </row>
    <row r="5" spans="1:6" ht="15.75" x14ac:dyDescent="0.25">
      <c r="A5" s="507" t="s">
        <v>318</v>
      </c>
      <c r="B5" s="507"/>
      <c r="C5" s="507"/>
      <c r="D5" s="507"/>
      <c r="E5" s="507"/>
      <c r="F5" s="507"/>
    </row>
    <row r="6" spans="1:6" ht="15.75" x14ac:dyDescent="0.25">
      <c r="A6" s="505" t="s">
        <v>341</v>
      </c>
      <c r="B6" s="505"/>
      <c r="C6" s="505"/>
      <c r="D6" s="505"/>
      <c r="E6" s="505"/>
      <c r="F6" s="505"/>
    </row>
    <row r="7" spans="1:6" ht="15.75" x14ac:dyDescent="0.25">
      <c r="A7" s="4"/>
      <c r="B7" s="18"/>
      <c r="C7" s="18"/>
      <c r="D7" s="142"/>
      <c r="E7" s="10"/>
      <c r="F7" s="91" t="s">
        <v>88</v>
      </c>
    </row>
    <row r="8" spans="1:6" ht="15.75" x14ac:dyDescent="0.25">
      <c r="A8" s="364" t="s">
        <v>316</v>
      </c>
      <c r="B8" s="388" t="s">
        <v>340</v>
      </c>
      <c r="C8" s="390" t="s">
        <v>103</v>
      </c>
      <c r="D8" s="530" t="s">
        <v>190</v>
      </c>
      <c r="E8" s="531"/>
      <c r="F8" s="532"/>
    </row>
    <row r="9" spans="1:6" ht="15.75" x14ac:dyDescent="0.2">
      <c r="A9" s="365"/>
      <c r="B9" s="389"/>
      <c r="C9" s="391"/>
      <c r="D9" s="523" t="s">
        <v>191</v>
      </c>
      <c r="E9" s="524"/>
      <c r="F9" s="525" t="s">
        <v>192</v>
      </c>
    </row>
    <row r="10" spans="1:6" ht="31.5" x14ac:dyDescent="0.2">
      <c r="A10" s="366"/>
      <c r="B10" s="529"/>
      <c r="C10" s="500"/>
      <c r="D10" s="27" t="s">
        <v>170</v>
      </c>
      <c r="E10" s="28" t="s">
        <v>193</v>
      </c>
      <c r="F10" s="526"/>
    </row>
    <row r="11" spans="1:6" ht="42.75" customHeight="1" x14ac:dyDescent="0.25">
      <c r="A11" s="35" t="s">
        <v>107</v>
      </c>
      <c r="B11" s="250" t="str">
        <f>ASIGNAVIMAI!B9</f>
        <v>Savivaldybės pagrindinių funkcijų įgyvendinimo ir viešosios tvarkos užtikrinimo programa</v>
      </c>
      <c r="C11" s="83">
        <f>'ASIGNAVIMAI IŠ SAVIV.BIUDŽETO'!C21</f>
        <v>0</v>
      </c>
      <c r="D11" s="83">
        <f>'ASIGNAVIMAI IŠ SAVIV.BIUDŽETO'!D21</f>
        <v>0</v>
      </c>
      <c r="E11" s="83" t="e">
        <f>'ASIGNAVIMAI IŠ SAVIV.BIUDŽETO'!#REF!</f>
        <v>#REF!</v>
      </c>
      <c r="F11" s="83" t="e">
        <f>'ASIGNAVIMAI IŠ SAVIV.BIUDŽETO'!#REF!</f>
        <v>#REF!</v>
      </c>
    </row>
    <row r="12" spans="1:6" ht="15.75" x14ac:dyDescent="0.25">
      <c r="A12" s="35" t="s">
        <v>108</v>
      </c>
      <c r="B12" s="251" t="str">
        <f>ASIGNAVIMAI!B19</f>
        <v>Švietimo programa</v>
      </c>
      <c r="C12" s="83">
        <f>'ASIGNAVIMAI IŠ SAVIV.BIUDŽETO'!C44</f>
        <v>85</v>
      </c>
      <c r="D12" s="83">
        <f>'ASIGNAVIMAI IŠ SAVIV.BIUDŽETO'!D44</f>
        <v>0</v>
      </c>
      <c r="E12" s="83" t="e">
        <f>'ASIGNAVIMAI IŠ SAVIV.BIUDŽETO'!#REF!</f>
        <v>#REF!</v>
      </c>
      <c r="F12" s="83" t="e">
        <f>'ASIGNAVIMAI IŠ SAVIV.BIUDŽETO'!#REF!</f>
        <v>#REF!</v>
      </c>
    </row>
    <row r="13" spans="1:6" ht="15.75" x14ac:dyDescent="0.25">
      <c r="A13" s="35" t="s">
        <v>109</v>
      </c>
      <c r="B13" s="35" t="str">
        <f>ASIGNAVIMAI!B42</f>
        <v>Kultūros programa</v>
      </c>
      <c r="C13" s="83">
        <f>'ASIGNAVIMAI IŠ SAVIV.BIUDŽETO'!C55</f>
        <v>2364.1</v>
      </c>
      <c r="D13" s="83">
        <f>'ASIGNAVIMAI IŠ SAVIV.BIUDŽETO'!D55</f>
        <v>354</v>
      </c>
      <c r="E13" s="83" t="e">
        <f>'ASIGNAVIMAI IŠ SAVIV.BIUDŽETO'!#REF!</f>
        <v>#REF!</v>
      </c>
      <c r="F13" s="83" t="e">
        <f>'ASIGNAVIMAI IŠ SAVIV.BIUDŽETO'!#REF!</f>
        <v>#REF!</v>
      </c>
    </row>
    <row r="14" spans="1:6" ht="15.75" x14ac:dyDescent="0.25">
      <c r="A14" s="35" t="s">
        <v>110</v>
      </c>
      <c r="B14" s="251" t="str">
        <f>ASIGNAVIMAI!B53</f>
        <v>Socialinės apsaugos programa</v>
      </c>
      <c r="C14" s="83">
        <f>'ASIGNAVIMAI IŠ SAVIV.BIUDŽETO'!C67</f>
        <v>0</v>
      </c>
      <c r="D14" s="83">
        <f>'ASIGNAVIMAI IŠ SAVIV.BIUDŽETO'!D67</f>
        <v>0</v>
      </c>
      <c r="E14" s="83" t="e">
        <f>'ASIGNAVIMAI IŠ SAVIV.BIUDŽETO'!#REF!</f>
        <v>#REF!</v>
      </c>
      <c r="F14" s="83" t="e">
        <f>'ASIGNAVIMAI IŠ SAVIV.BIUDŽETO'!#REF!</f>
        <v>#REF!</v>
      </c>
    </row>
    <row r="15" spans="1:6" ht="15.75" x14ac:dyDescent="0.25">
      <c r="A15" s="35" t="s">
        <v>111</v>
      </c>
      <c r="B15" s="35" t="str">
        <f>ASIGNAVIMAI!B71</f>
        <v>Užimtumo didinimo programa</v>
      </c>
      <c r="C15" s="83">
        <f>'ASIGNAVIMAI IŠ SAVIV.BIUDŽETO'!C70</f>
        <v>157.1</v>
      </c>
      <c r="D15" s="83">
        <f>'ASIGNAVIMAI IŠ SAVIV.BIUDŽETO'!D70</f>
        <v>115</v>
      </c>
      <c r="E15" s="83" t="e">
        <f>'ASIGNAVIMAI IŠ SAVIV.BIUDŽETO'!#REF!</f>
        <v>#REF!</v>
      </c>
      <c r="F15" s="83" t="e">
        <f>'ASIGNAVIMAI IŠ SAVIV.BIUDŽETO'!#REF!</f>
        <v>#REF!</v>
      </c>
    </row>
    <row r="16" spans="1:6" ht="15.75" x14ac:dyDescent="0.25">
      <c r="A16" s="35" t="s">
        <v>112</v>
      </c>
      <c r="B16" s="35" t="str">
        <f>ASIGNAVIMAI!B75</f>
        <v>Aplinkos apsaugos programa</v>
      </c>
      <c r="C16" s="83">
        <f>'ASIGNAVIMAI IŠ SAVIV.BIUDŽETO'!C73</f>
        <v>2438</v>
      </c>
      <c r="D16" s="83">
        <f>'ASIGNAVIMAI IŠ SAVIV.BIUDŽETO'!D73</f>
        <v>0</v>
      </c>
      <c r="E16" s="83" t="e">
        <f>'ASIGNAVIMAI IŠ SAVIV.BIUDŽETO'!#REF!</f>
        <v>#REF!</v>
      </c>
      <c r="F16" s="83" t="e">
        <f>'ASIGNAVIMAI IŠ SAVIV.BIUDŽETO'!#REF!</f>
        <v>#REF!</v>
      </c>
    </row>
    <row r="17" spans="1:6" ht="15.75" x14ac:dyDescent="0.25">
      <c r="A17" s="35" t="s">
        <v>113</v>
      </c>
      <c r="B17" s="35" t="str">
        <f>ASIGNAVIMAI!B78</f>
        <v>Ūkio plėtros programa</v>
      </c>
      <c r="C17" s="83">
        <f>'ASIGNAVIMAI IŠ SAVIV.BIUDŽETO'!C76</f>
        <v>301.5</v>
      </c>
      <c r="D17" s="83">
        <f>'ASIGNAVIMAI IŠ SAVIV.BIUDŽETO'!D76</f>
        <v>0</v>
      </c>
      <c r="E17" s="83" t="e">
        <f>'ASIGNAVIMAI IŠ SAVIV.BIUDŽETO'!#REF!</f>
        <v>#REF!</v>
      </c>
      <c r="F17" s="83" t="e">
        <f>'ASIGNAVIMAI IŠ SAVIV.BIUDŽETO'!#REF!</f>
        <v>#REF!</v>
      </c>
    </row>
    <row r="18" spans="1:6" ht="15.75" x14ac:dyDescent="0.25">
      <c r="A18" s="35" t="s">
        <v>114</v>
      </c>
      <c r="B18" s="35" t="str">
        <f>ASIGNAVIMAI!B81</f>
        <v>Žemės ūkio ir kaimo plėtros programa</v>
      </c>
      <c r="C18" s="83">
        <f>'ASIGNAVIMAI IŠ SAVIV.BIUDŽETO'!C80</f>
        <v>100</v>
      </c>
      <c r="D18" s="83">
        <f>'ASIGNAVIMAI IŠ SAVIV.BIUDŽETO'!D80</f>
        <v>33</v>
      </c>
      <c r="E18" s="83" t="e">
        <f>'ASIGNAVIMAI IŠ SAVIV.BIUDŽETO'!#REF!</f>
        <v>#REF!</v>
      </c>
      <c r="F18" s="83" t="e">
        <f>'ASIGNAVIMAI IŠ SAVIV.BIUDŽETO'!#REF!</f>
        <v>#REF!</v>
      </c>
    </row>
    <row r="19" spans="1:6" ht="15.75" x14ac:dyDescent="0.25">
      <c r="A19" s="35" t="s">
        <v>115</v>
      </c>
      <c r="B19" s="35" t="str">
        <f>ASIGNAVIMAI!B84</f>
        <v>Sveikatos apsaugos programa</v>
      </c>
      <c r="C19" s="83">
        <f>'ASIGNAVIMAI IŠ SAVIV.BIUDŽETO'!C84</f>
        <v>77</v>
      </c>
      <c r="D19" s="83">
        <f>'ASIGNAVIMAI IŠ SAVIV.BIUDŽETO'!D84</f>
        <v>0</v>
      </c>
      <c r="E19" s="83" t="e">
        <f>'ASIGNAVIMAI IŠ SAVIV.BIUDŽETO'!#REF!</f>
        <v>#REF!</v>
      </c>
      <c r="F19" s="83" t="e">
        <f>'ASIGNAVIMAI IŠ SAVIV.BIUDŽETO'!#REF!</f>
        <v>#REF!</v>
      </c>
    </row>
    <row r="20" spans="1:6" ht="15.75" x14ac:dyDescent="0.25">
      <c r="A20" s="35" t="s">
        <v>116</v>
      </c>
      <c r="B20" s="35" t="str">
        <f>ASIGNAVIMAI!B88</f>
        <v>Socialinio būsto ir turto inventorizavimo programa</v>
      </c>
      <c r="C20" s="83">
        <f>'ASIGNAVIMAI IŠ SAVIV.BIUDŽETO'!C87</f>
        <v>0</v>
      </c>
      <c r="D20" s="83">
        <f>'ASIGNAVIMAI IŠ SAVIV.BIUDŽETO'!D87</f>
        <v>0</v>
      </c>
      <c r="E20" s="83" t="e">
        <f>'ASIGNAVIMAI IŠ SAVIV.BIUDŽETO'!#REF!</f>
        <v>#REF!</v>
      </c>
      <c r="F20" s="83" t="e">
        <f>'ASIGNAVIMAI IŠ SAVIV.BIUDŽETO'!#REF!</f>
        <v>#REF!</v>
      </c>
    </row>
    <row r="21" spans="1:6" ht="15.75" x14ac:dyDescent="0.25">
      <c r="A21" s="35" t="s">
        <v>117</v>
      </c>
      <c r="B21" s="35" t="str">
        <f>ASIGNAVIMAI!B91</f>
        <v>Teritorijų planavimo programa</v>
      </c>
      <c r="C21" s="83">
        <f>'ASIGNAVIMAI IŠ SAVIV.BIUDŽETO'!C90</f>
        <v>1307.9000000000001</v>
      </c>
      <c r="D21" s="83">
        <f>'ASIGNAVIMAI IŠ SAVIV.BIUDŽETO'!D90</f>
        <v>0</v>
      </c>
      <c r="E21" s="83" t="e">
        <f>'ASIGNAVIMAI IŠ SAVIV.BIUDŽETO'!#REF!</f>
        <v>#REF!</v>
      </c>
      <c r="F21" s="83" t="e">
        <f>'ASIGNAVIMAI IŠ SAVIV.BIUDŽETO'!#REF!</f>
        <v>#REF!</v>
      </c>
    </row>
    <row r="22" spans="1:6" ht="15.75" x14ac:dyDescent="0.25">
      <c r="A22" s="35" t="s">
        <v>118</v>
      </c>
      <c r="B22" s="35" t="str">
        <f>ASIGNAVIMAI!B94</f>
        <v>Investicijų ir verslo plėtros programa</v>
      </c>
      <c r="C22" s="83">
        <f>'ASIGNAVIMAI IŠ SAVIV.BIUDŽETO'!C95</f>
        <v>679.2</v>
      </c>
      <c r="D22" s="83">
        <f>'ASIGNAVIMAI IŠ SAVIV.BIUDŽETO'!D95</f>
        <v>0</v>
      </c>
      <c r="E22" s="83" t="e">
        <f>'ASIGNAVIMAI IŠ SAVIV.BIUDŽETO'!#REF!</f>
        <v>#REF!</v>
      </c>
      <c r="F22" s="83" t="e">
        <f>'ASIGNAVIMAI IŠ SAVIV.BIUDŽETO'!#REF!</f>
        <v>#REF!</v>
      </c>
    </row>
    <row r="23" spans="1:6" ht="15.75" x14ac:dyDescent="0.25">
      <c r="A23" s="35" t="s">
        <v>211</v>
      </c>
      <c r="B23" s="39" t="str">
        <f>ASIGNAVIMAI!B99</f>
        <v>Seniūnijų veiklos programa</v>
      </c>
      <c r="C23" s="83" t="e">
        <f>'ASIGNAVIMAI IŠ SAVIV.BIUDŽETO'!#REF!</f>
        <v>#REF!</v>
      </c>
      <c r="D23" s="83" t="e">
        <f>'ASIGNAVIMAI IŠ SAVIV.BIUDŽETO'!#REF!</f>
        <v>#REF!</v>
      </c>
      <c r="E23" s="83" t="e">
        <f>'ASIGNAVIMAI IŠ SAVIV.BIUDŽETO'!#REF!</f>
        <v>#REF!</v>
      </c>
      <c r="F23" s="83" t="e">
        <f>'ASIGNAVIMAI IŠ SAVIV.BIUDŽETO'!#REF!</f>
        <v>#REF!</v>
      </c>
    </row>
    <row r="24" spans="1:6" ht="24.75" customHeight="1" x14ac:dyDescent="0.25">
      <c r="A24" s="386" t="s">
        <v>196</v>
      </c>
      <c r="B24" s="387"/>
      <c r="C24" s="82" t="e">
        <f>SUM(C11:C23)</f>
        <v>#REF!</v>
      </c>
      <c r="D24" s="82" t="e">
        <f t="shared" ref="D24:F24" si="0">SUM(D11:D23)</f>
        <v>#REF!</v>
      </c>
      <c r="E24" s="82" t="e">
        <f t="shared" si="0"/>
        <v>#REF!</v>
      </c>
      <c r="F24" s="82" t="e">
        <f t="shared" si="0"/>
        <v>#REF!</v>
      </c>
    </row>
  </sheetData>
  <mergeCells count="12">
    <mergeCell ref="F9:F10"/>
    <mergeCell ref="A24:B24"/>
    <mergeCell ref="C1:F1"/>
    <mergeCell ref="C2:F2"/>
    <mergeCell ref="C3:F3"/>
    <mergeCell ref="A5:F5"/>
    <mergeCell ref="A6:F6"/>
    <mergeCell ref="A8:A10"/>
    <mergeCell ref="B8:B10"/>
    <mergeCell ref="C8:C10"/>
    <mergeCell ref="D8:F8"/>
    <mergeCell ref="D9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19"/>
  <sheetViews>
    <sheetView showZeros="0" topLeftCell="A64" zoomScale="98" zoomScaleNormal="98" workbookViewId="0">
      <selection activeCell="B69" sqref="B69"/>
    </sheetView>
  </sheetViews>
  <sheetFormatPr defaultColWidth="9.140625" defaultRowHeight="32.25" customHeight="1" x14ac:dyDescent="0.25"/>
  <cols>
    <col min="1" max="1" width="5.7109375" style="8" customWidth="1"/>
    <col min="2" max="2" width="50.7109375" style="4" customWidth="1"/>
    <col min="3" max="3" width="18.7109375" style="114" customWidth="1"/>
    <col min="4" max="4" width="18.7109375" style="2" customWidth="1"/>
    <col min="5" max="16384" width="9.140625" style="4"/>
  </cols>
  <sheetData>
    <row r="1" spans="1:4" ht="15.75" customHeight="1" x14ac:dyDescent="0.25">
      <c r="C1" s="397" t="s">
        <v>106</v>
      </c>
      <c r="D1" s="397"/>
    </row>
    <row r="2" spans="1:4" ht="15.75" customHeight="1" x14ac:dyDescent="0.25">
      <c r="C2" s="397" t="s">
        <v>194</v>
      </c>
      <c r="D2" s="397"/>
    </row>
    <row r="3" spans="1:4" ht="15.75" customHeight="1" x14ac:dyDescent="0.25">
      <c r="C3" s="397" t="s">
        <v>417</v>
      </c>
      <c r="D3" s="397"/>
    </row>
    <row r="4" spans="1:4" ht="15.75" customHeight="1" x14ac:dyDescent="0.25">
      <c r="C4" s="397" t="s">
        <v>418</v>
      </c>
      <c r="D4" s="397"/>
    </row>
    <row r="5" spans="1:4" ht="32.25" customHeight="1" x14ac:dyDescent="0.25">
      <c r="A5" s="363" t="s">
        <v>438</v>
      </c>
      <c r="B5" s="363"/>
      <c r="C5" s="363"/>
      <c r="D5" s="363"/>
    </row>
    <row r="6" spans="1:4" ht="21.75" customHeight="1" x14ac:dyDescent="0.25">
      <c r="A6" s="15"/>
      <c r="B6" s="15"/>
      <c r="C6" s="115"/>
      <c r="D6" s="129" t="s">
        <v>440</v>
      </c>
    </row>
    <row r="7" spans="1:4" ht="32.25" customHeight="1" x14ac:dyDescent="0.25">
      <c r="A7" s="364" t="s">
        <v>316</v>
      </c>
      <c r="B7" s="388" t="s">
        <v>148</v>
      </c>
      <c r="C7" s="390" t="s">
        <v>103</v>
      </c>
      <c r="D7" s="392" t="s">
        <v>381</v>
      </c>
    </row>
    <row r="8" spans="1:4" s="143" customFormat="1" ht="32.25" customHeight="1" x14ac:dyDescent="0.25">
      <c r="A8" s="365"/>
      <c r="B8" s="389"/>
      <c r="C8" s="391"/>
      <c r="D8" s="393"/>
    </row>
    <row r="9" spans="1:4" s="143" customFormat="1" ht="24" customHeight="1" x14ac:dyDescent="0.25">
      <c r="A9" s="120" t="s">
        <v>107</v>
      </c>
      <c r="B9" s="398" t="s">
        <v>164</v>
      </c>
      <c r="C9" s="399"/>
      <c r="D9" s="400"/>
    </row>
    <row r="10" spans="1:4" s="143" customFormat="1" ht="32.25" customHeight="1" x14ac:dyDescent="0.25">
      <c r="A10" s="13" t="s">
        <v>98</v>
      </c>
      <c r="B10" s="51" t="s">
        <v>172</v>
      </c>
      <c r="C10" s="345">
        <f>'ASIGNAVIMAI IŠ SAVIV.BIUDŽETO'!C12+'ASIGN IŠ DOTACIJŲ'!D25-'ASIGN IŠ DOTACIJŲ'!D24+BKL!C12</f>
        <v>3490.3000000000006</v>
      </c>
      <c r="D10" s="343">
        <f>'ASIGNAVIMAI IŠ SAVIV.BIUDŽETO'!D12+'ASIGN IŠ DOTACIJŲ'!E25-'ASIGN IŠ DOTACIJŲ'!E24</f>
        <v>2806.3</v>
      </c>
    </row>
    <row r="11" spans="1:4" ht="32.25" customHeight="1" x14ac:dyDescent="0.25">
      <c r="A11" s="13" t="s">
        <v>17</v>
      </c>
      <c r="B11" s="13" t="s">
        <v>338</v>
      </c>
      <c r="C11" s="346">
        <f>'ASIGNAVIMAI IŠ SAVIV.BIUDŽETO'!C13</f>
        <v>704.3</v>
      </c>
      <c r="D11" s="268">
        <f>'ASIGNAVIMAI IŠ SAVIV.BIUDŽETO'!D13</f>
        <v>0</v>
      </c>
    </row>
    <row r="12" spans="1:4" s="143" customFormat="1" ht="51" customHeight="1" x14ac:dyDescent="0.25">
      <c r="A12" s="13" t="s">
        <v>18</v>
      </c>
      <c r="B12" s="51" t="s">
        <v>0</v>
      </c>
      <c r="C12" s="345">
        <f>'ASIGNAVIMAI IŠ SAVIV.BIUDŽETO'!C14</f>
        <v>120</v>
      </c>
      <c r="D12" s="343">
        <f>'ASIGNAVIMAI IŠ SAVIV.BIUDŽETO'!D14</f>
        <v>0</v>
      </c>
    </row>
    <row r="13" spans="1:4" s="143" customFormat="1" ht="32.25" customHeight="1" x14ac:dyDescent="0.25">
      <c r="A13" s="13" t="s">
        <v>99</v>
      </c>
      <c r="B13" s="51" t="s">
        <v>1</v>
      </c>
      <c r="C13" s="345">
        <f>'ASIGNAVIMAI IŠ SAVIV.BIUDŽETO'!C15</f>
        <v>310.5</v>
      </c>
      <c r="D13" s="343">
        <f>'ASIGNAVIMAI IŠ SAVIV.BIUDŽETO'!D15</f>
        <v>242</v>
      </c>
    </row>
    <row r="14" spans="1:4" s="143" customFormat="1" ht="32.25" customHeight="1" x14ac:dyDescent="0.25">
      <c r="A14" s="13" t="s">
        <v>19</v>
      </c>
      <c r="B14" s="51" t="s">
        <v>173</v>
      </c>
      <c r="C14" s="345">
        <f>'ASIGNAVIMAI IŠ SAVIV.BIUDŽETO'!C16+BKL!C13</f>
        <v>105.89999999999999</v>
      </c>
      <c r="D14" s="343">
        <f>'ASIGNAVIMAI IŠ SAVIV.BIUDŽETO'!D16</f>
        <v>98.6</v>
      </c>
    </row>
    <row r="15" spans="1:4" ht="32.25" customHeight="1" x14ac:dyDescent="0.25">
      <c r="A15" s="159" t="s">
        <v>20</v>
      </c>
      <c r="B15" s="51" t="s">
        <v>2</v>
      </c>
      <c r="C15" s="336">
        <f>'ASIGNAVIMAI IŠ SAVIV.BIUDŽETO'!C17+'ASIGN IŠ DOTACIJŲ'!D24</f>
        <v>869.1</v>
      </c>
      <c r="D15" s="337">
        <f>'ASIGNAVIMAI IŠ SAVIV.BIUDŽETO'!D17+'ASIGN IŠ DOTACIJŲ'!E24</f>
        <v>720</v>
      </c>
    </row>
    <row r="16" spans="1:4" ht="32.25" customHeight="1" x14ac:dyDescent="0.25">
      <c r="A16" s="67" t="s">
        <v>21</v>
      </c>
      <c r="B16" s="146" t="s">
        <v>346</v>
      </c>
      <c r="C16" s="336">
        <f>'ASIGNAVIMAI IŠ SAVIV.BIUDŽETO'!C18+BKL!C14</f>
        <v>66.099999999999994</v>
      </c>
      <c r="D16" s="337">
        <f>'ASIGNAVIMAI IŠ SAVIV.BIUDŽETO'!D18</f>
        <v>43.5</v>
      </c>
    </row>
    <row r="17" spans="1:84" ht="32.25" customHeight="1" x14ac:dyDescent="0.25">
      <c r="A17" s="67" t="s">
        <v>22</v>
      </c>
      <c r="B17" s="146" t="s">
        <v>158</v>
      </c>
      <c r="C17" s="336">
        <f>'ASIGNAVIMAI IŠ SAVIV.BIUDŽETO'!C19</f>
        <v>8</v>
      </c>
      <c r="D17" s="337">
        <f>'ASIGNAVIMAI IŠ SAVIV.BIUDŽETO'!D19</f>
        <v>7.2</v>
      </c>
    </row>
    <row r="18" spans="1:84" s="16" customFormat="1" ht="24" customHeight="1" x14ac:dyDescent="0.25">
      <c r="A18" s="99"/>
      <c r="B18" s="76" t="s">
        <v>103</v>
      </c>
      <c r="C18" s="344">
        <f>SUM(C10:C17)</f>
        <v>5674.2000000000007</v>
      </c>
      <c r="D18" s="344">
        <f t="shared" ref="D18" si="0">SUM(D10:D17)</f>
        <v>3917.6</v>
      </c>
    </row>
    <row r="19" spans="1:84" s="16" customFormat="1" ht="24" customHeight="1" x14ac:dyDescent="0.25">
      <c r="A19" s="121" t="s">
        <v>108</v>
      </c>
      <c r="B19" s="394" t="s">
        <v>149</v>
      </c>
      <c r="C19" s="395"/>
      <c r="D19" s="396"/>
    </row>
    <row r="20" spans="1:84" ht="32.25" customHeight="1" x14ac:dyDescent="0.25">
      <c r="A20" s="160" t="s">
        <v>29</v>
      </c>
      <c r="B20" s="161" t="s">
        <v>172</v>
      </c>
      <c r="C20" s="132">
        <f>'ASIGN UGDYMO REIKMĖMS'!C12+'ASIGNAVIMAI IŠ SAVIV.BIUDŽETO'!C22+'ASIGN IŠ DOTACIJŲ'!D86+BKL!C17</f>
        <v>739</v>
      </c>
      <c r="D20" s="196">
        <f>'ASIGN UGDYMO REIKMĖMS'!D12+'ASIGNAVIMAI IŠ SAVIV.BIUDŽETO'!D22+'ASIGN IŠ DOTACIJŲ'!E86+BKL!D17</f>
        <v>224.4</v>
      </c>
    </row>
    <row r="21" spans="1:84" ht="32.25" customHeight="1" x14ac:dyDescent="0.25">
      <c r="A21" s="160" t="s">
        <v>30</v>
      </c>
      <c r="B21" s="161" t="s">
        <v>166</v>
      </c>
      <c r="C21" s="132">
        <f>'ASIGN UGDYMO REIKMĖMS'!C13+'ASIGNAVIMAI IŠ SAVIV.BIUDŽETO'!C23+'ASIGN IŠ DOTACIJŲ'!D89+'ASIGN IŠ BĮ PAJAMŲ'!C12+'IŠ NEP BĮ PAJAMŲ ĮM'!C12+BKL!C18</f>
        <v>976.5</v>
      </c>
      <c r="D21" s="196">
        <f>'ASIGN UGDYMO REIKMĖMS'!D13+'ASIGNAVIMAI IŠ SAVIV.BIUDŽETO'!D23+'ASIGN IŠ DOTACIJŲ'!E89+'ASIGN IŠ BĮ PAJAMŲ'!D12+'IŠ NEP BĮ PAJAMŲ ĮM'!D12+BKL!D18</f>
        <v>769.5</v>
      </c>
    </row>
    <row r="22" spans="1:84" ht="32.25" customHeight="1" x14ac:dyDescent="0.25">
      <c r="A22" s="160" t="s">
        <v>31</v>
      </c>
      <c r="B22" s="161" t="s">
        <v>3</v>
      </c>
      <c r="C22" s="132">
        <f>'ASIGN UGDYMO REIKMĖMS'!C14+'ASIGNAVIMAI IŠ SAVIV.BIUDŽETO'!C24+'ASIGN IŠ DOTACIJŲ'!D90+'ASIGN IŠ BĮ PAJAMŲ'!C13+'IŠ NEP BĮ PAJAMŲ ĮM'!C13+BKL!C19</f>
        <v>903.80000000000007</v>
      </c>
      <c r="D22" s="196">
        <f>'ASIGN UGDYMO REIKMĖMS'!D14+'ASIGNAVIMAI IŠ SAVIV.BIUDŽETO'!D24+'ASIGN IŠ DOTACIJŲ'!E90+'ASIGN IŠ BĮ PAJAMŲ'!D13+'IŠ NEP BĮ PAJAMŲ ĮM'!D13+BKL!D19</f>
        <v>703.9</v>
      </c>
    </row>
    <row r="23" spans="1:84" ht="32.25" customHeight="1" x14ac:dyDescent="0.25">
      <c r="A23" s="160" t="s">
        <v>32</v>
      </c>
      <c r="B23" s="161" t="s">
        <v>10</v>
      </c>
      <c r="C23" s="132">
        <f>'ASIGN UGDYMO REIKMĖMS'!C15+'ASIGNAVIMAI IŠ SAVIV.BIUDŽETO'!C25+'ASIGN IŠ DOTACIJŲ'!D91+'ASIGN IŠ BĮ PAJAMŲ'!C14+'IŠ NEP BĮ PAJAMŲ ĮM'!C14+BKL!C20</f>
        <v>426.8</v>
      </c>
      <c r="D23" s="196">
        <f>'ASIGN UGDYMO REIKMĖMS'!D15+'ASIGNAVIMAI IŠ SAVIV.BIUDŽETO'!D25+'ASIGN IŠ DOTACIJŲ'!E91+'ASIGN IŠ BĮ PAJAMŲ'!D14+'IŠ NEP BĮ PAJAMŲ ĮM'!D14+BKL!D20</f>
        <v>301.89999999999998</v>
      </c>
    </row>
    <row r="24" spans="1:84" ht="32.25" customHeight="1" x14ac:dyDescent="0.25">
      <c r="A24" s="160" t="s">
        <v>33</v>
      </c>
      <c r="B24" s="161" t="s">
        <v>185</v>
      </c>
      <c r="C24" s="132">
        <f>'ASIGN UGDYMO REIKMĖMS'!C16+'ASIGNAVIMAI IŠ SAVIV.BIUDŽETO'!C26+'ASIGN IŠ DOTACIJŲ'!D92+'ASIGN IŠ BĮ PAJAMŲ'!C15+'IŠ NEP BĮ PAJAMŲ ĮM'!C15+BKL!C21</f>
        <v>390.7</v>
      </c>
      <c r="D24" s="196">
        <f>'ASIGN UGDYMO REIKMĖMS'!D16+'ASIGNAVIMAI IŠ SAVIV.BIUDŽETO'!D26+'ASIGN IŠ DOTACIJŲ'!E92+'ASIGN IŠ BĮ PAJAMŲ'!D15+'IŠ NEP BĮ PAJAMŲ ĮM'!D15+BKL!D21</f>
        <v>310.3</v>
      </c>
    </row>
    <row r="25" spans="1:84" ht="32.25" customHeight="1" x14ac:dyDescent="0.25">
      <c r="A25" s="160" t="s">
        <v>34</v>
      </c>
      <c r="B25" s="161" t="s">
        <v>104</v>
      </c>
      <c r="C25" s="132">
        <f>'ASIGN UGDYMO REIKMĖMS'!C17+'ASIGNAVIMAI IŠ SAVIV.BIUDŽETO'!C27+'ASIGN IŠ DOTACIJŲ'!D93+'ASIGN IŠ BĮ PAJAMŲ'!C16+'IŠ NEP BĮ PAJAMŲ ĮM'!C16+BKL!C22+'ASIGN IŠ DOTACIJŲ'!D105</f>
        <v>789.80000000000007</v>
      </c>
      <c r="D25" s="196">
        <f>'ASIGN UGDYMO REIKMĖMS'!D17+'ASIGNAVIMAI IŠ SAVIV.BIUDŽETO'!D27+'ASIGN IŠ DOTACIJŲ'!E93+'ASIGN IŠ BĮ PAJAMŲ'!D16+'IŠ NEP BĮ PAJAMŲ ĮM'!D16+BKL!D22+'ASIGN IŠ DOTACIJŲ'!E105</f>
        <v>659.1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0" customFormat="1" ht="32.25" customHeight="1" x14ac:dyDescent="0.25">
      <c r="A26" s="160" t="s">
        <v>35</v>
      </c>
      <c r="B26" s="161" t="s">
        <v>220</v>
      </c>
      <c r="C26" s="132">
        <f>'ASIGN UGDYMO REIKMĖMS'!C18+'ASIGNAVIMAI IŠ SAVIV.BIUDŽETO'!C28+'ASIGN IŠ DOTACIJŲ'!D94+'ASIGN IŠ BĮ PAJAMŲ'!C17+'IŠ NEP BĮ PAJAMŲ ĮM'!C17+BKL!C23+'ASIGN IŠ DOTACIJŲ'!D106</f>
        <v>1059.8</v>
      </c>
      <c r="D26" s="196">
        <f>'ASIGN UGDYMO REIKMĖMS'!D18+'ASIGNAVIMAI IŠ SAVIV.BIUDŽETO'!D28+'ASIGN IŠ DOTACIJŲ'!E94+'ASIGN IŠ BĮ PAJAMŲ'!D17+'IŠ NEP BĮ PAJAMŲ ĮM'!D17+BKL!D23+'ASIGN IŠ DOTACIJŲ'!E106</f>
        <v>863</v>
      </c>
    </row>
    <row r="27" spans="1:84" ht="32.25" customHeight="1" x14ac:dyDescent="0.25">
      <c r="A27" s="160" t="s">
        <v>36</v>
      </c>
      <c r="B27" s="161" t="s">
        <v>186</v>
      </c>
      <c r="C27" s="132">
        <f>'ASIGN UGDYMO REIKMĖMS'!C19+'ASIGNAVIMAI IŠ SAVIV.BIUDŽETO'!C29+'ASIGN IŠ BĮ PAJAMŲ'!C18+'IŠ NEP BĮ PAJAMŲ ĮM'!C18+BKL!C24</f>
        <v>1212.8</v>
      </c>
      <c r="D27" s="196">
        <f>'ASIGN UGDYMO REIKMĖMS'!D19+'ASIGNAVIMAI IŠ SAVIV.BIUDŽETO'!D29+'ASIGN IŠ BĮ PAJAMŲ'!D18+'IŠ NEP BĮ PAJAMŲ ĮM'!D18+BKL!D24</f>
        <v>1016.3</v>
      </c>
    </row>
    <row r="28" spans="1:84" ht="32.25" customHeight="1" x14ac:dyDescent="0.25">
      <c r="A28" s="160" t="s">
        <v>37</v>
      </c>
      <c r="B28" s="161" t="s">
        <v>100</v>
      </c>
      <c r="C28" s="132">
        <f>'ASIGN UGDYMO REIKMĖMS'!C20+'ASIGNAVIMAI IŠ SAVIV.BIUDŽETO'!C30+'ASIGN IŠ DOTACIJŲ'!D95+'ASIGN IŠ BĮ PAJAMŲ'!C19+'IŠ NEP BĮ PAJAMŲ ĮM'!C19+BKL!C25</f>
        <v>1507.6000000000004</v>
      </c>
      <c r="D28" s="196">
        <f>'ASIGN UGDYMO REIKMĖMS'!D20+'ASIGNAVIMAI IŠ SAVIV.BIUDŽETO'!D30+'ASIGN IŠ DOTACIJŲ'!E95+'ASIGN IŠ BĮ PAJAMŲ'!D19+'IŠ NEP BĮ PAJAMŲ ĮM'!D19+BKL!D25</f>
        <v>1308.9000000000001</v>
      </c>
    </row>
    <row r="29" spans="1:84" ht="32.25" customHeight="1" x14ac:dyDescent="0.25">
      <c r="A29" s="160" t="s">
        <v>38</v>
      </c>
      <c r="B29" s="161" t="s">
        <v>150</v>
      </c>
      <c r="C29" s="132">
        <f>'ASIGN UGDYMO REIKMĖMS'!C21+'ASIGNAVIMAI IŠ SAVIV.BIUDŽETO'!C31+'ASIGN IŠ DOTACIJŲ'!D96+'ASIGN IŠ BĮ PAJAMŲ'!C20+'IŠ NEP BĮ PAJAMŲ ĮM'!C20+BKL!C26</f>
        <v>1755.1000000000004</v>
      </c>
      <c r="D29" s="196">
        <f>'ASIGN UGDYMO REIKMĖMS'!D21+'ASIGNAVIMAI IŠ SAVIV.BIUDŽETO'!D31+'ASIGN IŠ DOTACIJŲ'!E96+'ASIGN IŠ BĮ PAJAMŲ'!D20+'IŠ NEP BĮ PAJAMŲ ĮM'!D20+BKL!D26</f>
        <v>1460.7</v>
      </c>
    </row>
    <row r="30" spans="1:84" ht="32.25" customHeight="1" x14ac:dyDescent="0.25">
      <c r="A30" s="160" t="s">
        <v>39</v>
      </c>
      <c r="B30" s="161" t="s">
        <v>151</v>
      </c>
      <c r="C30" s="132">
        <f>'ASIGN UGDYMO REIKMĖMS'!C22+'ASIGNAVIMAI IŠ SAVIV.BIUDŽETO'!C32+'ASIGN IŠ DOTACIJŲ'!D97+'ASIGN IŠ BĮ PAJAMŲ'!C21+'IŠ NEP BĮ PAJAMŲ ĮM'!C21+BKL!C27</f>
        <v>972.79999999999984</v>
      </c>
      <c r="D30" s="196">
        <f>'ASIGN UGDYMO REIKMĖMS'!D22+'ASIGNAVIMAI IŠ SAVIV.BIUDŽETO'!D32+'ASIGN IŠ DOTACIJŲ'!E97+'ASIGN IŠ BĮ PAJAMŲ'!D21+'IŠ NEP BĮ PAJAMŲ ĮM'!D21+BKL!D27</f>
        <v>847.8</v>
      </c>
    </row>
    <row r="31" spans="1:84" ht="32.25" customHeight="1" x14ac:dyDescent="0.25">
      <c r="A31" s="160" t="s">
        <v>40</v>
      </c>
      <c r="B31" s="161" t="s">
        <v>101</v>
      </c>
      <c r="C31" s="132">
        <f>'ASIGN UGDYMO REIKMĖMS'!C23+'ASIGNAVIMAI IŠ SAVIV.BIUDŽETO'!C33+'ASIGN IŠ DOTACIJŲ'!D98+'ASIGN IŠ BĮ PAJAMŲ'!C22+'IŠ NEP BĮ PAJAMŲ ĮM'!C22+BKL!C28</f>
        <v>2641.2</v>
      </c>
      <c r="D31" s="196">
        <f>'ASIGN UGDYMO REIKMĖMS'!D23+'ASIGNAVIMAI IŠ SAVIV.BIUDŽETO'!D33+'ASIGN IŠ DOTACIJŲ'!E98+'ASIGN IŠ BĮ PAJAMŲ'!D22+'IŠ NEP BĮ PAJAMŲ ĮM'!D22+BKL!D28</f>
        <v>2289</v>
      </c>
    </row>
    <row r="32" spans="1:84" ht="32.25" customHeight="1" x14ac:dyDescent="0.25">
      <c r="A32" s="160" t="s">
        <v>4</v>
      </c>
      <c r="B32" s="161" t="s">
        <v>102</v>
      </c>
      <c r="C32" s="132">
        <f>'ASIGN UGDYMO REIKMĖMS'!C24+'ASIGNAVIMAI IŠ SAVIV.BIUDŽETO'!C34+'ASIGN IŠ DOTACIJŲ'!D99+'ASIGN IŠ BĮ PAJAMŲ'!C23+'IŠ NEP BĮ PAJAMŲ ĮM'!C23+BKL!C29</f>
        <v>1070.3</v>
      </c>
      <c r="D32" s="196">
        <f>'ASIGN UGDYMO REIKMĖMS'!D24+'ASIGNAVIMAI IŠ SAVIV.BIUDŽETO'!D34+'ASIGN IŠ DOTACIJŲ'!E99+'ASIGN IŠ BĮ PAJAMŲ'!D23+'IŠ NEP BĮ PAJAMŲ ĮM'!D23+BKL!D29</f>
        <v>896.5</v>
      </c>
    </row>
    <row r="33" spans="1:4" ht="32.25" customHeight="1" x14ac:dyDescent="0.25">
      <c r="A33" s="160" t="s">
        <v>41</v>
      </c>
      <c r="B33" s="161" t="s">
        <v>11</v>
      </c>
      <c r="C33" s="132">
        <f>'ASIGN UGDYMO REIKMĖMS'!C25+'ASIGNAVIMAI IŠ SAVIV.BIUDŽETO'!C35+'ASIGN IŠ DOTACIJŲ'!D100+'ASIGN IŠ BĮ PAJAMŲ'!C24+'IŠ NEP BĮ PAJAMŲ ĮM'!C24+BKL!C30</f>
        <v>614.49999999999989</v>
      </c>
      <c r="D33" s="196">
        <f>'ASIGN UGDYMO REIKMĖMS'!D25+'ASIGNAVIMAI IŠ SAVIV.BIUDŽETO'!D35+'ASIGN IŠ DOTACIJŲ'!E100+'ASIGN IŠ BĮ PAJAMŲ'!D24+'IŠ NEP BĮ PAJAMŲ ĮM'!D24+BKL!D30</f>
        <v>548</v>
      </c>
    </row>
    <row r="34" spans="1:4" ht="32.25" customHeight="1" x14ac:dyDescent="0.25">
      <c r="A34" s="160" t="s">
        <v>5</v>
      </c>
      <c r="B34" s="161" t="s">
        <v>358</v>
      </c>
      <c r="C34" s="132">
        <f>'ASIGN UGDYMO REIKMĖMS'!C26+'ASIGNAVIMAI IŠ SAVIV.BIUDŽETO'!C36+'ASIGN IŠ DOTACIJŲ'!D77+'ASIGN IŠ BĮ PAJAMŲ'!C25+'IŠ NEP BĮ PAJAMŲ ĮM'!C25+BKL!C31</f>
        <v>921.8</v>
      </c>
      <c r="D34" s="196">
        <f>'ASIGN UGDYMO REIKMĖMS'!D26+'ASIGNAVIMAI IŠ SAVIV.BIUDŽETO'!D36+'ASIGN IŠ DOTACIJŲ'!E77+'ASIGN IŠ BĮ PAJAMŲ'!D25+'IŠ NEP BĮ PAJAMŲ ĮM'!D25+BKL!D31</f>
        <v>836.1</v>
      </c>
    </row>
    <row r="35" spans="1:4" ht="32.25" customHeight="1" x14ac:dyDescent="0.25">
      <c r="A35" s="160" t="s">
        <v>6</v>
      </c>
      <c r="B35" s="161" t="s">
        <v>441</v>
      </c>
      <c r="C35" s="132">
        <f>'ASIGN UGDYMO REIKMĖMS'!C27+'ASIGNAVIMAI IŠ SAVIV.BIUDŽETO'!C37+'ASIGN IŠ DOTACIJŲ'!D78+'ASIGN IŠ DOTACIJŲ'!D101+'ASIGN IŠ BĮ PAJAMŲ'!C26+BKL!C32</f>
        <v>934.19999999999993</v>
      </c>
      <c r="D35" s="196">
        <f>'ASIGN UGDYMO REIKMĖMS'!D27+'ASIGNAVIMAI IŠ SAVIV.BIUDŽETO'!D37+'ASIGN IŠ DOTACIJŲ'!E78+'ASIGN IŠ DOTACIJŲ'!E101+'ASIGN IŠ BĮ PAJAMŲ'!D26+BKL!D32</f>
        <v>796.59999999999991</v>
      </c>
    </row>
    <row r="36" spans="1:4" ht="32.25" customHeight="1" x14ac:dyDescent="0.25">
      <c r="A36" s="160" t="s">
        <v>7</v>
      </c>
      <c r="B36" s="161" t="s">
        <v>359</v>
      </c>
      <c r="C36" s="132">
        <f>'ASIGN UGDYMO REIKMĖMS'!C28+'ASIGNAVIMAI IŠ SAVIV.BIUDŽETO'!C38+BKL!C33</f>
        <v>210.00000000000003</v>
      </c>
      <c r="D36" s="196">
        <f>'ASIGN UGDYMO REIKMĖMS'!D28+'ASIGNAVIMAI IŠ SAVIV.BIUDŽETO'!D38+BKL!D33</f>
        <v>195.8</v>
      </c>
    </row>
    <row r="37" spans="1:4" ht="32.25" customHeight="1" x14ac:dyDescent="0.25">
      <c r="A37" s="160" t="s">
        <v>227</v>
      </c>
      <c r="B37" s="161" t="s">
        <v>152</v>
      </c>
      <c r="C37" s="132">
        <f>'ASIGNAVIMAI IŠ SAVIV.BIUDŽETO'!C39+'ASIGN IŠ DOTACIJŲ'!D102+'ASIGN IŠ DOTACIJŲ'!D107+'ASIGN IŠ BĮ PAJAMŲ'!C27+'IŠ NEP BĮ PAJAMŲ ĮM'!C26+BKL!C34</f>
        <v>810.59999999999991</v>
      </c>
      <c r="D37" s="196">
        <f>'ASIGNAVIMAI IŠ SAVIV.BIUDŽETO'!D39+'ASIGN IŠ DOTACIJŲ'!E102+'ASIGN IŠ DOTACIJŲ'!E107+'ASIGN IŠ BĮ PAJAMŲ'!D27+'IŠ NEP BĮ PAJAMŲ ĮM'!D26+BKL!D34</f>
        <v>738.2</v>
      </c>
    </row>
    <row r="38" spans="1:4" s="16" customFormat="1" ht="32.25" customHeight="1" x14ac:dyDescent="0.25">
      <c r="A38" s="160" t="s">
        <v>8</v>
      </c>
      <c r="B38" s="161" t="s">
        <v>346</v>
      </c>
      <c r="C38" s="132">
        <f>'ASIGNAVIMAI IŠ SAVIV.BIUDŽETO'!C40+'ASIGN IŠ DOTACIJŲ'!D103+'ASIGN IŠ DOTACIJŲ'!D108+'ASIGN IŠ BĮ PAJAMŲ'!C28+'IŠ NEP BĮ PAJAMŲ ĮM'!C27+BKL!C35</f>
        <v>1120</v>
      </c>
      <c r="D38" s="196">
        <f>'ASIGNAVIMAI IŠ SAVIV.BIUDŽETO'!D40+'ASIGN IŠ DOTACIJŲ'!E103+'ASIGN IŠ DOTACIJŲ'!E108+'ASIGN IŠ BĮ PAJAMŲ'!D28+'IŠ NEP BĮ PAJAMŲ ĮM'!D27+BKL!D35</f>
        <v>909.59999999999991</v>
      </c>
    </row>
    <row r="39" spans="1:4" s="16" customFormat="1" ht="32.25" customHeight="1" x14ac:dyDescent="0.25">
      <c r="A39" s="248"/>
      <c r="B39" s="249" t="s">
        <v>333</v>
      </c>
      <c r="C39" s="132">
        <f>'ASIGNAVIMAI IŠ SAVIV.BIUDŽETO'!C41+BKL!C36</f>
        <v>432.7</v>
      </c>
      <c r="D39" s="196">
        <f>'ASIGNAVIMAI IŠ SAVIV.BIUDŽETO'!D41+BKL!D36</f>
        <v>373.3</v>
      </c>
    </row>
    <row r="40" spans="1:4" s="16" customFormat="1" ht="32.25" customHeight="1" x14ac:dyDescent="0.25">
      <c r="A40" s="248" t="s">
        <v>9</v>
      </c>
      <c r="B40" s="249" t="s">
        <v>157</v>
      </c>
      <c r="C40" s="132">
        <f>'ASIGN IŠ DOTACIJŲ'!D87</f>
        <v>2.4</v>
      </c>
      <c r="D40" s="196">
        <f>'ASIGN IŠ DOTACIJŲ'!E87</f>
        <v>0</v>
      </c>
    </row>
    <row r="41" spans="1:4" s="16" customFormat="1" ht="32.25" customHeight="1" x14ac:dyDescent="0.25">
      <c r="A41" s="162"/>
      <c r="B41" s="76" t="s">
        <v>103</v>
      </c>
      <c r="C41" s="344">
        <f>SUM(C20:C38)+C40</f>
        <v>19059.7</v>
      </c>
      <c r="D41" s="344">
        <f t="shared" ref="D41" si="1">SUM(D20:D38)+D40</f>
        <v>15675.6</v>
      </c>
    </row>
    <row r="42" spans="1:4" s="16" customFormat="1" ht="24" customHeight="1" x14ac:dyDescent="0.25">
      <c r="A42" s="122" t="s">
        <v>109</v>
      </c>
      <c r="B42" s="380" t="s">
        <v>119</v>
      </c>
      <c r="C42" s="381"/>
      <c r="D42" s="382"/>
    </row>
    <row r="43" spans="1:4" ht="32.25" customHeight="1" x14ac:dyDescent="0.25">
      <c r="A43" s="13" t="s">
        <v>42</v>
      </c>
      <c r="B43" s="51" t="s">
        <v>172</v>
      </c>
      <c r="C43" s="346">
        <f>'ASIGNAVIMAI IŠ SAVIV.BIUDŽETO'!C44</f>
        <v>85</v>
      </c>
      <c r="D43" s="268">
        <f>'ASIGNAVIMAI IŠ SAVIV.BIUDŽETO'!D44</f>
        <v>0</v>
      </c>
    </row>
    <row r="44" spans="1:4" ht="32.25" customHeight="1" x14ac:dyDescent="0.25">
      <c r="A44" s="13" t="s">
        <v>43</v>
      </c>
      <c r="B44" s="51" t="s">
        <v>153</v>
      </c>
      <c r="C44" s="346">
        <f>'ASIGNAVIMAI IŠ SAVIV.BIUDŽETO'!C45+'ASIGN IŠ DOTACIJŲ'!D112+'ASIGN IŠ BĮ PAJAMŲ'!C31+'IŠ NEP BĮ PAJAMŲ ĮM'!C30+BKL!C39</f>
        <v>728.5</v>
      </c>
      <c r="D44" s="268">
        <f>'ASIGNAVIMAI IŠ SAVIV.BIUDŽETO'!D45+'ASIGN IŠ DOTACIJŲ'!E112+'ASIGN IŠ BĮ PAJAMŲ'!D31+'IŠ NEP BĮ PAJAMŲ ĮM'!D30+BKL!D39</f>
        <v>589.29999999999995</v>
      </c>
    </row>
    <row r="45" spans="1:4" ht="32.25" customHeight="1" x14ac:dyDescent="0.25">
      <c r="A45" s="13" t="s">
        <v>44</v>
      </c>
      <c r="B45" s="51" t="s">
        <v>154</v>
      </c>
      <c r="C45" s="346">
        <f>'ASIGNAVIMAI IŠ SAVIV.BIUDŽETO'!C46+'IŠ NEP BĮ PAJAMŲ ĮM'!C31+BKL!C40</f>
        <v>163.6</v>
      </c>
      <c r="D45" s="268">
        <f>'ASIGNAVIMAI IŠ SAVIV.BIUDŽETO'!D46+'IŠ NEP BĮ PAJAMŲ ĮM'!D31+BKL!D40</f>
        <v>136.4</v>
      </c>
    </row>
    <row r="46" spans="1:4" ht="32.25" customHeight="1" x14ac:dyDescent="0.25">
      <c r="A46" s="13" t="s">
        <v>45</v>
      </c>
      <c r="B46" s="51" t="s">
        <v>155</v>
      </c>
      <c r="C46" s="346">
        <f>'ASIGNAVIMAI IŠ SAVIV.BIUDŽETO'!C47+'ASIGN IŠ BĮ PAJAMŲ'!C32+'IŠ NEP BĮ PAJAMŲ ĮM'!C32+BKL!C41</f>
        <v>588.49999999999989</v>
      </c>
      <c r="D46" s="268">
        <f>'ASIGNAVIMAI IŠ SAVIV.BIUDŽETO'!D47+'ASIGN IŠ BĮ PAJAMŲ'!D32+'IŠ NEP BĮ PAJAMŲ ĮM'!D32+BKL!D41</f>
        <v>434.6</v>
      </c>
    </row>
    <row r="47" spans="1:4" ht="32.25" customHeight="1" x14ac:dyDescent="0.25">
      <c r="A47" s="13" t="s">
        <v>46</v>
      </c>
      <c r="B47" s="104" t="s">
        <v>156</v>
      </c>
      <c r="C47" s="346">
        <f>'ASIGNAVIMAI IŠ SAVIV.BIUDŽETO'!C48+'ASIGN IŠ BĮ PAJAMŲ'!C33+'IŠ NEP BĮ PAJAMŲ ĮM'!C33+BKL!C42</f>
        <v>181.89999999999998</v>
      </c>
      <c r="D47" s="268">
        <f>'ASIGNAVIMAI IŠ SAVIV.BIUDŽETO'!D48+'ASIGN IŠ BĮ PAJAMŲ'!D33+'IŠ NEP BĮ PAJAMŲ ĮM'!D33+BKL!D42</f>
        <v>146.19999999999999</v>
      </c>
    </row>
    <row r="48" spans="1:4" ht="32.25" customHeight="1" x14ac:dyDescent="0.25">
      <c r="A48" s="13" t="s">
        <v>47</v>
      </c>
      <c r="B48" s="104" t="s">
        <v>157</v>
      </c>
      <c r="C48" s="346">
        <f>'ASIGNAVIMAI IŠ SAVIV.BIUDŽETO'!C49+'ASIGN IŠ BĮ PAJAMŲ'!C34+'IŠ NEP BĮ PAJAMŲ ĮM'!C34+BKL!C43</f>
        <v>139.79999999999998</v>
      </c>
      <c r="D48" s="268">
        <f>'ASIGNAVIMAI IŠ SAVIV.BIUDŽETO'!D49+'ASIGN IŠ BĮ PAJAMŲ'!D34+'IŠ NEP BĮ PAJAMŲ ĮM'!D34+BKL!D43</f>
        <v>104</v>
      </c>
    </row>
    <row r="49" spans="1:4" ht="32.25" customHeight="1" x14ac:dyDescent="0.25">
      <c r="A49" s="13" t="s">
        <v>48</v>
      </c>
      <c r="B49" s="104" t="s">
        <v>158</v>
      </c>
      <c r="C49" s="346">
        <f>'ASIGNAVIMAI IŠ SAVIV.BIUDŽETO'!C50+'ASIGN IŠ BĮ PAJAMŲ'!C35+'IŠ NEP BĮ PAJAMŲ ĮM'!C35+BKL!C44</f>
        <v>231.9</v>
      </c>
      <c r="D49" s="268">
        <f>'ASIGNAVIMAI IŠ SAVIV.BIUDŽETO'!D50+'ASIGN IŠ BĮ PAJAMŲ'!D35+'IŠ NEP BĮ PAJAMŲ ĮM'!D35+BKL!D44</f>
        <v>167</v>
      </c>
    </row>
    <row r="50" spans="1:4" ht="32.25" customHeight="1" x14ac:dyDescent="0.25">
      <c r="A50" s="13" t="s">
        <v>49</v>
      </c>
      <c r="B50" s="104" t="s">
        <v>159</v>
      </c>
      <c r="C50" s="346">
        <f>'ASIGNAVIMAI IŠ SAVIV.BIUDŽETO'!C51+'ASIGN IŠ BĮ PAJAMŲ'!C36+'IŠ NEP BĮ PAJAMŲ ĮM'!C36+BKL!C45</f>
        <v>153.70000000000002</v>
      </c>
      <c r="D50" s="268">
        <f>'ASIGNAVIMAI IŠ SAVIV.BIUDŽETO'!D51+'ASIGN IŠ BĮ PAJAMŲ'!D36+'IŠ NEP BĮ PAJAMŲ ĮM'!D36+BKL!D45</f>
        <v>103.2</v>
      </c>
    </row>
    <row r="51" spans="1:4" ht="32.25" customHeight="1" x14ac:dyDescent="0.25">
      <c r="A51" s="13" t="s">
        <v>126</v>
      </c>
      <c r="B51" s="104" t="s">
        <v>160</v>
      </c>
      <c r="C51" s="346">
        <f>'ASIGNAVIMAI IŠ SAVIV.BIUDŽETO'!C52+'ASIGN IŠ BĮ PAJAMŲ'!C37+'IŠ NEP BĮ PAJAMŲ ĮM'!C37+BKL!C46</f>
        <v>221.7</v>
      </c>
      <c r="D51" s="268">
        <f>'ASIGNAVIMAI IŠ SAVIV.BIUDŽETO'!D52+'ASIGN IŠ BĮ PAJAMŲ'!D37+'IŠ NEP BĮ PAJAMŲ ĮM'!D37+BKL!D46</f>
        <v>175.6</v>
      </c>
    </row>
    <row r="52" spans="1:4" s="16" customFormat="1" ht="32.25" customHeight="1" x14ac:dyDescent="0.25">
      <c r="A52" s="99"/>
      <c r="B52" s="112" t="s">
        <v>103</v>
      </c>
      <c r="C52" s="344">
        <f>SUM(C43:C51)</f>
        <v>2494.5999999999995</v>
      </c>
      <c r="D52" s="344">
        <f t="shared" ref="D52" si="2">SUM(D43:D51)</f>
        <v>1856.3</v>
      </c>
    </row>
    <row r="53" spans="1:4" s="16" customFormat="1" ht="32.25" customHeight="1" x14ac:dyDescent="0.25">
      <c r="A53" s="113" t="s">
        <v>110</v>
      </c>
      <c r="B53" s="37" t="s">
        <v>161</v>
      </c>
      <c r="C53" s="116"/>
      <c r="D53" s="117"/>
    </row>
    <row r="54" spans="1:4" s="16" customFormat="1" ht="32.25" customHeight="1" x14ac:dyDescent="0.25">
      <c r="A54" s="52" t="s">
        <v>50</v>
      </c>
      <c r="B54" s="45" t="s">
        <v>12</v>
      </c>
      <c r="C54" s="132">
        <f>'ASIGNAVIMAI IŠ SAVIV.BIUDŽETO'!C55+'ASIGN IŠ DOTACIJŲ'!D27+'ASIGN IŠ DOTACIJŲ'!D29+'ASIGN IŠ DOTACIJŲ'!D48+'ASIGN IŠ DOTACIJŲ'!D115+'ASIGN IŠ DOTACIJŲ'!D117+'ASIGN IŠ DOTACIJŲ'!D121+BKL!C49+'ASIGN IŠ DOTACIJŲ'!D125+'ASIGN IŠ DOTACIJŲ'!D127+'ASIGN IŠ DOTACIJŲ'!D130</f>
        <v>3468.7000000000003</v>
      </c>
      <c r="D54" s="132">
        <f>'ASIGNAVIMAI IŠ SAVIV.BIUDŽETO'!D55+'ASIGN IŠ DOTACIJŲ'!E27+'ASIGN IŠ DOTACIJŲ'!E29+'ASIGN IŠ DOTACIJŲ'!E48+'ASIGN IŠ DOTACIJŲ'!E115+'ASIGN IŠ DOTACIJŲ'!E117+'ASIGN IŠ DOTACIJŲ'!E121+BKL!D49+'ASIGN IŠ DOTACIJŲ'!E125+'ASIGN IŠ DOTACIJŲ'!E127+'ASIGN IŠ DOTACIJŲ'!E130</f>
        <v>442.20000000000005</v>
      </c>
    </row>
    <row r="55" spans="1:4" ht="32.25" customHeight="1" x14ac:dyDescent="0.25">
      <c r="A55" s="52" t="s">
        <v>51</v>
      </c>
      <c r="B55" s="51" t="s">
        <v>162</v>
      </c>
      <c r="C55" s="132">
        <f>'ASIGNAVIMAI IŠ SAVIV.BIUDŽETO'!C56+'ASIGN IŠ DOTACIJŲ'!D46+'ASIGN IŠ DOTACIJŲ'!D116+'ASIGN IŠ DOTACIJŲ'!D119+'ASIGN IŠ BĮ PAJAMŲ'!C40+'IŠ NEP BĮ PAJAMŲ ĮM'!C41+BKL!C50+'ASIGN IŠ DOTACIJŲ'!D123</f>
        <v>2223.7999999999993</v>
      </c>
      <c r="D55" s="196">
        <f>'ASIGNAVIMAI IŠ SAVIV.BIUDŽETO'!D56+'ASIGN IŠ DOTACIJŲ'!E46+'ASIGN IŠ DOTACIJŲ'!E116+'ASIGN IŠ DOTACIJŲ'!E119+'ASIGN IŠ BĮ PAJAMŲ'!D40+'IŠ NEP BĮ PAJAMŲ ĮM'!D41+BKL!D50+'ASIGN IŠ DOTACIJŲ'!E123</f>
        <v>1983.1</v>
      </c>
    </row>
    <row r="56" spans="1:4" ht="32.25" customHeight="1" x14ac:dyDescent="0.25">
      <c r="A56" s="52" t="s">
        <v>52</v>
      </c>
      <c r="B56" s="153" t="s">
        <v>166</v>
      </c>
      <c r="C56" s="132">
        <f>'ASIGN IŠ DOTACIJŲ'!D31</f>
        <v>10.7</v>
      </c>
      <c r="D56" s="196">
        <f>'ASIGN IŠ DOTACIJŲ'!E31</f>
        <v>0.7</v>
      </c>
    </row>
    <row r="57" spans="1:4" ht="32.25" customHeight="1" x14ac:dyDescent="0.25">
      <c r="A57" s="52" t="s">
        <v>53</v>
      </c>
      <c r="B57" s="153" t="s">
        <v>3</v>
      </c>
      <c r="C57" s="132">
        <f>'ASIGN IŠ DOTACIJŲ'!D32</f>
        <v>6.7</v>
      </c>
      <c r="D57" s="196">
        <f>'ASIGN IŠ DOTACIJŲ'!E32</f>
        <v>0.7</v>
      </c>
    </row>
    <row r="58" spans="1:4" ht="32.25" customHeight="1" x14ac:dyDescent="0.25">
      <c r="A58" s="52" t="s">
        <v>128</v>
      </c>
      <c r="B58" s="161" t="s">
        <v>10</v>
      </c>
      <c r="C58" s="132">
        <f>'ASIGN IŠ DOTACIJŲ'!D33</f>
        <v>4.7</v>
      </c>
      <c r="D58" s="196">
        <f>'ASIGN IŠ DOTACIJŲ'!E33</f>
        <v>0.7</v>
      </c>
    </row>
    <row r="59" spans="1:4" ht="32.25" customHeight="1" x14ac:dyDescent="0.25">
      <c r="A59" s="52" t="s">
        <v>129</v>
      </c>
      <c r="B59" s="51" t="s">
        <v>185</v>
      </c>
      <c r="C59" s="132">
        <f>'ASIGN IŠ DOTACIJŲ'!D34</f>
        <v>4.7</v>
      </c>
      <c r="D59" s="196">
        <f>'ASIGN IŠ DOTACIJŲ'!E34</f>
        <v>0.7</v>
      </c>
    </row>
    <row r="60" spans="1:4" ht="32.25" customHeight="1" x14ac:dyDescent="0.25">
      <c r="A60" s="52" t="s">
        <v>64</v>
      </c>
      <c r="B60" s="51" t="s">
        <v>104</v>
      </c>
      <c r="C60" s="132">
        <f>'ASIGN IŠ DOTACIJŲ'!D35</f>
        <v>18.7</v>
      </c>
      <c r="D60" s="196">
        <f>'ASIGN IŠ DOTACIJŲ'!E35</f>
        <v>0.7</v>
      </c>
    </row>
    <row r="61" spans="1:4" ht="32.25" customHeight="1" x14ac:dyDescent="0.25">
      <c r="A61" s="52" t="s">
        <v>65</v>
      </c>
      <c r="B61" s="51" t="s">
        <v>219</v>
      </c>
      <c r="C61" s="132">
        <f>'ASIGN IŠ DOTACIJŲ'!D36+'ASIGNAVIMAI IŠ SAVIV.BIUDŽETO'!C57</f>
        <v>27</v>
      </c>
      <c r="D61" s="196">
        <f>'ASIGN IŠ DOTACIJŲ'!E36+'ASIGNAVIMAI IŠ SAVIV.BIUDŽETO'!D57</f>
        <v>0.7</v>
      </c>
    </row>
    <row r="62" spans="1:4" ht="32.25" customHeight="1" x14ac:dyDescent="0.25">
      <c r="A62" s="52" t="s">
        <v>66</v>
      </c>
      <c r="B62" s="51" t="s">
        <v>186</v>
      </c>
      <c r="C62" s="132">
        <f>'ASIGN IŠ DOTACIJŲ'!D37+'ASIGNAVIMAI IŠ SAVIV.BIUDŽETO'!C58</f>
        <v>16.8</v>
      </c>
      <c r="D62" s="196">
        <f>'ASIGN IŠ DOTACIJŲ'!E37+'ASIGNAVIMAI IŠ SAVIV.BIUDŽETO'!D58</f>
        <v>0.8</v>
      </c>
    </row>
    <row r="63" spans="1:4" ht="32.25" customHeight="1" x14ac:dyDescent="0.25">
      <c r="A63" s="52" t="s">
        <v>67</v>
      </c>
      <c r="B63" s="51" t="s">
        <v>100</v>
      </c>
      <c r="C63" s="132">
        <f>'ASIGN IŠ DOTACIJŲ'!D38+'ASIGNAVIMAI IŠ SAVIV.BIUDŽETO'!C59</f>
        <v>52.9</v>
      </c>
      <c r="D63" s="196">
        <f>'ASIGN IŠ DOTACIJŲ'!E38+'ASIGNAVIMAI IŠ SAVIV.BIUDŽETO'!D59</f>
        <v>0.8</v>
      </c>
    </row>
    <row r="64" spans="1:4" ht="32.25" customHeight="1" x14ac:dyDescent="0.25">
      <c r="A64" s="52" t="s">
        <v>68</v>
      </c>
      <c r="B64" s="51" t="s">
        <v>150</v>
      </c>
      <c r="C64" s="132">
        <f>'ASIGN IŠ DOTACIJŲ'!D39+'ASIGNAVIMAI IŠ SAVIV.BIUDŽETO'!C60</f>
        <v>77.400000000000006</v>
      </c>
      <c r="D64" s="196">
        <f>'ASIGN IŠ DOTACIJŲ'!E39+'ASIGNAVIMAI IŠ SAVIV.BIUDŽETO'!D60</f>
        <v>0.8</v>
      </c>
    </row>
    <row r="65" spans="1:6" ht="32.25" customHeight="1" x14ac:dyDescent="0.25">
      <c r="A65" s="52" t="s">
        <v>69</v>
      </c>
      <c r="B65" s="51" t="s">
        <v>151</v>
      </c>
      <c r="C65" s="132">
        <f>'ASIGN IŠ DOTACIJŲ'!D40+'ASIGNAVIMAI IŠ SAVIV.BIUDŽETO'!C61</f>
        <v>51.8</v>
      </c>
      <c r="D65" s="196">
        <f>'ASIGN IŠ DOTACIJŲ'!E40+'ASIGNAVIMAI IŠ SAVIV.BIUDŽETO'!D61</f>
        <v>0.8</v>
      </c>
    </row>
    <row r="66" spans="1:6" ht="32.25" customHeight="1" x14ac:dyDescent="0.25">
      <c r="A66" s="52" t="s">
        <v>70</v>
      </c>
      <c r="B66" s="51" t="s">
        <v>101</v>
      </c>
      <c r="C66" s="132">
        <f>'ASIGN IŠ DOTACIJŲ'!D41+'ASIGNAVIMAI IŠ SAVIV.BIUDŽETO'!C62</f>
        <v>140.5</v>
      </c>
      <c r="D66" s="196">
        <f>'ASIGN IŠ DOTACIJŲ'!E41+'ASIGNAVIMAI IŠ SAVIV.BIUDŽETO'!D62</f>
        <v>0.8</v>
      </c>
    </row>
    <row r="67" spans="1:6" ht="32.25" customHeight="1" x14ac:dyDescent="0.25">
      <c r="A67" s="52" t="s">
        <v>71</v>
      </c>
      <c r="B67" s="51" t="s">
        <v>102</v>
      </c>
      <c r="C67" s="132">
        <f>'ASIGN IŠ DOTACIJŲ'!D42+'ASIGNAVIMAI IŠ SAVIV.BIUDŽETO'!C63</f>
        <v>47.1</v>
      </c>
      <c r="D67" s="196">
        <f>'ASIGN IŠ DOTACIJŲ'!E42+'ASIGNAVIMAI IŠ SAVIV.BIUDŽETO'!D63</f>
        <v>0.7</v>
      </c>
    </row>
    <row r="68" spans="1:6" ht="32.25" customHeight="1" x14ac:dyDescent="0.25">
      <c r="A68" s="52" t="s">
        <v>93</v>
      </c>
      <c r="B68" s="51" t="s">
        <v>11</v>
      </c>
      <c r="C68" s="132">
        <f>'ASIGN IŠ DOTACIJŲ'!D43</f>
        <v>16.7</v>
      </c>
      <c r="D68" s="196">
        <f>'ASIGN IŠ DOTACIJŲ'!E43</f>
        <v>0.7</v>
      </c>
    </row>
    <row r="69" spans="1:6" ht="32.25" customHeight="1" x14ac:dyDescent="0.25">
      <c r="A69" s="52" t="s">
        <v>94</v>
      </c>
      <c r="B69" s="51" t="s">
        <v>441</v>
      </c>
      <c r="C69" s="132">
        <f>'ASIGNAVIMAI IŠ SAVIV.BIUDŽETO'!C64+'ASIGN IŠ DOTACIJŲ'!D44+'ASIGN IŠ DOTACIJŲ'!D47+'ASIGN IŠ BĮ PAJAMŲ'!C41+'IŠ NEP BĮ PAJAMŲ ĮM'!C40+'ASIGN IŠ DOTACIJŲ'!D129</f>
        <v>452.90000000000003</v>
      </c>
      <c r="D69" s="132">
        <f>'ASIGNAVIMAI IŠ SAVIV.BIUDŽETO'!D64+'ASIGN IŠ DOTACIJŲ'!E44+'ASIGN IŠ DOTACIJŲ'!E47+'ASIGN IŠ BĮ PAJAMŲ'!D41+'IŠ NEP BĮ PAJAMŲ ĮM'!D40+'ASIGN IŠ DOTACIJŲ'!E129</f>
        <v>394.9</v>
      </c>
    </row>
    <row r="70" spans="1:6" s="16" customFormat="1" ht="18.75" customHeight="1" x14ac:dyDescent="0.25">
      <c r="A70" s="99"/>
      <c r="B70" s="76" t="s">
        <v>103</v>
      </c>
      <c r="C70" s="344">
        <f>SUM(C54:C69)</f>
        <v>6621.0999999999985</v>
      </c>
      <c r="D70" s="344">
        <f>SUM(D54:D69)</f>
        <v>2829.7999999999997</v>
      </c>
    </row>
    <row r="71" spans="1:6" s="16" customFormat="1" ht="32.25" customHeight="1" x14ac:dyDescent="0.25">
      <c r="A71" s="122" t="s">
        <v>111</v>
      </c>
      <c r="B71" s="68" t="s">
        <v>256</v>
      </c>
      <c r="C71" s="116"/>
      <c r="D71" s="116"/>
    </row>
    <row r="72" spans="1:6" s="16" customFormat="1" ht="24" customHeight="1" x14ac:dyDescent="0.25">
      <c r="A72" s="13" t="s">
        <v>54</v>
      </c>
      <c r="B72" s="51" t="s">
        <v>172</v>
      </c>
      <c r="C72" s="132">
        <f>'ASIGN IŠ DOTACIJŲ'!D53</f>
        <v>71.400000000000006</v>
      </c>
      <c r="D72" s="196">
        <f>'ASIGN IŠ DOTACIJŲ'!E53</f>
        <v>2.7</v>
      </c>
    </row>
    <row r="73" spans="1:6" s="16" customFormat="1" ht="31.5" customHeight="1" x14ac:dyDescent="0.25">
      <c r="A73" s="13" t="s">
        <v>95</v>
      </c>
      <c r="B73" s="51" t="s">
        <v>162</v>
      </c>
      <c r="C73" s="132">
        <f>'ASIGN IŠ DOTACIJŲ'!D55</f>
        <v>87</v>
      </c>
      <c r="D73" s="196">
        <f>'ASIGN IŠ DOTACIJŲ'!E55</f>
        <v>29.4</v>
      </c>
    </row>
    <row r="74" spans="1:6" s="16" customFormat="1" ht="24" customHeight="1" x14ac:dyDescent="0.25">
      <c r="A74" s="75"/>
      <c r="B74" s="103" t="s">
        <v>103</v>
      </c>
      <c r="C74" s="303">
        <f>C72+C73</f>
        <v>158.4</v>
      </c>
      <c r="D74" s="303">
        <f t="shared" ref="D74" si="3">D72+D73</f>
        <v>32.1</v>
      </c>
    </row>
    <row r="75" spans="1:6" s="16" customFormat="1" ht="32.25" customHeight="1" x14ac:dyDescent="0.25">
      <c r="A75" s="122" t="s">
        <v>112</v>
      </c>
      <c r="B75" s="70" t="s">
        <v>175</v>
      </c>
      <c r="C75" s="116"/>
      <c r="D75" s="116"/>
    </row>
    <row r="76" spans="1:6" ht="32.25" customHeight="1" x14ac:dyDescent="0.25">
      <c r="A76" s="13" t="s">
        <v>55</v>
      </c>
      <c r="B76" s="51" t="s">
        <v>12</v>
      </c>
      <c r="C76" s="315">
        <f>'ASIGNAVIMAI IŠ SAVIV.BIUDŽETO'!C70+'ASIGN IŠ DOTACIJŲ'!D139+'ASIGN SPEC PROGRAMOMS'!C13+'ASIGN IŠ NEP TIKSL PASK L'!C13</f>
        <v>508.6</v>
      </c>
      <c r="D76" s="78">
        <f>'ASIGNAVIMAI IŠ SAVIV.BIUDŽETO'!D70+'ASIGN IŠ DOTACIJŲ'!E139+'ASIGN SPEC PROGRAMOMS'!D13+'ASIGN IŠ NEP TIKSL PASK L'!D13</f>
        <v>115</v>
      </c>
    </row>
    <row r="77" spans="1:6" s="16" customFormat="1" ht="21" customHeight="1" x14ac:dyDescent="0.25">
      <c r="A77" s="75"/>
      <c r="B77" s="103" t="s">
        <v>103</v>
      </c>
      <c r="C77" s="344">
        <f>C76</f>
        <v>508.6</v>
      </c>
      <c r="D77" s="344">
        <f>D76</f>
        <v>115</v>
      </c>
    </row>
    <row r="78" spans="1:6" s="16" customFormat="1" ht="32.25" customHeight="1" x14ac:dyDescent="0.25">
      <c r="A78" s="122" t="s">
        <v>113</v>
      </c>
      <c r="B78" s="70" t="s">
        <v>187</v>
      </c>
      <c r="C78" s="116"/>
      <c r="D78" s="116"/>
    </row>
    <row r="79" spans="1:6" ht="32.25" customHeight="1" x14ac:dyDescent="0.25">
      <c r="A79" s="13" t="s">
        <v>63</v>
      </c>
      <c r="B79" s="51" t="s">
        <v>172</v>
      </c>
      <c r="C79" s="346">
        <f>'ASIGNAVIMAI IŠ SAVIV.BIUDŽETO'!C74+'ASIGN IŠ DOTACIJŲ'!D145+'Skolintos lėšos'!D13</f>
        <v>5249.5</v>
      </c>
      <c r="D79" s="268">
        <f>'ASIGNAVIMAI IŠ SAVIV.BIUDŽETO'!D74+'ASIGN IŠ DOTACIJŲ'!E145+'Skolintos lėšos'!E13</f>
        <v>0</v>
      </c>
    </row>
    <row r="80" spans="1:6" s="16" customFormat="1" ht="32.25" customHeight="1" x14ac:dyDescent="0.25">
      <c r="A80" s="75"/>
      <c r="B80" s="103" t="s">
        <v>103</v>
      </c>
      <c r="C80" s="344">
        <f>SUM(C79:C79)</f>
        <v>5249.5</v>
      </c>
      <c r="D80" s="344">
        <f>SUM(D79:D79)</f>
        <v>0</v>
      </c>
      <c r="F80" s="164"/>
    </row>
    <row r="81" spans="1:4" s="16" customFormat="1" ht="32.25" customHeight="1" x14ac:dyDescent="0.25">
      <c r="A81" s="122" t="s">
        <v>114</v>
      </c>
      <c r="B81" s="70" t="s">
        <v>121</v>
      </c>
      <c r="C81" s="116"/>
      <c r="D81" s="116"/>
    </row>
    <row r="82" spans="1:4" s="16" customFormat="1" ht="32.25" customHeight="1" x14ac:dyDescent="0.25">
      <c r="A82" s="13" t="s">
        <v>130</v>
      </c>
      <c r="B82" s="51" t="s">
        <v>172</v>
      </c>
      <c r="C82" s="346">
        <f>'ASIGNAVIMAI IŠ SAVIV.BIUDŽETO'!C78+'ASIGN IŠ DOTACIJŲ'!D63</f>
        <v>640.79999999999995</v>
      </c>
      <c r="D82" s="268">
        <f>'ASIGNAVIMAI IŠ SAVIV.BIUDŽETO'!D78+'ASIGN IŠ DOTACIJŲ'!E63</f>
        <v>138.69999999999999</v>
      </c>
    </row>
    <row r="83" spans="1:4" s="16" customFormat="1" ht="32.25" customHeight="1" x14ac:dyDescent="0.25">
      <c r="A83" s="75"/>
      <c r="B83" s="103" t="s">
        <v>103</v>
      </c>
      <c r="C83" s="197">
        <f>C82</f>
        <v>640.79999999999995</v>
      </c>
      <c r="D83" s="197">
        <f>D82</f>
        <v>138.69999999999999</v>
      </c>
    </row>
    <row r="84" spans="1:4" s="16" customFormat="1" ht="32.25" customHeight="1" x14ac:dyDescent="0.25">
      <c r="A84" s="122" t="s">
        <v>115</v>
      </c>
      <c r="B84" s="70" t="s">
        <v>123</v>
      </c>
      <c r="C84" s="116"/>
      <c r="D84" s="116"/>
    </row>
    <row r="85" spans="1:4" s="16" customFormat="1" ht="32.25" customHeight="1" x14ac:dyDescent="0.25">
      <c r="A85" s="13" t="s">
        <v>131</v>
      </c>
      <c r="B85" s="51" t="s">
        <v>172</v>
      </c>
      <c r="C85" s="346">
        <f>'ASIGNAVIMAI IŠ SAVIV.BIUDŽETO'!C80+'ASIGN SPEC PROGRAMOMS'!C16+'ASIGN IŠ NEP TIKSL PASK L'!C16</f>
        <v>129.5</v>
      </c>
      <c r="D85" s="268">
        <f>'ASIGNAVIMAI IŠ SAVIV.BIUDŽETO'!D80+'ASIGN SPEC PROGRAMOMS'!D16+'ASIGN IŠ NEP TIKSL PASK L'!D16</f>
        <v>33</v>
      </c>
    </row>
    <row r="86" spans="1:4" ht="43.5" customHeight="1" x14ac:dyDescent="0.25">
      <c r="A86" s="13" t="s">
        <v>132</v>
      </c>
      <c r="B86" s="51" t="s">
        <v>163</v>
      </c>
      <c r="C86" s="346">
        <f>'ASIGNAVIMAI IŠ SAVIV.BIUDŽETO'!C81+'ASIGN IŠ DOTACIJŲ'!D67+'ASIGN IŠ BĮ PAJAMŲ'!C45+'IŠ NEP BĮ PAJAMŲ ĮM'!C45+BKL!C54</f>
        <v>388.7</v>
      </c>
      <c r="D86" s="268">
        <f>'ASIGNAVIMAI IŠ SAVIV.BIUDŽETO'!D81+'ASIGN IŠ DOTACIJŲ'!E67+'ASIGN IŠ BĮ PAJAMŲ'!D45+'IŠ NEP BĮ PAJAMŲ ĮM'!D45+BKL!D54</f>
        <v>271.2</v>
      </c>
    </row>
    <row r="87" spans="1:4" s="16" customFormat="1" ht="32.25" customHeight="1" x14ac:dyDescent="0.25">
      <c r="A87" s="75"/>
      <c r="B87" s="103" t="s">
        <v>103</v>
      </c>
      <c r="C87" s="344">
        <f>SUM(C85:C86)</f>
        <v>518.20000000000005</v>
      </c>
      <c r="D87" s="344">
        <f t="shared" ref="D87" si="4">SUM(D85:D86)</f>
        <v>304.2</v>
      </c>
    </row>
    <row r="88" spans="1:4" s="16" customFormat="1" ht="32.25" customHeight="1" x14ac:dyDescent="0.25">
      <c r="A88" s="122" t="s">
        <v>116</v>
      </c>
      <c r="B88" s="68" t="s">
        <v>195</v>
      </c>
      <c r="C88" s="116"/>
      <c r="D88" s="116"/>
    </row>
    <row r="89" spans="1:4" s="16" customFormat="1" ht="32.25" customHeight="1" x14ac:dyDescent="0.25">
      <c r="A89" s="13" t="s">
        <v>133</v>
      </c>
      <c r="B89" s="51" t="s">
        <v>172</v>
      </c>
      <c r="C89" s="346">
        <f>'ASIGNAVIMAI IŠ SAVIV.BIUDŽETO'!C85+'ASIGN IŠ DOTACIJŲ'!D70+'ASIGN IŠ BĮ PAJAMŲ'!C48+'ASIGN IŠ NEP TIKSL PASK L'!C19+'IŠ NEP BĮ PAJAMŲ ĮM'!C48+BKL!C57+'Skolintos lėšos'!D16</f>
        <v>345.2</v>
      </c>
      <c r="D89" s="268">
        <f>'ASIGNAVIMAI IŠ SAVIV.BIUDŽETO'!D85+'ASIGN IŠ DOTACIJŲ'!E70+'ASIGN IŠ BĮ PAJAMŲ'!D48+'ASIGN IŠ NEP TIKSL PASK L'!D19+'IŠ NEP BĮ PAJAMŲ ĮM'!D48+BKL!D57+'Skolintos lėšos'!E16</f>
        <v>0</v>
      </c>
    </row>
    <row r="90" spans="1:4" s="16" customFormat="1" ht="32.25" customHeight="1" x14ac:dyDescent="0.25">
      <c r="A90" s="124"/>
      <c r="B90" s="103" t="s">
        <v>103</v>
      </c>
      <c r="C90" s="197">
        <f>C89</f>
        <v>345.2</v>
      </c>
      <c r="D90" s="197">
        <f>D89</f>
        <v>0</v>
      </c>
    </row>
    <row r="91" spans="1:4" s="16" customFormat="1" ht="32.25" customHeight="1" x14ac:dyDescent="0.25">
      <c r="A91" s="122" t="s">
        <v>117</v>
      </c>
      <c r="B91" s="70" t="s">
        <v>120</v>
      </c>
      <c r="C91" s="116"/>
      <c r="D91" s="116"/>
    </row>
    <row r="92" spans="1:4" s="16" customFormat="1" ht="32.25" customHeight="1" x14ac:dyDescent="0.25">
      <c r="A92" s="13" t="s">
        <v>134</v>
      </c>
      <c r="B92" s="51" t="s">
        <v>172</v>
      </c>
      <c r="C92" s="346">
        <f>'ASIGNAVIMAI IŠ SAVIV.BIUDŽETO'!C88+'ASIGN IŠ DOTACIJŲ'!D73+'ASIGN SPEC PROGRAMOMS'!C19+'ASIGN IŠ NEP TIKSL PASK L'!C22</f>
        <v>369.1</v>
      </c>
      <c r="D92" s="268">
        <f>'ASIGNAVIMAI IŠ SAVIV.BIUDŽETO'!D88+'ASIGN IŠ DOTACIJŲ'!E73+'ASIGN SPEC PROGRAMOMS'!D19+'ASIGN IŠ NEP TIKSL PASK L'!D22</f>
        <v>0</v>
      </c>
    </row>
    <row r="93" spans="1:4" s="16" customFormat="1" ht="32.25" customHeight="1" x14ac:dyDescent="0.25">
      <c r="A93" s="124"/>
      <c r="B93" s="103" t="s">
        <v>103</v>
      </c>
      <c r="C93" s="197">
        <f>C92</f>
        <v>369.1</v>
      </c>
      <c r="D93" s="197">
        <f>D92</f>
        <v>0</v>
      </c>
    </row>
    <row r="94" spans="1:4" s="16" customFormat="1" ht="32.25" customHeight="1" x14ac:dyDescent="0.25">
      <c r="A94" s="122" t="s">
        <v>118</v>
      </c>
      <c r="B94" s="70" t="s">
        <v>13</v>
      </c>
      <c r="C94" s="116"/>
      <c r="D94" s="116"/>
    </row>
    <row r="95" spans="1:4" s="16" customFormat="1" ht="32.25" customHeight="1" x14ac:dyDescent="0.25">
      <c r="A95" s="13" t="s">
        <v>135</v>
      </c>
      <c r="B95" s="54" t="s">
        <v>172</v>
      </c>
      <c r="C95" s="346">
        <f>'ASIGNAVIMAI IŠ SAVIV.BIUDŽETO'!C90+'ASIGN IŠ DOTACIJŲ'!D148+'ASIGNAV IŠ ES NEP'!D14+'NEP NUOSAV INDEL'!D15+'Skolintos lėšos'!D20</f>
        <v>2345.6999999999998</v>
      </c>
      <c r="D95" s="268">
        <f>'ASIGNAVIMAI IŠ SAVIV.BIUDŽETO'!D90+'ASIGN IŠ DOTACIJŲ'!E148+'ASIGNAV IŠ ES NEP'!E14+'NEP NUOSAV INDEL'!E15+'Skolintos lėšos'!E20</f>
        <v>0</v>
      </c>
    </row>
    <row r="96" spans="1:4" s="16" customFormat="1" ht="42" customHeight="1" x14ac:dyDescent="0.25">
      <c r="A96" s="13" t="s">
        <v>136</v>
      </c>
      <c r="B96" s="289" t="s">
        <v>151</v>
      </c>
      <c r="C96" s="346">
        <f>'ASIGNAVIMAI IŠ SAVIV.BIUDŽETO'!C91</f>
        <v>1.8</v>
      </c>
      <c r="D96" s="268">
        <f>'ASIGNAVIMAI IŠ SAVIV.BIUDŽETO'!D91</f>
        <v>0</v>
      </c>
    </row>
    <row r="97" spans="1:4" s="16" customFormat="1" ht="42" customHeight="1" x14ac:dyDescent="0.25">
      <c r="A97" s="13" t="s">
        <v>222</v>
      </c>
      <c r="B97" s="262" t="s">
        <v>441</v>
      </c>
      <c r="C97" s="346">
        <f>'ASIGNAVIMAI IŠ SAVIV.BIUDŽETO'!C92</f>
        <v>2.5</v>
      </c>
      <c r="D97" s="268">
        <f>'ASIGNAVIMAI IŠ SAVIV.BIUDŽETO'!D92</f>
        <v>0</v>
      </c>
    </row>
    <row r="98" spans="1:4" s="16" customFormat="1" ht="32.25" customHeight="1" x14ac:dyDescent="0.25">
      <c r="A98" s="75"/>
      <c r="B98" s="103" t="s">
        <v>103</v>
      </c>
      <c r="C98" s="197">
        <f>SUM(C95:C97)</f>
        <v>2350</v>
      </c>
      <c r="D98" s="197">
        <f>SUM(D95:D97)</f>
        <v>0</v>
      </c>
    </row>
    <row r="99" spans="1:4" s="16" customFormat="1" ht="24" customHeight="1" x14ac:dyDescent="0.25">
      <c r="A99" s="123" t="s">
        <v>211</v>
      </c>
      <c r="B99" s="126" t="s">
        <v>92</v>
      </c>
      <c r="C99" s="118"/>
      <c r="D99" s="118"/>
    </row>
    <row r="100" spans="1:4" s="16" customFormat="1" ht="32.25" customHeight="1" x14ac:dyDescent="0.25">
      <c r="A100" s="140" t="s">
        <v>137</v>
      </c>
      <c r="B100" s="13" t="s">
        <v>176</v>
      </c>
      <c r="C100" s="315">
        <f>'ASIGNAVIMAI IŠ SAVIV.BIUDŽETO'!C95+'ASIGN IŠ BĮ PAJAMŲ'!C50+'IŠ NEP BĮ PAJAMŲ ĮM'!C50+BKL!C59</f>
        <v>762.30000000000007</v>
      </c>
      <c r="D100" s="78">
        <f>'ASIGNAVIMAI IŠ SAVIV.BIUDŽETO'!D95+'ASIGN IŠ BĮ PAJAMŲ'!D50+'IŠ NEP BĮ PAJAMŲ ĮM'!D50+BKL!D59</f>
        <v>0</v>
      </c>
    </row>
    <row r="101" spans="1:4" s="16" customFormat="1" ht="32.25" customHeight="1" x14ac:dyDescent="0.25">
      <c r="A101" s="140" t="s">
        <v>138</v>
      </c>
      <c r="B101" s="13" t="s">
        <v>231</v>
      </c>
      <c r="C101" s="315">
        <f>'ASIGNAVIMAI IŠ SAVIV.BIUDŽETO'!C96+'ASIGN IŠ BĮ PAJAMŲ'!C51+'IŠ NEP BĮ PAJAMŲ ĮM'!C51+BKL!C60</f>
        <v>169.9</v>
      </c>
      <c r="D101" s="78">
        <f>'ASIGNAVIMAI IŠ SAVIV.BIUDŽETO'!D96+'ASIGN IŠ BĮ PAJAMŲ'!D51+'IŠ NEP BĮ PAJAMŲ ĮM'!D51+BKL!D60</f>
        <v>0</v>
      </c>
    </row>
    <row r="102" spans="1:4" s="16" customFormat="1" ht="32.25" customHeight="1" x14ac:dyDescent="0.25">
      <c r="A102" s="140" t="s">
        <v>139</v>
      </c>
      <c r="B102" s="13" t="s">
        <v>177</v>
      </c>
      <c r="C102" s="315">
        <f>'ASIGNAVIMAI IŠ SAVIV.BIUDŽETO'!C97+'ASIGN IŠ BĮ PAJAMŲ'!C52+'IŠ NEP BĮ PAJAMŲ ĮM'!C52+BKL!C61</f>
        <v>166.39999999999998</v>
      </c>
      <c r="D102" s="78">
        <f>'ASIGNAVIMAI IŠ SAVIV.BIUDŽETO'!D97+'ASIGN IŠ BĮ PAJAMŲ'!D52+'IŠ NEP BĮ PAJAMŲ ĮM'!D52+BKL!D61</f>
        <v>0</v>
      </c>
    </row>
    <row r="103" spans="1:4" s="16" customFormat="1" ht="32.25" customHeight="1" x14ac:dyDescent="0.25">
      <c r="A103" s="140" t="s">
        <v>140</v>
      </c>
      <c r="B103" s="13" t="s">
        <v>188</v>
      </c>
      <c r="C103" s="315">
        <f>'ASIGNAVIMAI IŠ SAVIV.BIUDŽETO'!C98+BKL!C62</f>
        <v>83.7</v>
      </c>
      <c r="D103" s="78">
        <f>'ASIGNAVIMAI IŠ SAVIV.BIUDŽETO'!D98+BKL!D62</f>
        <v>0</v>
      </c>
    </row>
    <row r="104" spans="1:4" s="16" customFormat="1" ht="32.25" customHeight="1" x14ac:dyDescent="0.25">
      <c r="A104" s="140" t="s">
        <v>141</v>
      </c>
      <c r="B104" s="13" t="s">
        <v>180</v>
      </c>
      <c r="C104" s="315">
        <f>'ASIGNAVIMAI IŠ SAVIV.BIUDŽETO'!C99+'ASIGN IŠ BĮ PAJAMŲ'!C53+'IŠ NEP BĮ PAJAMŲ ĮM'!C53+BKL!C63</f>
        <v>127.3</v>
      </c>
      <c r="D104" s="78">
        <f>'ASIGNAVIMAI IŠ SAVIV.BIUDŽETO'!D99+'ASIGN IŠ BĮ PAJAMŲ'!D53+'IŠ NEP BĮ PAJAMŲ ĮM'!D53+BKL!D63</f>
        <v>0</v>
      </c>
    </row>
    <row r="105" spans="1:4" s="16" customFormat="1" ht="32.25" customHeight="1" x14ac:dyDescent="0.25">
      <c r="A105" s="140" t="s">
        <v>142</v>
      </c>
      <c r="B105" s="13" t="s">
        <v>181</v>
      </c>
      <c r="C105" s="315">
        <f>'ASIGNAVIMAI IŠ SAVIV.BIUDŽETO'!C100+BKL!C64</f>
        <v>74.400000000000006</v>
      </c>
      <c r="D105" s="78">
        <f>'ASIGNAVIMAI IŠ SAVIV.BIUDŽETO'!D100+BKL!D64</f>
        <v>0</v>
      </c>
    </row>
    <row r="106" spans="1:4" s="16" customFormat="1" ht="32.25" customHeight="1" x14ac:dyDescent="0.25">
      <c r="A106" s="140" t="s">
        <v>143</v>
      </c>
      <c r="B106" s="13" t="s">
        <v>182</v>
      </c>
      <c r="C106" s="315">
        <f>'ASIGNAVIMAI IŠ SAVIV.BIUDŽETO'!C101+'ASIGN IŠ BĮ PAJAMŲ'!C54+'IŠ NEP BĮ PAJAMŲ ĮM'!C55+BKL!C65</f>
        <v>99.6</v>
      </c>
      <c r="D106" s="78">
        <f>'ASIGNAVIMAI IŠ SAVIV.BIUDŽETO'!D101+'ASIGN IŠ BĮ PAJAMŲ'!D54+'IŠ NEP BĮ PAJAMŲ ĮM'!D55+BKL!D65</f>
        <v>0</v>
      </c>
    </row>
    <row r="107" spans="1:4" s="16" customFormat="1" ht="32.25" customHeight="1" x14ac:dyDescent="0.25">
      <c r="A107" s="140" t="s">
        <v>144</v>
      </c>
      <c r="B107" s="13" t="s">
        <v>183</v>
      </c>
      <c r="C107" s="315">
        <f>'ASIGNAVIMAI IŠ SAVIV.BIUDŽETO'!C102+BKL!C66</f>
        <v>249.5</v>
      </c>
      <c r="D107" s="78">
        <f>'ASIGNAVIMAI IŠ SAVIV.BIUDŽETO'!D102+BKL!D66</f>
        <v>0</v>
      </c>
    </row>
    <row r="108" spans="1:4" s="16" customFormat="1" ht="32.25" customHeight="1" x14ac:dyDescent="0.25">
      <c r="A108" s="140" t="s">
        <v>145</v>
      </c>
      <c r="B108" s="13" t="s">
        <v>184</v>
      </c>
      <c r="C108" s="315">
        <f>'ASIGNAVIMAI IŠ SAVIV.BIUDŽETO'!C103+'ASIGN IŠ BĮ PAJAMŲ'!C55+'IŠ NEP BĮ PAJAMŲ ĮM'!C56+BKL!C67</f>
        <v>169.3</v>
      </c>
      <c r="D108" s="78">
        <f>'ASIGNAVIMAI IŠ SAVIV.BIUDŽETO'!D103+'ASIGN IŠ BĮ PAJAMŲ'!D55+'IŠ NEP BĮ PAJAMŲ ĮM'!D56+BKL!D67</f>
        <v>0</v>
      </c>
    </row>
    <row r="109" spans="1:4" s="16" customFormat="1" ht="32.25" customHeight="1" x14ac:dyDescent="0.25">
      <c r="A109" s="140" t="s">
        <v>146</v>
      </c>
      <c r="B109" s="13" t="s">
        <v>232</v>
      </c>
      <c r="C109" s="315">
        <f>'ASIGNAVIMAI IŠ SAVIV.BIUDŽETO'!C104+'ASIGN IŠ BĮ PAJAMŲ'!C56+'IŠ NEP BĮ PAJAMŲ ĮM'!C57+BKL!C68</f>
        <v>159.1</v>
      </c>
      <c r="D109" s="78">
        <f>'ASIGNAVIMAI IŠ SAVIV.BIUDŽETO'!D104+'ASIGN IŠ BĮ PAJAMŲ'!D56+'IŠ NEP BĮ PAJAMŲ ĮM'!D57+BKL!D68</f>
        <v>0</v>
      </c>
    </row>
    <row r="110" spans="1:4" s="16" customFormat="1" ht="32.25" customHeight="1" x14ac:dyDescent="0.25">
      <c r="A110" s="140" t="s">
        <v>147</v>
      </c>
      <c r="B110" s="13" t="s">
        <v>189</v>
      </c>
      <c r="C110" s="315">
        <f>'ASIGNAVIMAI IŠ SAVIV.BIUDŽETO'!C105+'ASIGN IŠ BĮ PAJAMŲ'!C57+'IŠ NEP BĮ PAJAMŲ ĮM'!C58+BKL!C69</f>
        <v>274.90000000000003</v>
      </c>
      <c r="D110" s="78">
        <f>'ASIGNAVIMAI IŠ SAVIV.BIUDŽETO'!D105+'ASIGN IŠ BĮ PAJAMŲ'!D57+'IŠ NEP BĮ PAJAMŲ ĮM'!D58+BKL!D69</f>
        <v>0</v>
      </c>
    </row>
    <row r="111" spans="1:4" s="16" customFormat="1" ht="24" customHeight="1" x14ac:dyDescent="0.25">
      <c r="A111" s="125"/>
      <c r="B111" s="75" t="s">
        <v>103</v>
      </c>
      <c r="C111" s="197">
        <f>SUM(C100:C110)</f>
        <v>2336.4</v>
      </c>
      <c r="D111" s="197">
        <f>SUM(D100:D110)</f>
        <v>0</v>
      </c>
    </row>
    <row r="112" spans="1:4" s="16" customFormat="1" ht="23.25" customHeight="1" x14ac:dyDescent="0.25">
      <c r="A112" s="386" t="s">
        <v>196</v>
      </c>
      <c r="B112" s="387"/>
      <c r="C112" s="82">
        <f>C18+C41+C52+C70+C74+C77+C80+C83+C87+C90+C93+C98+C111</f>
        <v>46325.799999999996</v>
      </c>
      <c r="D112" s="82">
        <f>D18+D41+D52+D70+D74+D77+D80+D83+D87+D90+D93+D98+D111</f>
        <v>24869.3</v>
      </c>
    </row>
    <row r="113" spans="1:4" ht="32.25" customHeight="1" x14ac:dyDescent="0.25">
      <c r="A113" s="228"/>
      <c r="B113" s="54"/>
      <c r="C113" s="229"/>
      <c r="D113" s="230"/>
    </row>
    <row r="114" spans="1:4" ht="32.25" customHeight="1" x14ac:dyDescent="0.25">
      <c r="C114" s="119"/>
      <c r="D114" s="163"/>
    </row>
    <row r="115" spans="1:4" ht="32.25" customHeight="1" x14ac:dyDescent="0.25">
      <c r="C115" s="119"/>
    </row>
    <row r="116" spans="1:4" ht="32.25" customHeight="1" x14ac:dyDescent="0.25">
      <c r="C116" s="119"/>
    </row>
    <row r="117" spans="1:4" ht="32.25" customHeight="1" x14ac:dyDescent="0.25">
      <c r="C117" s="119"/>
    </row>
    <row r="118" spans="1:4" ht="32.25" customHeight="1" x14ac:dyDescent="0.25">
      <c r="C118" s="119"/>
      <c r="D118" s="163"/>
    </row>
    <row r="119" spans="1:4" ht="32.25" customHeight="1" x14ac:dyDescent="0.25">
      <c r="C119" s="111"/>
      <c r="D119" s="163"/>
    </row>
  </sheetData>
  <mergeCells count="13">
    <mergeCell ref="C1:D1"/>
    <mergeCell ref="C2:D2"/>
    <mergeCell ref="C3:D3"/>
    <mergeCell ref="C4:D4"/>
    <mergeCell ref="B9:D9"/>
    <mergeCell ref="A112:B112"/>
    <mergeCell ref="A5:D5"/>
    <mergeCell ref="A7:A8"/>
    <mergeCell ref="B7:B8"/>
    <mergeCell ref="C7:C8"/>
    <mergeCell ref="D7:D8"/>
    <mergeCell ref="B19:D19"/>
    <mergeCell ref="B42:D42"/>
  </mergeCells>
  <phoneticPr fontId="10" type="noConversion"/>
  <pageMargins left="0.35433070866141736" right="0" top="0" bottom="0.1968503937007874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9"/>
  <sheetViews>
    <sheetView topLeftCell="A25" workbookViewId="0">
      <selection activeCell="B27" sqref="B27"/>
    </sheetView>
  </sheetViews>
  <sheetFormatPr defaultColWidth="6.5703125" defaultRowHeight="15.75" x14ac:dyDescent="0.25"/>
  <cols>
    <col min="1" max="1" width="5.42578125" style="32" customWidth="1"/>
    <col min="2" max="2" width="49.7109375" style="32" customWidth="1"/>
    <col min="3" max="3" width="16.7109375" style="90" customWidth="1"/>
    <col min="4" max="4" width="16.7109375" style="49" customWidth="1"/>
    <col min="5" max="16384" width="6.5703125" style="32"/>
  </cols>
  <sheetData>
    <row r="1" spans="1:5" ht="15.75" customHeight="1" x14ac:dyDescent="0.25">
      <c r="C1" s="397" t="s">
        <v>106</v>
      </c>
      <c r="D1" s="397"/>
      <c r="E1" s="397"/>
    </row>
    <row r="2" spans="1:5" ht="15.75" customHeight="1" x14ac:dyDescent="0.25">
      <c r="C2" s="397" t="s">
        <v>194</v>
      </c>
      <c r="D2" s="397"/>
      <c r="E2" s="397"/>
    </row>
    <row r="3" spans="1:5" ht="15.75" customHeight="1" x14ac:dyDescent="0.25">
      <c r="C3" s="404" t="s">
        <v>380</v>
      </c>
      <c r="D3" s="404"/>
      <c r="E3" s="404"/>
    </row>
    <row r="4" spans="1:5" ht="15.75" customHeight="1" x14ac:dyDescent="0.25">
      <c r="D4" s="4"/>
    </row>
    <row r="5" spans="1:5" ht="15.75" customHeight="1" x14ac:dyDescent="0.25">
      <c r="A5" s="405" t="s">
        <v>410</v>
      </c>
      <c r="B5" s="405"/>
      <c r="C5" s="405"/>
      <c r="D5" s="405"/>
    </row>
    <row r="6" spans="1:5" ht="15.75" customHeight="1" x14ac:dyDescent="0.25">
      <c r="A6" s="405" t="s">
        <v>89</v>
      </c>
      <c r="B6" s="405"/>
      <c r="C6" s="405"/>
      <c r="D6" s="405"/>
    </row>
    <row r="7" spans="1:5" ht="15.75" customHeight="1" x14ac:dyDescent="0.25">
      <c r="A7" s="405" t="s">
        <v>308</v>
      </c>
      <c r="B7" s="405"/>
      <c r="C7" s="405"/>
      <c r="D7" s="405"/>
    </row>
    <row r="8" spans="1:5" ht="15.75" customHeight="1" x14ac:dyDescent="0.25">
      <c r="D8" s="351" t="s">
        <v>440</v>
      </c>
    </row>
    <row r="9" spans="1:5" ht="15.75" customHeight="1" x14ac:dyDescent="0.25">
      <c r="A9" s="406" t="s">
        <v>317</v>
      </c>
      <c r="B9" s="408" t="s">
        <v>148</v>
      </c>
      <c r="C9" s="390" t="s">
        <v>103</v>
      </c>
      <c r="D9" s="392" t="s">
        <v>381</v>
      </c>
    </row>
    <row r="10" spans="1:5" ht="15.75" customHeight="1" x14ac:dyDescent="0.25">
      <c r="A10" s="407"/>
      <c r="B10" s="409"/>
      <c r="C10" s="391"/>
      <c r="D10" s="393"/>
    </row>
    <row r="11" spans="1:5" ht="24" customHeight="1" x14ac:dyDescent="0.25">
      <c r="A11" s="107" t="s">
        <v>411</v>
      </c>
      <c r="B11" s="401" t="s">
        <v>149</v>
      </c>
      <c r="C11" s="402"/>
      <c r="D11" s="403"/>
    </row>
    <row r="12" spans="1:5" ht="24" customHeight="1" x14ac:dyDescent="0.25">
      <c r="A12" s="67" t="s">
        <v>98</v>
      </c>
      <c r="B12" s="153" t="s">
        <v>172</v>
      </c>
      <c r="C12" s="79">
        <v>184.9</v>
      </c>
      <c r="D12" s="78"/>
    </row>
    <row r="13" spans="1:5" ht="24" customHeight="1" x14ac:dyDescent="0.25">
      <c r="A13" s="67" t="s">
        <v>17</v>
      </c>
      <c r="B13" s="153" t="s">
        <v>166</v>
      </c>
      <c r="C13" s="79">
        <v>367.5</v>
      </c>
      <c r="D13" s="78">
        <v>328.2</v>
      </c>
    </row>
    <row r="14" spans="1:5" ht="24" customHeight="1" x14ac:dyDescent="0.25">
      <c r="A14" s="67" t="s">
        <v>18</v>
      </c>
      <c r="B14" s="153" t="s">
        <v>3</v>
      </c>
      <c r="C14" s="79">
        <v>348.3</v>
      </c>
      <c r="D14" s="78">
        <v>315</v>
      </c>
    </row>
    <row r="15" spans="1:5" ht="24" customHeight="1" x14ac:dyDescent="0.25">
      <c r="A15" s="67" t="s">
        <v>99</v>
      </c>
      <c r="B15" s="153" t="s">
        <v>10</v>
      </c>
      <c r="C15" s="79">
        <v>147</v>
      </c>
      <c r="D15" s="78">
        <v>108.5</v>
      </c>
    </row>
    <row r="16" spans="1:5" ht="39" customHeight="1" x14ac:dyDescent="0.25">
      <c r="A16" s="67" t="s">
        <v>19</v>
      </c>
      <c r="B16" s="153" t="s">
        <v>185</v>
      </c>
      <c r="C16" s="79">
        <v>127.7</v>
      </c>
      <c r="D16" s="78">
        <v>111.5</v>
      </c>
    </row>
    <row r="17" spans="1:4" ht="39" customHeight="1" x14ac:dyDescent="0.25">
      <c r="A17" s="67" t="s">
        <v>20</v>
      </c>
      <c r="B17" s="153" t="s">
        <v>104</v>
      </c>
      <c r="C17" s="79">
        <v>370</v>
      </c>
      <c r="D17" s="78">
        <v>342</v>
      </c>
    </row>
    <row r="18" spans="1:4" ht="39" customHeight="1" x14ac:dyDescent="0.25">
      <c r="A18" s="67" t="s">
        <v>21</v>
      </c>
      <c r="B18" s="153" t="s">
        <v>220</v>
      </c>
      <c r="C18" s="79">
        <v>477.3</v>
      </c>
      <c r="D18" s="78">
        <v>455</v>
      </c>
    </row>
    <row r="19" spans="1:4" ht="24" customHeight="1" x14ac:dyDescent="0.25">
      <c r="A19" s="67" t="s">
        <v>22</v>
      </c>
      <c r="B19" s="153" t="s">
        <v>186</v>
      </c>
      <c r="C19" s="79">
        <v>853.4</v>
      </c>
      <c r="D19" s="78">
        <v>782.8</v>
      </c>
    </row>
    <row r="20" spans="1:4" ht="24" customHeight="1" x14ac:dyDescent="0.25">
      <c r="A20" s="67" t="s">
        <v>23</v>
      </c>
      <c r="B20" s="153" t="s">
        <v>100</v>
      </c>
      <c r="C20" s="79">
        <v>1098.7</v>
      </c>
      <c r="D20" s="78">
        <v>1040</v>
      </c>
    </row>
    <row r="21" spans="1:4" ht="39" customHeight="1" x14ac:dyDescent="0.25">
      <c r="A21" s="67" t="s">
        <v>24</v>
      </c>
      <c r="B21" s="153" t="s">
        <v>150</v>
      </c>
      <c r="C21" s="79">
        <v>1229.9000000000001</v>
      </c>
      <c r="D21" s="78">
        <v>1150</v>
      </c>
    </row>
    <row r="22" spans="1:4" ht="24" customHeight="1" x14ac:dyDescent="0.25">
      <c r="A22" s="67" t="s">
        <v>25</v>
      </c>
      <c r="B22" s="153" t="s">
        <v>151</v>
      </c>
      <c r="C22" s="79">
        <v>611.29999999999995</v>
      </c>
      <c r="D22" s="78">
        <v>580</v>
      </c>
    </row>
    <row r="23" spans="1:4" ht="24" customHeight="1" x14ac:dyDescent="0.25">
      <c r="A23" s="67" t="s">
        <v>26</v>
      </c>
      <c r="B23" s="153" t="s">
        <v>101</v>
      </c>
      <c r="C23" s="79">
        <v>1934.6</v>
      </c>
      <c r="D23" s="78">
        <v>1807.4</v>
      </c>
    </row>
    <row r="24" spans="1:4" ht="24" customHeight="1" x14ac:dyDescent="0.25">
      <c r="A24" s="67" t="s">
        <v>27</v>
      </c>
      <c r="B24" s="153" t="s">
        <v>102</v>
      </c>
      <c r="C24" s="79">
        <v>558.79999999999995</v>
      </c>
      <c r="D24" s="78">
        <v>530.5</v>
      </c>
    </row>
    <row r="25" spans="1:4" ht="39" customHeight="1" x14ac:dyDescent="0.25">
      <c r="A25" s="67" t="s">
        <v>167</v>
      </c>
      <c r="B25" s="153" t="s">
        <v>11</v>
      </c>
      <c r="C25" s="79">
        <v>406.7</v>
      </c>
      <c r="D25" s="78">
        <v>385</v>
      </c>
    </row>
    <row r="26" spans="1:4" ht="24" customHeight="1" x14ac:dyDescent="0.25">
      <c r="A26" s="67" t="s">
        <v>28</v>
      </c>
      <c r="B26" s="153" t="s">
        <v>358</v>
      </c>
      <c r="C26" s="79">
        <v>811.8</v>
      </c>
      <c r="D26" s="78">
        <v>759.5</v>
      </c>
    </row>
    <row r="27" spans="1:4" ht="42" customHeight="1" x14ac:dyDescent="0.25">
      <c r="A27" s="67" t="s">
        <v>168</v>
      </c>
      <c r="B27" s="153" t="s">
        <v>441</v>
      </c>
      <c r="C27" s="79">
        <v>497.2</v>
      </c>
      <c r="D27" s="78">
        <v>483.2</v>
      </c>
    </row>
    <row r="28" spans="1:4" ht="39" customHeight="1" x14ac:dyDescent="0.25">
      <c r="A28" s="67" t="s">
        <v>233</v>
      </c>
      <c r="B28" s="161" t="s">
        <v>359</v>
      </c>
      <c r="C28" s="79">
        <v>130.4</v>
      </c>
      <c r="D28" s="78">
        <v>126.8</v>
      </c>
    </row>
    <row r="29" spans="1:4" s="50" customFormat="1" ht="24" customHeight="1" x14ac:dyDescent="0.25">
      <c r="A29" s="109" t="s">
        <v>196</v>
      </c>
      <c r="B29" s="154"/>
      <c r="C29" s="82">
        <f>SUM(C12:C28)</f>
        <v>10155.5</v>
      </c>
      <c r="D29" s="82">
        <f>SUM(D12:D28)</f>
        <v>9305.4</v>
      </c>
    </row>
    <row r="30" spans="1:4" ht="14.25" customHeight="1" x14ac:dyDescent="0.25">
      <c r="A30" s="108"/>
      <c r="C30" s="34"/>
      <c r="D30" s="36"/>
    </row>
    <row r="31" spans="1:4" ht="15.75" customHeight="1" x14ac:dyDescent="0.25">
      <c r="A31" s="231"/>
      <c r="B31" s="231"/>
      <c r="C31" s="232"/>
      <c r="D31" s="233"/>
    </row>
    <row r="32" spans="1:4" ht="15.75" customHeight="1" x14ac:dyDescent="0.25">
      <c r="C32" s="106"/>
    </row>
    <row r="33" spans="3:3" ht="15.75" customHeight="1" x14ac:dyDescent="0.25"/>
    <row r="34" spans="3:3" ht="15.75" customHeight="1" x14ac:dyDescent="0.25"/>
    <row r="35" spans="3:3" ht="15.75" customHeight="1" x14ac:dyDescent="0.25">
      <c r="C35" s="34"/>
    </row>
    <row r="36" spans="3:3" ht="15.75" customHeight="1" x14ac:dyDescent="0.25"/>
    <row r="37" spans="3:3" ht="15.75" customHeight="1" x14ac:dyDescent="0.25"/>
    <row r="38" spans="3:3" ht="15.75" customHeight="1" x14ac:dyDescent="0.25"/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</sheetData>
  <mergeCells count="11">
    <mergeCell ref="B11:D11"/>
    <mergeCell ref="C1:E1"/>
    <mergeCell ref="C2:E2"/>
    <mergeCell ref="C3:E3"/>
    <mergeCell ref="A5:D5"/>
    <mergeCell ref="A6:D6"/>
    <mergeCell ref="A7:D7"/>
    <mergeCell ref="A9:A10"/>
    <mergeCell ref="B9:B10"/>
    <mergeCell ref="C9:C10"/>
    <mergeCell ref="D9:D10"/>
  </mergeCells>
  <phoneticPr fontId="10" type="noConversion"/>
  <pageMargins left="0.7480314960629921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20"/>
  <sheetViews>
    <sheetView showZeros="0" topLeftCell="A66" workbookViewId="0">
      <selection activeCell="I81" sqref="I81"/>
    </sheetView>
  </sheetViews>
  <sheetFormatPr defaultColWidth="9.140625" defaultRowHeight="15.75" customHeight="1" x14ac:dyDescent="0.25"/>
  <cols>
    <col min="1" max="1" width="5.85546875" style="4" customWidth="1"/>
    <col min="2" max="2" width="49.7109375" style="4" customWidth="1"/>
    <col min="3" max="3" width="18.7109375" style="16" customWidth="1"/>
    <col min="4" max="4" width="18.7109375" style="141" customWidth="1"/>
    <col min="5" max="16384" width="9.140625" style="4"/>
  </cols>
  <sheetData>
    <row r="1" spans="1:4" ht="15.75" customHeight="1" x14ac:dyDescent="0.25">
      <c r="C1" s="397" t="s">
        <v>106</v>
      </c>
      <c r="D1" s="397"/>
    </row>
    <row r="2" spans="1:4" ht="15.75" customHeight="1" x14ac:dyDescent="0.25">
      <c r="C2" s="397" t="s">
        <v>194</v>
      </c>
      <c r="D2" s="397"/>
    </row>
    <row r="3" spans="1:4" ht="15.75" customHeight="1" x14ac:dyDescent="0.25">
      <c r="C3" s="397" t="s">
        <v>417</v>
      </c>
      <c r="D3" s="397"/>
    </row>
    <row r="4" spans="1:4" ht="15.75" customHeight="1" x14ac:dyDescent="0.25">
      <c r="C4" s="397" t="s">
        <v>418</v>
      </c>
      <c r="D4" s="397"/>
    </row>
    <row r="5" spans="1:4" ht="15.75" customHeight="1" x14ac:dyDescent="0.25">
      <c r="B5" s="12"/>
      <c r="C5" s="20"/>
    </row>
    <row r="6" spans="1:4" ht="15.75" customHeight="1" x14ac:dyDescent="0.25">
      <c r="A6" s="411" t="s">
        <v>414</v>
      </c>
      <c r="B6" s="411"/>
      <c r="C6" s="411"/>
      <c r="D6" s="411"/>
    </row>
    <row r="7" spans="1:4" ht="15.75" customHeight="1" x14ac:dyDescent="0.25">
      <c r="A7" s="356" t="s">
        <v>437</v>
      </c>
      <c r="B7" s="356"/>
      <c r="C7" s="356"/>
      <c r="D7" s="356"/>
    </row>
    <row r="8" spans="1:4" ht="15.75" customHeight="1" x14ac:dyDescent="0.25">
      <c r="A8" s="317"/>
      <c r="B8" s="317"/>
      <c r="C8" s="317"/>
      <c r="D8" s="317"/>
    </row>
    <row r="9" spans="1:4" ht="17.25" customHeight="1" x14ac:dyDescent="0.25">
      <c r="A9" s="1"/>
      <c r="B9" s="24"/>
      <c r="C9" s="24"/>
      <c r="D9" s="335" t="s">
        <v>440</v>
      </c>
    </row>
    <row r="10" spans="1:4" s="143" customFormat="1" ht="45.75" customHeight="1" x14ac:dyDescent="0.25">
      <c r="A10" s="333" t="s">
        <v>317</v>
      </c>
      <c r="B10" s="333" t="s">
        <v>148</v>
      </c>
      <c r="C10" s="318" t="s">
        <v>103</v>
      </c>
      <c r="D10" s="334" t="s">
        <v>381</v>
      </c>
    </row>
    <row r="11" spans="1:4" s="143" customFormat="1" ht="24" customHeight="1" x14ac:dyDescent="0.25">
      <c r="A11" s="281" t="s">
        <v>107</v>
      </c>
      <c r="B11" s="410" t="s">
        <v>164</v>
      </c>
      <c r="C11" s="410"/>
      <c r="D11" s="410"/>
    </row>
    <row r="12" spans="1:4" ht="24" customHeight="1" x14ac:dyDescent="0.25">
      <c r="A12" s="39" t="s">
        <v>98</v>
      </c>
      <c r="B12" s="282" t="s">
        <v>172</v>
      </c>
      <c r="C12" s="86">
        <v>3314.8</v>
      </c>
      <c r="D12" s="83">
        <v>2650</v>
      </c>
    </row>
    <row r="13" spans="1:4" ht="37.5" customHeight="1" x14ac:dyDescent="0.25">
      <c r="A13" s="39" t="s">
        <v>17</v>
      </c>
      <c r="B13" s="259" t="s">
        <v>338</v>
      </c>
      <c r="C13" s="86">
        <v>704.3</v>
      </c>
      <c r="D13" s="83"/>
    </row>
    <row r="14" spans="1:4" ht="52.5" customHeight="1" x14ac:dyDescent="0.25">
      <c r="A14" s="39" t="s">
        <v>18</v>
      </c>
      <c r="B14" s="259" t="s">
        <v>0</v>
      </c>
      <c r="C14" s="86">
        <v>120</v>
      </c>
      <c r="D14" s="83"/>
    </row>
    <row r="15" spans="1:4" ht="43.5" customHeight="1" x14ac:dyDescent="0.25">
      <c r="A15" s="39" t="s">
        <v>99</v>
      </c>
      <c r="B15" s="259" t="s">
        <v>1</v>
      </c>
      <c r="C15" s="86">
        <v>310.5</v>
      </c>
      <c r="D15" s="83">
        <v>242</v>
      </c>
    </row>
    <row r="16" spans="1:4" s="143" customFormat="1" ht="24" customHeight="1" x14ac:dyDescent="0.25">
      <c r="A16" s="285" t="s">
        <v>19</v>
      </c>
      <c r="B16" s="282" t="s">
        <v>173</v>
      </c>
      <c r="C16" s="86">
        <v>105.8</v>
      </c>
      <c r="D16" s="83">
        <v>98.6</v>
      </c>
    </row>
    <row r="17" spans="1:104" ht="24" customHeight="1" x14ac:dyDescent="0.25">
      <c r="A17" s="39" t="s">
        <v>20</v>
      </c>
      <c r="B17" s="259" t="s">
        <v>2</v>
      </c>
      <c r="C17" s="86">
        <v>70.5</v>
      </c>
      <c r="D17" s="83"/>
    </row>
    <row r="18" spans="1:104" ht="40.5" customHeight="1" x14ac:dyDescent="0.25">
      <c r="A18" s="39" t="s">
        <v>21</v>
      </c>
      <c r="B18" s="146" t="s">
        <v>346</v>
      </c>
      <c r="C18" s="336">
        <v>65.099999999999994</v>
      </c>
      <c r="D18" s="337">
        <v>43.5</v>
      </c>
    </row>
    <row r="19" spans="1:104" ht="24" customHeight="1" x14ac:dyDescent="0.25">
      <c r="A19" s="39" t="s">
        <v>22</v>
      </c>
      <c r="B19" s="262" t="s">
        <v>158</v>
      </c>
      <c r="C19" s="86">
        <v>8</v>
      </c>
      <c r="D19" s="83">
        <v>7.2</v>
      </c>
    </row>
    <row r="20" spans="1:104" ht="24" customHeight="1" x14ac:dyDescent="0.25">
      <c r="A20" s="92"/>
      <c r="B20" s="59" t="s">
        <v>103</v>
      </c>
      <c r="C20" s="197">
        <f>SUM(C12:C19)</f>
        <v>4699.0000000000009</v>
      </c>
      <c r="D20" s="197">
        <f t="shared" ref="D20" si="0">SUM(D12:D19)</f>
        <v>3041.2999999999997</v>
      </c>
    </row>
    <row r="21" spans="1:104" s="16" customFormat="1" ht="24" customHeight="1" x14ac:dyDescent="0.25">
      <c r="A21" s="48" t="s">
        <v>108</v>
      </c>
      <c r="B21" s="410" t="s">
        <v>149</v>
      </c>
      <c r="C21" s="410"/>
      <c r="D21" s="410"/>
    </row>
    <row r="22" spans="1:104" s="16" customFormat="1" ht="24" customHeight="1" x14ac:dyDescent="0.25">
      <c r="A22" s="39" t="s">
        <v>29</v>
      </c>
      <c r="B22" s="262" t="s">
        <v>172</v>
      </c>
      <c r="C22" s="86">
        <v>406.8</v>
      </c>
      <c r="D22" s="83">
        <v>220</v>
      </c>
    </row>
    <row r="23" spans="1:104" ht="24" customHeight="1" x14ac:dyDescent="0.25">
      <c r="A23" s="39" t="s">
        <v>30</v>
      </c>
      <c r="B23" s="262" t="s">
        <v>166</v>
      </c>
      <c r="C23" s="86">
        <v>497.3</v>
      </c>
      <c r="D23" s="83">
        <v>429.1</v>
      </c>
    </row>
    <row r="24" spans="1:104" ht="24" customHeight="1" x14ac:dyDescent="0.25">
      <c r="A24" s="39" t="s">
        <v>31</v>
      </c>
      <c r="B24" s="262" t="s">
        <v>3</v>
      </c>
      <c r="C24" s="86">
        <v>441.9</v>
      </c>
      <c r="D24" s="83">
        <v>376.4</v>
      </c>
    </row>
    <row r="25" spans="1:104" ht="24" customHeight="1" x14ac:dyDescent="0.25">
      <c r="A25" s="39" t="s">
        <v>32</v>
      </c>
      <c r="B25" s="262" t="s">
        <v>10</v>
      </c>
      <c r="C25" s="86">
        <v>236.5</v>
      </c>
      <c r="D25" s="83">
        <v>189.2</v>
      </c>
    </row>
    <row r="26" spans="1:104" s="10" customFormat="1" ht="30.75" customHeight="1" x14ac:dyDescent="0.25">
      <c r="A26" s="39" t="s">
        <v>33</v>
      </c>
      <c r="B26" s="262" t="s">
        <v>185</v>
      </c>
      <c r="C26" s="86">
        <v>228.3</v>
      </c>
      <c r="D26" s="83">
        <v>194.7</v>
      </c>
    </row>
    <row r="27" spans="1:104" ht="37.5" customHeight="1" x14ac:dyDescent="0.25">
      <c r="A27" s="39" t="s">
        <v>34</v>
      </c>
      <c r="B27" s="262" t="s">
        <v>104</v>
      </c>
      <c r="C27" s="86">
        <v>356</v>
      </c>
      <c r="D27" s="83">
        <v>304.5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37.5" customHeight="1" x14ac:dyDescent="0.25">
      <c r="A28" s="39" t="s">
        <v>35</v>
      </c>
      <c r="B28" s="262" t="s">
        <v>220</v>
      </c>
      <c r="C28" s="86">
        <v>474.7</v>
      </c>
      <c r="D28" s="83">
        <v>392</v>
      </c>
    </row>
    <row r="29" spans="1:104" ht="33" customHeight="1" x14ac:dyDescent="0.25">
      <c r="A29" s="39" t="s">
        <v>36</v>
      </c>
      <c r="B29" s="262" t="s">
        <v>186</v>
      </c>
      <c r="C29" s="86">
        <v>342.9</v>
      </c>
      <c r="D29" s="83">
        <v>233.5</v>
      </c>
    </row>
    <row r="30" spans="1:104" ht="42.75" customHeight="1" x14ac:dyDescent="0.25">
      <c r="A30" s="39" t="s">
        <v>37</v>
      </c>
      <c r="B30" s="262" t="s">
        <v>100</v>
      </c>
      <c r="C30" s="86">
        <v>392.6</v>
      </c>
      <c r="D30" s="83">
        <v>268.2</v>
      </c>
    </row>
    <row r="31" spans="1:104" ht="39.75" customHeight="1" x14ac:dyDescent="0.25">
      <c r="A31" s="39" t="s">
        <v>38</v>
      </c>
      <c r="B31" s="262" t="s">
        <v>150</v>
      </c>
      <c r="C31" s="86">
        <v>475.4</v>
      </c>
      <c r="D31" s="83">
        <v>308.7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s="10" customFormat="1" ht="30" customHeight="1" x14ac:dyDescent="0.25">
      <c r="A32" s="39" t="s">
        <v>39</v>
      </c>
      <c r="B32" s="262" t="s">
        <v>151</v>
      </c>
      <c r="C32" s="86">
        <v>330.5</v>
      </c>
      <c r="D32" s="83">
        <v>264.39999999999998</v>
      </c>
    </row>
    <row r="33" spans="1:4" s="10" customFormat="1" ht="39.75" customHeight="1" x14ac:dyDescent="0.25">
      <c r="A33" s="39" t="s">
        <v>40</v>
      </c>
      <c r="B33" s="262" t="s">
        <v>101</v>
      </c>
      <c r="C33" s="86">
        <v>652</v>
      </c>
      <c r="D33" s="83">
        <v>477.6</v>
      </c>
    </row>
    <row r="34" spans="1:4" ht="29.25" customHeight="1" x14ac:dyDescent="0.25">
      <c r="A34" s="39" t="s">
        <v>4</v>
      </c>
      <c r="B34" s="262" t="s">
        <v>102</v>
      </c>
      <c r="C34" s="86">
        <v>478.6</v>
      </c>
      <c r="D34" s="83">
        <v>364.9</v>
      </c>
    </row>
    <row r="35" spans="1:4" ht="33" customHeight="1" x14ac:dyDescent="0.25">
      <c r="A35" s="39" t="s">
        <v>41</v>
      </c>
      <c r="B35" s="262" t="s">
        <v>11</v>
      </c>
      <c r="C35" s="86">
        <v>200.1</v>
      </c>
      <c r="D35" s="83">
        <v>162</v>
      </c>
    </row>
    <row r="36" spans="1:4" ht="39.75" customHeight="1" x14ac:dyDescent="0.25">
      <c r="A36" s="39" t="s">
        <v>5</v>
      </c>
      <c r="B36" s="262" t="s">
        <v>358</v>
      </c>
      <c r="C36" s="86">
        <v>81.900000000000006</v>
      </c>
      <c r="D36" s="83">
        <v>67</v>
      </c>
    </row>
    <row r="37" spans="1:4" ht="36" customHeight="1" x14ac:dyDescent="0.25">
      <c r="A37" s="39" t="s">
        <v>6</v>
      </c>
      <c r="B37" s="262" t="s">
        <v>441</v>
      </c>
      <c r="C37" s="86">
        <v>46.1</v>
      </c>
      <c r="D37" s="83">
        <v>30.6</v>
      </c>
    </row>
    <row r="38" spans="1:4" ht="45.75" customHeight="1" x14ac:dyDescent="0.25">
      <c r="A38" s="39" t="s">
        <v>7</v>
      </c>
      <c r="B38" s="263" t="s">
        <v>359</v>
      </c>
      <c r="C38" s="86">
        <v>79.2</v>
      </c>
      <c r="D38" s="83">
        <v>69</v>
      </c>
    </row>
    <row r="39" spans="1:4" ht="40.5" customHeight="1" x14ac:dyDescent="0.25">
      <c r="A39" s="39" t="s">
        <v>227</v>
      </c>
      <c r="B39" s="262" t="s">
        <v>152</v>
      </c>
      <c r="C39" s="86">
        <v>673.8</v>
      </c>
      <c r="D39" s="83">
        <v>640.1</v>
      </c>
    </row>
    <row r="40" spans="1:4" ht="35.25" customHeight="1" x14ac:dyDescent="0.25">
      <c r="A40" s="39" t="s">
        <v>8</v>
      </c>
      <c r="B40" s="262" t="s">
        <v>346</v>
      </c>
      <c r="C40" s="86">
        <v>1018.9</v>
      </c>
      <c r="D40" s="83">
        <v>863.9</v>
      </c>
    </row>
    <row r="41" spans="1:4" ht="30.75" customHeight="1" x14ac:dyDescent="0.25">
      <c r="A41" s="39"/>
      <c r="B41" s="262" t="s">
        <v>333</v>
      </c>
      <c r="C41" s="86">
        <v>432</v>
      </c>
      <c r="D41" s="338">
        <v>373.3</v>
      </c>
    </row>
    <row r="42" spans="1:4" ht="30" customHeight="1" x14ac:dyDescent="0.25">
      <c r="A42" s="92"/>
      <c r="B42" s="147" t="s">
        <v>103</v>
      </c>
      <c r="C42" s="197">
        <f>SUM(C22:C40)</f>
        <v>7413.5</v>
      </c>
      <c r="D42" s="197">
        <f>SUM(D22:D40)</f>
        <v>5855.8</v>
      </c>
    </row>
    <row r="43" spans="1:4" ht="24" customHeight="1" x14ac:dyDescent="0.25">
      <c r="A43" s="48" t="s">
        <v>109</v>
      </c>
      <c r="B43" s="410" t="s">
        <v>119</v>
      </c>
      <c r="C43" s="410"/>
      <c r="D43" s="410"/>
    </row>
    <row r="44" spans="1:4" s="16" customFormat="1" ht="24" customHeight="1" x14ac:dyDescent="0.25">
      <c r="A44" s="39" t="s">
        <v>42</v>
      </c>
      <c r="B44" s="264" t="s">
        <v>12</v>
      </c>
      <c r="C44" s="86">
        <v>85</v>
      </c>
      <c r="D44" s="83"/>
    </row>
    <row r="45" spans="1:4" s="16" customFormat="1" ht="39" customHeight="1" x14ac:dyDescent="0.25">
      <c r="A45" s="39" t="s">
        <v>43</v>
      </c>
      <c r="B45" s="262" t="s">
        <v>153</v>
      </c>
      <c r="C45" s="86">
        <v>684.3</v>
      </c>
      <c r="D45" s="83">
        <v>589.29999999999995</v>
      </c>
    </row>
    <row r="46" spans="1:4" ht="24" customHeight="1" x14ac:dyDescent="0.25">
      <c r="A46" s="39" t="s">
        <v>44</v>
      </c>
      <c r="B46" s="264" t="s">
        <v>154</v>
      </c>
      <c r="C46" s="86">
        <v>162.1</v>
      </c>
      <c r="D46" s="83">
        <v>136.4</v>
      </c>
    </row>
    <row r="47" spans="1:4" ht="24" customHeight="1" x14ac:dyDescent="0.25">
      <c r="A47" s="39" t="s">
        <v>45</v>
      </c>
      <c r="B47" s="264" t="s">
        <v>155</v>
      </c>
      <c r="C47" s="86">
        <v>567.4</v>
      </c>
      <c r="D47" s="83">
        <v>434.6</v>
      </c>
    </row>
    <row r="48" spans="1:4" ht="24" customHeight="1" x14ac:dyDescent="0.25">
      <c r="A48" s="39" t="s">
        <v>46</v>
      </c>
      <c r="B48" s="286" t="s">
        <v>156</v>
      </c>
      <c r="C48" s="86">
        <v>179.4</v>
      </c>
      <c r="D48" s="83">
        <v>146.19999999999999</v>
      </c>
    </row>
    <row r="49" spans="1:4" ht="24" customHeight="1" x14ac:dyDescent="0.25">
      <c r="A49" s="39" t="s">
        <v>47</v>
      </c>
      <c r="B49" s="286" t="s">
        <v>157</v>
      </c>
      <c r="C49" s="86">
        <v>137</v>
      </c>
      <c r="D49" s="83">
        <v>104</v>
      </c>
    </row>
    <row r="50" spans="1:4" ht="24" customHeight="1" x14ac:dyDescent="0.25">
      <c r="A50" s="39" t="s">
        <v>48</v>
      </c>
      <c r="B50" s="286" t="s">
        <v>158</v>
      </c>
      <c r="C50" s="86">
        <v>224.6</v>
      </c>
      <c r="D50" s="83">
        <v>167</v>
      </c>
    </row>
    <row r="51" spans="1:4" ht="24" customHeight="1" x14ac:dyDescent="0.25">
      <c r="A51" s="39" t="s">
        <v>49</v>
      </c>
      <c r="B51" s="286" t="s">
        <v>159</v>
      </c>
      <c r="C51" s="86">
        <v>131.80000000000001</v>
      </c>
      <c r="D51" s="83">
        <v>103.2</v>
      </c>
    </row>
    <row r="52" spans="1:4" ht="24" customHeight="1" x14ac:dyDescent="0.25">
      <c r="A52" s="39" t="s">
        <v>126</v>
      </c>
      <c r="B52" s="286" t="s">
        <v>160</v>
      </c>
      <c r="C52" s="86">
        <v>218.5</v>
      </c>
      <c r="D52" s="83">
        <v>175.6</v>
      </c>
    </row>
    <row r="53" spans="1:4" ht="24" customHeight="1" x14ac:dyDescent="0.25">
      <c r="A53" s="92"/>
      <c r="B53" s="147" t="s">
        <v>103</v>
      </c>
      <c r="C53" s="197">
        <f>SUM(C44:C52)</f>
        <v>2390.1</v>
      </c>
      <c r="D53" s="197">
        <f>SUM(D44:D52)</f>
        <v>1856.3</v>
      </c>
    </row>
    <row r="54" spans="1:4" ht="24" customHeight="1" x14ac:dyDescent="0.25">
      <c r="A54" s="48" t="s">
        <v>110</v>
      </c>
      <c r="B54" s="410" t="s">
        <v>161</v>
      </c>
      <c r="C54" s="410"/>
      <c r="D54" s="410"/>
    </row>
    <row r="55" spans="1:4" s="16" customFormat="1" ht="24" customHeight="1" x14ac:dyDescent="0.25">
      <c r="A55" s="39" t="s">
        <v>50</v>
      </c>
      <c r="B55" s="264" t="s">
        <v>172</v>
      </c>
      <c r="C55" s="86">
        <v>2364.1</v>
      </c>
      <c r="D55" s="83">
        <v>354</v>
      </c>
    </row>
    <row r="56" spans="1:4" s="16" customFormat="1" ht="24" customHeight="1" x14ac:dyDescent="0.25">
      <c r="A56" s="39" t="s">
        <v>51</v>
      </c>
      <c r="B56" s="264" t="s">
        <v>162</v>
      </c>
      <c r="C56" s="86">
        <v>1167.5999999999999</v>
      </c>
      <c r="D56" s="83">
        <v>1015.4</v>
      </c>
    </row>
    <row r="57" spans="1:4" ht="39" customHeight="1" x14ac:dyDescent="0.25">
      <c r="A57" s="39" t="s">
        <v>52</v>
      </c>
      <c r="B57" s="339" t="s">
        <v>220</v>
      </c>
      <c r="C57" s="86">
        <v>2.2999999999999998</v>
      </c>
      <c r="D57" s="284"/>
    </row>
    <row r="58" spans="1:4" ht="24" customHeight="1" x14ac:dyDescent="0.25">
      <c r="A58" s="39" t="s">
        <v>53</v>
      </c>
      <c r="B58" s="339" t="s">
        <v>186</v>
      </c>
      <c r="C58" s="86">
        <v>3</v>
      </c>
      <c r="D58" s="284"/>
    </row>
    <row r="59" spans="1:4" ht="33.75" customHeight="1" x14ac:dyDescent="0.25">
      <c r="A59" s="39" t="s">
        <v>127</v>
      </c>
      <c r="B59" s="340" t="s">
        <v>100</v>
      </c>
      <c r="C59" s="86">
        <v>7.1</v>
      </c>
      <c r="D59" s="284"/>
    </row>
    <row r="60" spans="1:4" ht="33.75" customHeight="1" x14ac:dyDescent="0.25">
      <c r="A60" s="39" t="s">
        <v>128</v>
      </c>
      <c r="B60" s="340" t="s">
        <v>150</v>
      </c>
      <c r="C60" s="86">
        <v>22.6</v>
      </c>
      <c r="D60" s="284"/>
    </row>
    <row r="61" spans="1:4" ht="33.75" customHeight="1" x14ac:dyDescent="0.25">
      <c r="A61" s="39" t="s">
        <v>129</v>
      </c>
      <c r="B61" s="340" t="s">
        <v>151</v>
      </c>
      <c r="C61" s="86">
        <v>9</v>
      </c>
      <c r="D61" s="284"/>
    </row>
    <row r="62" spans="1:4" ht="33.75" customHeight="1" x14ac:dyDescent="0.25">
      <c r="A62" s="39" t="s">
        <v>64</v>
      </c>
      <c r="B62" s="340" t="s">
        <v>101</v>
      </c>
      <c r="C62" s="86">
        <v>21.7</v>
      </c>
      <c r="D62" s="284"/>
    </row>
    <row r="63" spans="1:4" ht="33.75" customHeight="1" x14ac:dyDescent="0.25">
      <c r="A63" s="39" t="s">
        <v>65</v>
      </c>
      <c r="B63" s="340" t="s">
        <v>102</v>
      </c>
      <c r="C63" s="86">
        <v>6.4</v>
      </c>
      <c r="D63" s="284"/>
    </row>
    <row r="64" spans="1:4" ht="34.5" customHeight="1" x14ac:dyDescent="0.25">
      <c r="A64" s="39" t="s">
        <v>66</v>
      </c>
      <c r="B64" s="262" t="s">
        <v>441</v>
      </c>
      <c r="C64" s="86">
        <v>73.7</v>
      </c>
      <c r="D64" s="83">
        <v>63.4</v>
      </c>
    </row>
    <row r="65" spans="1:4" ht="28.5" customHeight="1" x14ac:dyDescent="0.25">
      <c r="A65" s="92"/>
      <c r="B65" s="59" t="s">
        <v>103</v>
      </c>
      <c r="C65" s="197">
        <f>SUM(C55:C64)</f>
        <v>3677.4999999999995</v>
      </c>
      <c r="D65" s="197">
        <f>SUM(D55:D64)</f>
        <v>1432.8000000000002</v>
      </c>
    </row>
    <row r="66" spans="1:4" ht="24" customHeight="1" x14ac:dyDescent="0.25">
      <c r="A66" s="48" t="s">
        <v>111</v>
      </c>
      <c r="B66" s="413" t="s">
        <v>256</v>
      </c>
      <c r="C66" s="414"/>
      <c r="D66" s="415"/>
    </row>
    <row r="67" spans="1:4" s="16" customFormat="1" ht="18" customHeight="1" x14ac:dyDescent="0.25">
      <c r="A67" s="39" t="s">
        <v>54</v>
      </c>
      <c r="B67" s="287" t="s">
        <v>172</v>
      </c>
      <c r="C67" s="283"/>
      <c r="D67" s="284"/>
    </row>
    <row r="68" spans="1:4" s="16" customFormat="1" ht="21.75" customHeight="1" x14ac:dyDescent="0.25">
      <c r="A68" s="92"/>
      <c r="B68" s="58" t="s">
        <v>103</v>
      </c>
      <c r="C68" s="89"/>
      <c r="D68" s="89"/>
    </row>
    <row r="69" spans="1:4" s="16" customFormat="1" ht="21.75" customHeight="1" x14ac:dyDescent="0.25">
      <c r="A69" s="48" t="s">
        <v>112</v>
      </c>
      <c r="B69" s="413" t="s">
        <v>122</v>
      </c>
      <c r="C69" s="414"/>
      <c r="D69" s="415"/>
    </row>
    <row r="70" spans="1:4" s="16" customFormat="1" ht="21.75" customHeight="1" x14ac:dyDescent="0.25">
      <c r="A70" s="39" t="s">
        <v>55</v>
      </c>
      <c r="B70" s="282" t="s">
        <v>172</v>
      </c>
      <c r="C70" s="86">
        <v>157.1</v>
      </c>
      <c r="D70" s="83">
        <v>115</v>
      </c>
    </row>
    <row r="71" spans="1:4" s="16" customFormat="1" ht="18" customHeight="1" x14ac:dyDescent="0.25">
      <c r="A71" s="127"/>
      <c r="B71" s="59" t="s">
        <v>103</v>
      </c>
      <c r="C71" s="197">
        <f>SUM(C70:C70)</f>
        <v>157.1</v>
      </c>
      <c r="D71" s="197">
        <f>SUM(D70:D70)</f>
        <v>115</v>
      </c>
    </row>
    <row r="72" spans="1:4" ht="24" customHeight="1" x14ac:dyDescent="0.25">
      <c r="A72" s="48" t="s">
        <v>113</v>
      </c>
      <c r="B72" s="413" t="s">
        <v>187</v>
      </c>
      <c r="C72" s="414"/>
      <c r="D72" s="415"/>
    </row>
    <row r="73" spans="1:4" ht="24" customHeight="1" x14ac:dyDescent="0.25">
      <c r="A73" s="39" t="s">
        <v>63</v>
      </c>
      <c r="B73" s="282" t="s">
        <v>172</v>
      </c>
      <c r="C73" s="86">
        <v>2438</v>
      </c>
      <c r="D73" s="83"/>
    </row>
    <row r="74" spans="1:4" ht="18" customHeight="1" x14ac:dyDescent="0.25">
      <c r="A74" s="92"/>
      <c r="B74" s="59" t="s">
        <v>103</v>
      </c>
      <c r="C74" s="197">
        <f>SUM(C73)</f>
        <v>2438</v>
      </c>
      <c r="D74" s="197">
        <f>SUM(D73)</f>
        <v>0</v>
      </c>
    </row>
    <row r="75" spans="1:4" ht="24" customHeight="1" x14ac:dyDescent="0.25">
      <c r="A75" s="48" t="s">
        <v>114</v>
      </c>
      <c r="B75" s="413" t="s">
        <v>121</v>
      </c>
      <c r="C75" s="414"/>
      <c r="D75" s="415"/>
    </row>
    <row r="76" spans="1:4" s="16" customFormat="1" ht="18" customHeight="1" x14ac:dyDescent="0.25">
      <c r="A76" s="39" t="s">
        <v>130</v>
      </c>
      <c r="B76" s="282" t="s">
        <v>172</v>
      </c>
      <c r="C76" s="86">
        <v>301.5</v>
      </c>
      <c r="D76" s="83"/>
    </row>
    <row r="77" spans="1:4" s="16" customFormat="1" ht="18" customHeight="1" x14ac:dyDescent="0.25">
      <c r="A77" s="39"/>
      <c r="B77" s="341" t="s">
        <v>310</v>
      </c>
      <c r="C77" s="342">
        <v>139.5</v>
      </c>
      <c r="D77" s="83"/>
    </row>
    <row r="78" spans="1:4" ht="24" customHeight="1" x14ac:dyDescent="0.25">
      <c r="A78" s="92"/>
      <c r="B78" s="59" t="s">
        <v>103</v>
      </c>
      <c r="C78" s="197">
        <f>SUM(C76)</f>
        <v>301.5</v>
      </c>
      <c r="D78" s="197">
        <f>SUM(D76)</f>
        <v>0</v>
      </c>
    </row>
    <row r="79" spans="1:4" ht="24" customHeight="1" x14ac:dyDescent="0.25">
      <c r="A79" s="48" t="s">
        <v>115</v>
      </c>
      <c r="B79" s="413" t="s">
        <v>123</v>
      </c>
      <c r="C79" s="414"/>
      <c r="D79" s="415"/>
    </row>
    <row r="80" spans="1:4" s="16" customFormat="1" ht="24" customHeight="1" x14ac:dyDescent="0.25">
      <c r="A80" s="39" t="s">
        <v>131</v>
      </c>
      <c r="B80" s="282" t="s">
        <v>172</v>
      </c>
      <c r="C80" s="86">
        <v>100</v>
      </c>
      <c r="D80" s="83">
        <v>33</v>
      </c>
    </row>
    <row r="81" spans="1:4" s="16" customFormat="1" ht="31.9" customHeight="1" x14ac:dyDescent="0.25">
      <c r="A81" s="39" t="s">
        <v>132</v>
      </c>
      <c r="B81" s="259" t="s">
        <v>163</v>
      </c>
      <c r="C81" s="86">
        <v>17.7</v>
      </c>
      <c r="D81" s="83">
        <v>16.100000000000001</v>
      </c>
    </row>
    <row r="82" spans="1:4" ht="24" customHeight="1" x14ac:dyDescent="0.25">
      <c r="A82" s="92"/>
      <c r="B82" s="59" t="s">
        <v>103</v>
      </c>
      <c r="C82" s="197">
        <f>SUM(C80:C81)</f>
        <v>117.7</v>
      </c>
      <c r="D82" s="197">
        <f>SUM(D80:D81)</f>
        <v>49.1</v>
      </c>
    </row>
    <row r="83" spans="1:4" ht="24" customHeight="1" x14ac:dyDescent="0.25">
      <c r="A83" s="48" t="s">
        <v>116</v>
      </c>
      <c r="B83" s="413" t="s">
        <v>195</v>
      </c>
      <c r="C83" s="414"/>
      <c r="D83" s="415"/>
    </row>
    <row r="84" spans="1:4" s="16" customFormat="1" ht="24" customHeight="1" x14ac:dyDescent="0.25">
      <c r="A84" s="39" t="s">
        <v>133</v>
      </c>
      <c r="B84" s="282" t="s">
        <v>172</v>
      </c>
      <c r="C84" s="86">
        <v>77</v>
      </c>
      <c r="D84" s="83"/>
    </row>
    <row r="85" spans="1:4" s="16" customFormat="1" ht="24" customHeight="1" x14ac:dyDescent="0.25">
      <c r="A85" s="92"/>
      <c r="B85" s="59" t="s">
        <v>103</v>
      </c>
      <c r="C85" s="197">
        <f>SUM(C84)</f>
        <v>77</v>
      </c>
      <c r="D85" s="197">
        <f>SUM(D84)</f>
        <v>0</v>
      </c>
    </row>
    <row r="86" spans="1:4" ht="24" customHeight="1" x14ac:dyDescent="0.25">
      <c r="A86" s="48" t="s">
        <v>117</v>
      </c>
      <c r="B86" s="413" t="s">
        <v>120</v>
      </c>
      <c r="C86" s="414"/>
      <c r="D86" s="415"/>
    </row>
    <row r="87" spans="1:4" s="16" customFormat="1" ht="24" customHeight="1" x14ac:dyDescent="0.25">
      <c r="A87" s="39" t="s">
        <v>134</v>
      </c>
      <c r="B87" s="282" t="s">
        <v>172</v>
      </c>
      <c r="C87" s="283"/>
      <c r="D87" s="284"/>
    </row>
    <row r="88" spans="1:4" s="16" customFormat="1" ht="24" customHeight="1" x14ac:dyDescent="0.25">
      <c r="A88" s="92"/>
      <c r="B88" s="59" t="s">
        <v>103</v>
      </c>
      <c r="C88" s="89">
        <f>SUM(C87)</f>
        <v>0</v>
      </c>
      <c r="D88" s="89">
        <f>SUM(D87)</f>
        <v>0</v>
      </c>
    </row>
    <row r="89" spans="1:4" s="16" customFormat="1" ht="24" customHeight="1" x14ac:dyDescent="0.25">
      <c r="A89" s="48" t="s">
        <v>118</v>
      </c>
      <c r="B89" s="413" t="s">
        <v>13</v>
      </c>
      <c r="C89" s="414"/>
      <c r="D89" s="415"/>
    </row>
    <row r="90" spans="1:4" s="16" customFormat="1" ht="24" customHeight="1" x14ac:dyDescent="0.25">
      <c r="A90" s="39" t="s">
        <v>135</v>
      </c>
      <c r="B90" s="282" t="s">
        <v>172</v>
      </c>
      <c r="C90" s="86">
        <v>1307.9000000000001</v>
      </c>
      <c r="D90" s="83"/>
    </row>
    <row r="91" spans="1:4" s="16" customFormat="1" ht="24" customHeight="1" x14ac:dyDescent="0.25">
      <c r="A91" s="288" t="s">
        <v>222</v>
      </c>
      <c r="B91" s="289" t="s">
        <v>151</v>
      </c>
      <c r="C91" s="207">
        <v>1.8</v>
      </c>
      <c r="D91" s="206"/>
    </row>
    <row r="92" spans="1:4" s="16" customFormat="1" ht="36" customHeight="1" x14ac:dyDescent="0.25">
      <c r="A92" s="39" t="s">
        <v>237</v>
      </c>
      <c r="B92" s="262" t="s">
        <v>441</v>
      </c>
      <c r="C92" s="86">
        <v>2.5</v>
      </c>
      <c r="D92" s="83"/>
    </row>
    <row r="93" spans="1:4" s="16" customFormat="1" ht="24" customHeight="1" x14ac:dyDescent="0.25">
      <c r="A93" s="92"/>
      <c r="B93" s="59" t="s">
        <v>103</v>
      </c>
      <c r="C93" s="197">
        <f>SUM(C90:C92)</f>
        <v>1312.2</v>
      </c>
      <c r="D93" s="197">
        <f>SUM(D90:D92)</f>
        <v>0</v>
      </c>
    </row>
    <row r="94" spans="1:4" s="16" customFormat="1" ht="24" customHeight="1" x14ac:dyDescent="0.25">
      <c r="A94" s="48" t="s">
        <v>211</v>
      </c>
      <c r="B94" s="290" t="s">
        <v>92</v>
      </c>
      <c r="C94" s="283"/>
      <c r="D94" s="283"/>
    </row>
    <row r="95" spans="1:4" s="16" customFormat="1" ht="24" customHeight="1" x14ac:dyDescent="0.25">
      <c r="A95" s="39" t="s">
        <v>137</v>
      </c>
      <c r="B95" s="255" t="s">
        <v>176</v>
      </c>
      <c r="C95" s="86">
        <v>679.2</v>
      </c>
      <c r="D95" s="284"/>
    </row>
    <row r="96" spans="1:4" s="16" customFormat="1" ht="24" customHeight="1" x14ac:dyDescent="0.25">
      <c r="A96" s="39" t="s">
        <v>138</v>
      </c>
      <c r="B96" s="255" t="s">
        <v>231</v>
      </c>
      <c r="C96" s="86">
        <v>166.1</v>
      </c>
      <c r="D96" s="284"/>
    </row>
    <row r="97" spans="1:4" s="16" customFormat="1" ht="24" customHeight="1" x14ac:dyDescent="0.25">
      <c r="A97" s="39" t="s">
        <v>139</v>
      </c>
      <c r="B97" s="255" t="s">
        <v>177</v>
      </c>
      <c r="C97" s="86">
        <v>162.9</v>
      </c>
      <c r="D97" s="284"/>
    </row>
    <row r="98" spans="1:4" s="16" customFormat="1" ht="24" customHeight="1" x14ac:dyDescent="0.25">
      <c r="A98" s="39" t="s">
        <v>140</v>
      </c>
      <c r="B98" s="255" t="s">
        <v>188</v>
      </c>
      <c r="C98" s="86">
        <v>83.3</v>
      </c>
      <c r="D98" s="284"/>
    </row>
    <row r="99" spans="1:4" s="16" customFormat="1" ht="24" customHeight="1" x14ac:dyDescent="0.25">
      <c r="A99" s="39" t="s">
        <v>141</v>
      </c>
      <c r="B99" s="255" t="s">
        <v>180</v>
      </c>
      <c r="C99" s="86">
        <v>125.3</v>
      </c>
      <c r="D99" s="284"/>
    </row>
    <row r="100" spans="1:4" s="16" customFormat="1" ht="24" customHeight="1" x14ac:dyDescent="0.25">
      <c r="A100" s="39" t="s">
        <v>142</v>
      </c>
      <c r="B100" s="255" t="s">
        <v>181</v>
      </c>
      <c r="C100" s="86">
        <v>72</v>
      </c>
      <c r="D100" s="284"/>
    </row>
    <row r="101" spans="1:4" s="16" customFormat="1" ht="24" customHeight="1" x14ac:dyDescent="0.25">
      <c r="A101" s="39" t="s">
        <v>143</v>
      </c>
      <c r="B101" s="255" t="s">
        <v>182</v>
      </c>
      <c r="C101" s="86">
        <v>93.6</v>
      </c>
      <c r="D101" s="284"/>
    </row>
    <row r="102" spans="1:4" s="16" customFormat="1" ht="24" customHeight="1" x14ac:dyDescent="0.25">
      <c r="A102" s="39" t="s">
        <v>144</v>
      </c>
      <c r="B102" s="255" t="s">
        <v>183</v>
      </c>
      <c r="C102" s="86">
        <v>245.2</v>
      </c>
      <c r="D102" s="284"/>
    </row>
    <row r="103" spans="1:4" s="16" customFormat="1" ht="24" customHeight="1" x14ac:dyDescent="0.25">
      <c r="A103" s="39" t="s">
        <v>145</v>
      </c>
      <c r="B103" s="255" t="s">
        <v>184</v>
      </c>
      <c r="C103" s="86">
        <v>165</v>
      </c>
      <c r="D103" s="284"/>
    </row>
    <row r="104" spans="1:4" s="16" customFormat="1" ht="24" customHeight="1" x14ac:dyDescent="0.25">
      <c r="A104" s="39" t="s">
        <v>146</v>
      </c>
      <c r="B104" s="255" t="s">
        <v>232</v>
      </c>
      <c r="C104" s="86">
        <v>152.4</v>
      </c>
      <c r="D104" s="284"/>
    </row>
    <row r="105" spans="1:4" s="16" customFormat="1" ht="24" customHeight="1" x14ac:dyDescent="0.25">
      <c r="A105" s="39" t="s">
        <v>147</v>
      </c>
      <c r="B105" s="255" t="s">
        <v>189</v>
      </c>
      <c r="C105" s="86">
        <v>257.8</v>
      </c>
      <c r="D105" s="284"/>
    </row>
    <row r="106" spans="1:4" s="16" customFormat="1" ht="24" customHeight="1" x14ac:dyDescent="0.25">
      <c r="A106" s="92"/>
      <c r="B106" s="55" t="s">
        <v>103</v>
      </c>
      <c r="C106" s="303">
        <f>SUM(C95:C105)</f>
        <v>2202.8000000000002</v>
      </c>
      <c r="D106" s="303">
        <f>SUM(D95:D105)</f>
        <v>0</v>
      </c>
    </row>
    <row r="107" spans="1:4" s="16" customFormat="1" ht="24" customHeight="1" x14ac:dyDescent="0.25">
      <c r="A107" s="412" t="s">
        <v>196</v>
      </c>
      <c r="B107" s="362"/>
      <c r="C107" s="244">
        <f>C106+C93+C88+C85+C82+C78+C74+C71+C65+C53+C42+C20</f>
        <v>24786.400000000001</v>
      </c>
      <c r="D107" s="244">
        <f>D106+D93+D88+D85+D82+D78+D74+D71+D65+D53+D42+D20</f>
        <v>12350.3</v>
      </c>
    </row>
    <row r="108" spans="1:4" ht="34.5" customHeight="1" x14ac:dyDescent="0.25">
      <c r="A108" s="54"/>
      <c r="B108" s="234"/>
      <c r="C108" s="235"/>
      <c r="D108" s="148"/>
    </row>
    <row r="109" spans="1:4" ht="34.5" customHeight="1" x14ac:dyDescent="0.25">
      <c r="B109" s="150"/>
      <c r="C109" s="155"/>
      <c r="D109" s="149"/>
    </row>
    <row r="110" spans="1:4" ht="34.5" customHeight="1" x14ac:dyDescent="0.25">
      <c r="B110" s="150"/>
      <c r="C110" s="155"/>
      <c r="D110" s="149"/>
    </row>
    <row r="111" spans="1:4" ht="34.5" customHeight="1" x14ac:dyDescent="0.25">
      <c r="B111" s="151"/>
      <c r="C111" s="156"/>
      <c r="D111" s="142"/>
    </row>
    <row r="112" spans="1:4" ht="34.5" customHeight="1" x14ac:dyDescent="0.25">
      <c r="B112" s="151"/>
      <c r="C112" s="156"/>
      <c r="D112" s="142"/>
    </row>
    <row r="113" spans="2:4" ht="34.5" customHeight="1" x14ac:dyDescent="0.25">
      <c r="B113" s="151"/>
      <c r="C113" s="156"/>
      <c r="D113" s="142"/>
    </row>
    <row r="114" spans="2:4" ht="34.5" customHeight="1" x14ac:dyDescent="0.25">
      <c r="B114" s="151"/>
      <c r="C114" s="156"/>
      <c r="D114" s="142"/>
    </row>
    <row r="115" spans="2:4" ht="34.5" customHeight="1" x14ac:dyDescent="0.25">
      <c r="B115" s="151"/>
      <c r="C115" s="156"/>
      <c r="D115" s="142"/>
    </row>
    <row r="116" spans="2:4" ht="34.5" customHeight="1" x14ac:dyDescent="0.25">
      <c r="B116" s="151"/>
      <c r="C116" s="156"/>
      <c r="D116" s="142"/>
    </row>
    <row r="117" spans="2:4" ht="58.5" customHeight="1" x14ac:dyDescent="0.25">
      <c r="B117" s="10"/>
      <c r="C117" s="18"/>
      <c r="D117" s="152"/>
    </row>
    <row r="120" spans="2:4" ht="15.75" customHeight="1" x14ac:dyDescent="0.25">
      <c r="B120" s="10"/>
      <c r="C120" s="18"/>
      <c r="D120" s="142"/>
    </row>
  </sheetData>
  <mergeCells count="19">
    <mergeCell ref="A107:B107"/>
    <mergeCell ref="B54:D54"/>
    <mergeCell ref="B66:D66"/>
    <mergeCell ref="B69:D69"/>
    <mergeCell ref="B72:D72"/>
    <mergeCell ref="B75:D75"/>
    <mergeCell ref="B79:D79"/>
    <mergeCell ref="B83:D83"/>
    <mergeCell ref="B86:D86"/>
    <mergeCell ref="B89:D89"/>
    <mergeCell ref="B11:D11"/>
    <mergeCell ref="B21:D21"/>
    <mergeCell ref="B43:D43"/>
    <mergeCell ref="C4:D4"/>
    <mergeCell ref="C1:D1"/>
    <mergeCell ref="C2:D2"/>
    <mergeCell ref="C3:D3"/>
    <mergeCell ref="A6:D6"/>
    <mergeCell ref="A7:D7"/>
  </mergeCells>
  <phoneticPr fontId="10" type="noConversion"/>
  <pageMargins left="0.35433070866141736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2"/>
  <sheetViews>
    <sheetView showZeros="0" topLeftCell="A73" workbookViewId="0">
      <selection activeCell="B81" sqref="B81:E81"/>
    </sheetView>
  </sheetViews>
  <sheetFormatPr defaultColWidth="9.140625" defaultRowHeight="15.75" x14ac:dyDescent="0.25"/>
  <cols>
    <col min="1" max="1" width="5.42578125" style="25" customWidth="1"/>
    <col min="2" max="2" width="43.7109375" style="25" customWidth="1"/>
    <col min="3" max="3" width="39.7109375" style="25" customWidth="1"/>
    <col min="4" max="4" width="20.7109375" style="14" customWidth="1"/>
    <col min="5" max="5" width="18.7109375" style="8" customWidth="1"/>
    <col min="6" max="16384" width="9.140625" style="25"/>
  </cols>
  <sheetData>
    <row r="1" spans="1:6" ht="15.75" customHeight="1" x14ac:dyDescent="0.25">
      <c r="D1" s="397" t="s">
        <v>106</v>
      </c>
      <c r="E1" s="397"/>
    </row>
    <row r="2" spans="1:6" ht="15.75" customHeight="1" x14ac:dyDescent="0.25">
      <c r="D2" s="25" t="s">
        <v>194</v>
      </c>
      <c r="E2" s="25"/>
    </row>
    <row r="3" spans="1:6" ht="15.75" customHeight="1" x14ac:dyDescent="0.25">
      <c r="D3" s="397" t="s">
        <v>380</v>
      </c>
      <c r="E3" s="397"/>
      <c r="F3" s="397"/>
    </row>
    <row r="4" spans="1:6" ht="15.75" customHeight="1" x14ac:dyDescent="0.25"/>
    <row r="5" spans="1:6" ht="15.75" customHeight="1" x14ac:dyDescent="0.25">
      <c r="B5" s="363" t="s">
        <v>429</v>
      </c>
      <c r="C5" s="363"/>
      <c r="D5" s="363"/>
      <c r="E5" s="363"/>
    </row>
    <row r="6" spans="1:6" ht="15.75" customHeight="1" x14ac:dyDescent="0.25">
      <c r="B6" s="468" t="s">
        <v>430</v>
      </c>
      <c r="C6" s="468"/>
      <c r="D6" s="468"/>
      <c r="E6" s="468"/>
    </row>
    <row r="7" spans="1:6" ht="15.75" customHeight="1" x14ac:dyDescent="0.25">
      <c r="B7" s="310"/>
      <c r="C7" s="310"/>
      <c r="D7" s="310"/>
      <c r="E7" s="310"/>
    </row>
    <row r="8" spans="1:6" ht="15.75" customHeight="1" x14ac:dyDescent="0.25">
      <c r="B8" s="171"/>
      <c r="C8" s="9"/>
      <c r="D8" s="171"/>
      <c r="E8" s="324" t="s">
        <v>440</v>
      </c>
    </row>
    <row r="9" spans="1:6" ht="42.75" customHeight="1" x14ac:dyDescent="0.25">
      <c r="A9" s="326" t="s">
        <v>317</v>
      </c>
      <c r="B9" s="312" t="s">
        <v>14</v>
      </c>
      <c r="C9" s="312" t="s">
        <v>148</v>
      </c>
      <c r="D9" s="308" t="s">
        <v>103</v>
      </c>
      <c r="E9" s="325" t="s">
        <v>381</v>
      </c>
    </row>
    <row r="10" spans="1:6" ht="24" customHeight="1" x14ac:dyDescent="0.25">
      <c r="A10" s="456" t="s">
        <v>15</v>
      </c>
      <c r="B10" s="457"/>
      <c r="C10" s="457"/>
      <c r="D10" s="457"/>
      <c r="E10" s="458"/>
    </row>
    <row r="11" spans="1:6" ht="24" customHeight="1" x14ac:dyDescent="0.25">
      <c r="A11" s="47" t="s">
        <v>107</v>
      </c>
      <c r="B11" s="380" t="s">
        <v>164</v>
      </c>
      <c r="C11" s="381"/>
      <c r="D11" s="381"/>
      <c r="E11" s="382"/>
    </row>
    <row r="12" spans="1:6" ht="42" customHeight="1" x14ac:dyDescent="0.25">
      <c r="A12" s="191" t="s">
        <v>98</v>
      </c>
      <c r="B12" s="168" t="s">
        <v>284</v>
      </c>
      <c r="C12" s="428" t="s">
        <v>172</v>
      </c>
      <c r="D12" s="222">
        <v>0.2</v>
      </c>
      <c r="E12" s="268">
        <v>0.2</v>
      </c>
    </row>
    <row r="13" spans="1:6" ht="31.5" customHeight="1" x14ac:dyDescent="0.25">
      <c r="A13" s="191" t="s">
        <v>17</v>
      </c>
      <c r="B13" s="144" t="s">
        <v>210</v>
      </c>
      <c r="C13" s="473"/>
      <c r="D13" s="222">
        <v>28.5</v>
      </c>
      <c r="E13" s="269">
        <v>28.1</v>
      </c>
    </row>
    <row r="14" spans="1:6" ht="36.75" customHeight="1" x14ac:dyDescent="0.25">
      <c r="A14" s="191" t="s">
        <v>18</v>
      </c>
      <c r="B14" s="144" t="s">
        <v>174</v>
      </c>
      <c r="C14" s="473"/>
      <c r="D14" s="222">
        <v>10</v>
      </c>
      <c r="E14" s="78">
        <v>9.9</v>
      </c>
    </row>
    <row r="15" spans="1:6" ht="33" customHeight="1" x14ac:dyDescent="0.25">
      <c r="A15" s="191" t="s">
        <v>99</v>
      </c>
      <c r="B15" s="144" t="s">
        <v>223</v>
      </c>
      <c r="C15" s="473"/>
      <c r="D15" s="222">
        <v>0.5</v>
      </c>
      <c r="E15" s="78">
        <v>0.5</v>
      </c>
    </row>
    <row r="16" spans="1:6" ht="39" customHeight="1" x14ac:dyDescent="0.25">
      <c r="A16" s="191" t="s">
        <v>19</v>
      </c>
      <c r="B16" s="144" t="s">
        <v>431</v>
      </c>
      <c r="C16" s="473"/>
      <c r="D16" s="222">
        <v>28.9</v>
      </c>
      <c r="E16" s="78">
        <v>21.2</v>
      </c>
    </row>
    <row r="17" spans="1:5" ht="53.25" customHeight="1" x14ac:dyDescent="0.25">
      <c r="A17" s="191" t="s">
        <v>20</v>
      </c>
      <c r="B17" s="144" t="s">
        <v>16</v>
      </c>
      <c r="C17" s="473"/>
      <c r="D17" s="222">
        <v>4.2</v>
      </c>
      <c r="E17" s="78">
        <v>4.0999999999999996</v>
      </c>
    </row>
    <row r="18" spans="1:5" s="3" customFormat="1" ht="33.75" customHeight="1" x14ac:dyDescent="0.25">
      <c r="A18" s="246" t="s">
        <v>21</v>
      </c>
      <c r="B18" s="247" t="s">
        <v>383</v>
      </c>
      <c r="C18" s="473"/>
      <c r="D18" s="222">
        <v>15.5</v>
      </c>
      <c r="E18" s="78">
        <v>13.6</v>
      </c>
    </row>
    <row r="19" spans="1:5" s="3" customFormat="1" ht="30.75" customHeight="1" x14ac:dyDescent="0.25">
      <c r="A19" s="194" t="s">
        <v>22</v>
      </c>
      <c r="B19" s="144" t="s">
        <v>73</v>
      </c>
      <c r="C19" s="473"/>
      <c r="D19" s="222">
        <v>20.100000000000001</v>
      </c>
      <c r="E19" s="78">
        <v>18</v>
      </c>
    </row>
    <row r="20" spans="1:5" s="3" customFormat="1" ht="30.75" customHeight="1" x14ac:dyDescent="0.25">
      <c r="A20" s="191" t="s">
        <v>23</v>
      </c>
      <c r="B20" s="144" t="s">
        <v>224</v>
      </c>
      <c r="C20" s="473"/>
      <c r="D20" s="222">
        <v>3.5</v>
      </c>
      <c r="E20" s="78">
        <v>3.4</v>
      </c>
    </row>
    <row r="21" spans="1:5" s="3" customFormat="1" ht="30.75" customHeight="1" x14ac:dyDescent="0.25">
      <c r="A21" s="191" t="s">
        <v>24</v>
      </c>
      <c r="B21" s="51" t="s">
        <v>79</v>
      </c>
      <c r="C21" s="473"/>
      <c r="D21" s="222">
        <v>22.3</v>
      </c>
      <c r="E21" s="78">
        <v>21.5</v>
      </c>
    </row>
    <row r="22" spans="1:5" s="3" customFormat="1" ht="30.75" customHeight="1" x14ac:dyDescent="0.25">
      <c r="A22" s="191" t="s">
        <v>25</v>
      </c>
      <c r="B22" s="51" t="s">
        <v>384</v>
      </c>
      <c r="C22" s="473"/>
      <c r="D22" s="222">
        <v>8.5</v>
      </c>
      <c r="E22" s="78">
        <v>8.4</v>
      </c>
    </row>
    <row r="23" spans="1:5" s="3" customFormat="1" ht="66.75" customHeight="1" x14ac:dyDescent="0.25">
      <c r="A23" s="191" t="s">
        <v>26</v>
      </c>
      <c r="B23" s="51" t="s">
        <v>392</v>
      </c>
      <c r="C23" s="429"/>
      <c r="D23" s="222">
        <v>27.8</v>
      </c>
      <c r="E23" s="78">
        <v>27.4</v>
      </c>
    </row>
    <row r="24" spans="1:5" ht="31.5" customHeight="1" x14ac:dyDescent="0.25">
      <c r="A24" s="52" t="s">
        <v>27</v>
      </c>
      <c r="B24" s="51" t="s">
        <v>74</v>
      </c>
      <c r="C24" s="313" t="s">
        <v>75</v>
      </c>
      <c r="D24" s="222">
        <v>798.6</v>
      </c>
      <c r="E24" s="78">
        <v>720</v>
      </c>
    </row>
    <row r="25" spans="1:5" s="17" customFormat="1" ht="24" customHeight="1" x14ac:dyDescent="0.25">
      <c r="A25" s="40"/>
      <c r="B25" s="471" t="s">
        <v>103</v>
      </c>
      <c r="C25" s="472"/>
      <c r="D25" s="81">
        <f>SUM(D12:D24)</f>
        <v>968.6</v>
      </c>
      <c r="E25" s="197">
        <f>SUM(E12:E24)</f>
        <v>876.3</v>
      </c>
    </row>
    <row r="26" spans="1:5" ht="24" customHeight="1" x14ac:dyDescent="0.25">
      <c r="A26" s="66" t="s">
        <v>108</v>
      </c>
      <c r="B26" s="380" t="s">
        <v>161</v>
      </c>
      <c r="C26" s="381"/>
      <c r="D26" s="381"/>
      <c r="E26" s="382"/>
    </row>
    <row r="27" spans="1:5" s="17" customFormat="1" ht="32.25" customHeight="1" x14ac:dyDescent="0.25">
      <c r="A27" s="65" t="s">
        <v>29</v>
      </c>
      <c r="B27" s="51" t="s">
        <v>80</v>
      </c>
      <c r="C27" s="428" t="s">
        <v>172</v>
      </c>
      <c r="D27" s="29">
        <v>201.4</v>
      </c>
      <c r="E27" s="78">
        <v>5</v>
      </c>
    </row>
    <row r="28" spans="1:5" s="17" customFormat="1" ht="30" customHeight="1" x14ac:dyDescent="0.25">
      <c r="A28" s="65"/>
      <c r="B28" s="53" t="s">
        <v>78</v>
      </c>
      <c r="C28" s="429"/>
      <c r="D28" s="315">
        <v>5.9</v>
      </c>
      <c r="E28" s="78">
        <v>5</v>
      </c>
    </row>
    <row r="29" spans="1:5" ht="22.5" customHeight="1" x14ac:dyDescent="0.25">
      <c r="A29" s="65" t="s">
        <v>30</v>
      </c>
      <c r="B29" s="53" t="s">
        <v>81</v>
      </c>
      <c r="C29" s="428" t="s">
        <v>172</v>
      </c>
      <c r="D29" s="315">
        <v>66.599999999999994</v>
      </c>
      <c r="E29" s="78">
        <v>8</v>
      </c>
    </row>
    <row r="30" spans="1:5" ht="22.5" customHeight="1" x14ac:dyDescent="0.25">
      <c r="A30" s="95"/>
      <c r="B30" s="53" t="s">
        <v>78</v>
      </c>
      <c r="C30" s="429"/>
      <c r="D30" s="315">
        <v>8</v>
      </c>
      <c r="E30" s="78">
        <v>8</v>
      </c>
    </row>
    <row r="31" spans="1:5" ht="30.75" customHeight="1" x14ac:dyDescent="0.25">
      <c r="A31" s="95"/>
      <c r="B31" s="462" t="s">
        <v>82</v>
      </c>
      <c r="C31" s="153" t="s">
        <v>166</v>
      </c>
      <c r="D31" s="315">
        <v>10.7</v>
      </c>
      <c r="E31" s="78">
        <v>0.7</v>
      </c>
    </row>
    <row r="32" spans="1:5" ht="30" customHeight="1" x14ac:dyDescent="0.25">
      <c r="A32" s="97"/>
      <c r="B32" s="463"/>
      <c r="C32" s="153" t="s">
        <v>3</v>
      </c>
      <c r="D32" s="315">
        <v>6.7</v>
      </c>
      <c r="E32" s="195">
        <v>0.7</v>
      </c>
    </row>
    <row r="33" spans="1:5" ht="30" customHeight="1" x14ac:dyDescent="0.25">
      <c r="A33" s="97"/>
      <c r="B33" s="463"/>
      <c r="C33" s="161" t="s">
        <v>10</v>
      </c>
      <c r="D33" s="315">
        <v>4.7</v>
      </c>
      <c r="E33" s="195">
        <v>0.7</v>
      </c>
    </row>
    <row r="34" spans="1:5" ht="30" customHeight="1" x14ac:dyDescent="0.25">
      <c r="A34" s="97"/>
      <c r="B34" s="463"/>
      <c r="C34" s="51" t="s">
        <v>185</v>
      </c>
      <c r="D34" s="315">
        <v>4.7</v>
      </c>
      <c r="E34" s="78">
        <v>0.7</v>
      </c>
    </row>
    <row r="35" spans="1:5" ht="43.5" customHeight="1" x14ac:dyDescent="0.25">
      <c r="A35" s="97"/>
      <c r="B35" s="463"/>
      <c r="C35" s="51" t="s">
        <v>104</v>
      </c>
      <c r="D35" s="315">
        <v>18.7</v>
      </c>
      <c r="E35" s="78">
        <v>0.7</v>
      </c>
    </row>
    <row r="36" spans="1:5" ht="44.25" customHeight="1" x14ac:dyDescent="0.25">
      <c r="A36" s="97"/>
      <c r="B36" s="463"/>
      <c r="C36" s="51" t="s">
        <v>219</v>
      </c>
      <c r="D36" s="315">
        <v>24.7</v>
      </c>
      <c r="E36" s="78">
        <v>0.7</v>
      </c>
    </row>
    <row r="37" spans="1:5" ht="44.25" customHeight="1" x14ac:dyDescent="0.25">
      <c r="A37" s="97"/>
      <c r="B37" s="463"/>
      <c r="C37" s="51" t="s">
        <v>186</v>
      </c>
      <c r="D37" s="315">
        <v>13.8</v>
      </c>
      <c r="E37" s="78">
        <v>0.8</v>
      </c>
    </row>
    <row r="38" spans="1:5" ht="31.5" customHeight="1" x14ac:dyDescent="0.25">
      <c r="A38" s="97"/>
      <c r="B38" s="463"/>
      <c r="C38" s="51" t="s">
        <v>100</v>
      </c>
      <c r="D38" s="315">
        <v>45.8</v>
      </c>
      <c r="E38" s="78">
        <v>0.8</v>
      </c>
    </row>
    <row r="39" spans="1:5" ht="31.5" customHeight="1" x14ac:dyDescent="0.25">
      <c r="A39" s="97"/>
      <c r="B39" s="463"/>
      <c r="C39" s="51" t="s">
        <v>150</v>
      </c>
      <c r="D39" s="315">
        <v>54.8</v>
      </c>
      <c r="E39" s="78">
        <v>0.8</v>
      </c>
    </row>
    <row r="40" spans="1:5" ht="36" customHeight="1" x14ac:dyDescent="0.25">
      <c r="A40" s="97"/>
      <c r="B40" s="463"/>
      <c r="C40" s="51" t="s">
        <v>151</v>
      </c>
      <c r="D40" s="315">
        <v>42.8</v>
      </c>
      <c r="E40" s="78">
        <v>0.8</v>
      </c>
    </row>
    <row r="41" spans="1:5" ht="34.5" customHeight="1" x14ac:dyDescent="0.25">
      <c r="A41" s="97"/>
      <c r="B41" s="463"/>
      <c r="C41" s="51" t="s">
        <v>101</v>
      </c>
      <c r="D41" s="315">
        <v>118.8</v>
      </c>
      <c r="E41" s="78">
        <v>0.8</v>
      </c>
    </row>
    <row r="42" spans="1:5" ht="32.25" customHeight="1" x14ac:dyDescent="0.25">
      <c r="A42" s="97"/>
      <c r="B42" s="463"/>
      <c r="C42" s="51" t="s">
        <v>102</v>
      </c>
      <c r="D42" s="315">
        <v>40.700000000000003</v>
      </c>
      <c r="E42" s="78">
        <v>0.7</v>
      </c>
    </row>
    <row r="43" spans="1:5" ht="42" customHeight="1" x14ac:dyDescent="0.25">
      <c r="A43" s="97"/>
      <c r="B43" s="463"/>
      <c r="C43" s="51" t="s">
        <v>11</v>
      </c>
      <c r="D43" s="315">
        <v>16.7</v>
      </c>
      <c r="E43" s="78">
        <v>0.7</v>
      </c>
    </row>
    <row r="44" spans="1:5" ht="37.5" customHeight="1" x14ac:dyDescent="0.25">
      <c r="A44" s="97"/>
      <c r="B44" s="464"/>
      <c r="C44" s="51" t="s">
        <v>441</v>
      </c>
      <c r="D44" s="315">
        <v>6.7</v>
      </c>
      <c r="E44" s="78">
        <v>0.7</v>
      </c>
    </row>
    <row r="45" spans="1:5" ht="24" customHeight="1" x14ac:dyDescent="0.25">
      <c r="A45" s="99"/>
      <c r="B45" s="99" t="s">
        <v>255</v>
      </c>
      <c r="C45" s="58"/>
      <c r="D45" s="197">
        <f>D29+D31+D34+D35+D36+D37+D38+D39+D40+D41+D42+D43+D44+D32+D33</f>
        <v>476.9</v>
      </c>
      <c r="E45" s="197">
        <f t="shared" ref="E45" si="0">E29+E31+E34+E35+E36+E37+E38+E39+E40+E41+E42+E43+E44+E32+E33</f>
        <v>18.299999999999997</v>
      </c>
    </row>
    <row r="46" spans="1:5" s="17" customFormat="1" ht="33.75" customHeight="1" x14ac:dyDescent="0.25">
      <c r="A46" s="96" t="s">
        <v>31</v>
      </c>
      <c r="B46" s="350" t="s">
        <v>225</v>
      </c>
      <c r="C46" s="13" t="s">
        <v>162</v>
      </c>
      <c r="D46" s="132">
        <v>798.3</v>
      </c>
      <c r="E46" s="349">
        <v>756.7</v>
      </c>
    </row>
    <row r="47" spans="1:5" ht="53.25" customHeight="1" x14ac:dyDescent="0.25">
      <c r="A47" s="96"/>
      <c r="B47" s="139"/>
      <c r="C47" s="161" t="s">
        <v>441</v>
      </c>
      <c r="D47" s="132">
        <v>232.3</v>
      </c>
      <c r="E47" s="196">
        <v>218.8</v>
      </c>
    </row>
    <row r="48" spans="1:5" ht="37.5" customHeight="1" x14ac:dyDescent="0.25">
      <c r="A48" s="96"/>
      <c r="B48" s="350" t="s">
        <v>91</v>
      </c>
      <c r="C48" s="425" t="s">
        <v>172</v>
      </c>
      <c r="D48" s="132">
        <v>394.3</v>
      </c>
      <c r="E48" s="78">
        <v>19</v>
      </c>
    </row>
    <row r="49" spans="1:5" ht="26.25" customHeight="1" x14ac:dyDescent="0.25">
      <c r="A49" s="96"/>
      <c r="B49" s="53" t="s">
        <v>78</v>
      </c>
      <c r="C49" s="436"/>
      <c r="D49" s="132">
        <v>27</v>
      </c>
      <c r="E49" s="78">
        <v>19</v>
      </c>
    </row>
    <row r="50" spans="1:5" ht="24" customHeight="1" x14ac:dyDescent="0.25">
      <c r="A50" s="40"/>
      <c r="B50" s="435" t="s">
        <v>254</v>
      </c>
      <c r="C50" s="417"/>
      <c r="D50" s="197">
        <f>D46+D48+D47</f>
        <v>1424.8999999999999</v>
      </c>
      <c r="E50" s="197">
        <f>E46+E48+E47</f>
        <v>994.5</v>
      </c>
    </row>
    <row r="51" spans="1:5" s="17" customFormat="1" ht="24" customHeight="1" x14ac:dyDescent="0.25">
      <c r="A51" s="40"/>
      <c r="B51" s="416" t="s">
        <v>335</v>
      </c>
      <c r="C51" s="469"/>
      <c r="D51" s="81">
        <f>D27+D45+D50</f>
        <v>2103.1999999999998</v>
      </c>
      <c r="E51" s="197">
        <f t="shared" ref="E51" si="1">E27+E45+E50</f>
        <v>1017.8</v>
      </c>
    </row>
    <row r="52" spans="1:5" s="17" customFormat="1" ht="24" customHeight="1" x14ac:dyDescent="0.25">
      <c r="A52" s="66" t="s">
        <v>109</v>
      </c>
      <c r="B52" s="380" t="s">
        <v>257</v>
      </c>
      <c r="C52" s="381"/>
      <c r="D52" s="381"/>
      <c r="E52" s="382"/>
    </row>
    <row r="53" spans="1:5" ht="39.75" customHeight="1" x14ac:dyDescent="0.25">
      <c r="A53" s="65" t="s">
        <v>42</v>
      </c>
      <c r="B53" s="64" t="s">
        <v>331</v>
      </c>
      <c r="C53" s="470" t="s">
        <v>172</v>
      </c>
      <c r="D53" s="315">
        <v>71.400000000000006</v>
      </c>
      <c r="E53" s="78">
        <v>2.7</v>
      </c>
    </row>
    <row r="54" spans="1:5" ht="26.25" customHeight="1" x14ac:dyDescent="0.25">
      <c r="A54" s="65"/>
      <c r="B54" s="51" t="s">
        <v>78</v>
      </c>
      <c r="C54" s="470"/>
      <c r="D54" s="315">
        <f>E54</f>
        <v>2.7</v>
      </c>
      <c r="E54" s="78">
        <v>2.7</v>
      </c>
    </row>
    <row r="55" spans="1:5" ht="49.5" customHeight="1" x14ac:dyDescent="0.25">
      <c r="A55" s="65" t="s">
        <v>43</v>
      </c>
      <c r="B55" s="13" t="s">
        <v>334</v>
      </c>
      <c r="C55" s="463" t="s">
        <v>162</v>
      </c>
      <c r="D55" s="327">
        <v>87</v>
      </c>
      <c r="E55" s="270">
        <v>29.4</v>
      </c>
    </row>
    <row r="56" spans="1:5" ht="27" customHeight="1" x14ac:dyDescent="0.25">
      <c r="A56" s="65"/>
      <c r="B56" s="13" t="s">
        <v>78</v>
      </c>
      <c r="C56" s="464"/>
      <c r="D56" s="327">
        <v>3.4</v>
      </c>
      <c r="E56" s="270">
        <v>3.4</v>
      </c>
    </row>
    <row r="57" spans="1:5" ht="24" customHeight="1" x14ac:dyDescent="0.25">
      <c r="A57" s="40"/>
      <c r="B57" s="435" t="s">
        <v>103</v>
      </c>
      <c r="C57" s="417"/>
      <c r="D57" s="100">
        <f>D53+D55</f>
        <v>158.4</v>
      </c>
      <c r="E57" s="100">
        <f t="shared" ref="E57" si="2">E53+E55</f>
        <v>32.1</v>
      </c>
    </row>
    <row r="58" spans="1:5" s="17" customFormat="1" ht="24" customHeight="1" x14ac:dyDescent="0.25">
      <c r="A58" s="66" t="s">
        <v>110</v>
      </c>
      <c r="B58" s="380" t="s">
        <v>76</v>
      </c>
      <c r="C58" s="381"/>
      <c r="D58" s="381"/>
      <c r="E58" s="382"/>
    </row>
    <row r="59" spans="1:5" ht="24" customHeight="1" x14ac:dyDescent="0.25">
      <c r="A59" s="65" t="s">
        <v>50</v>
      </c>
      <c r="B59" s="51" t="s">
        <v>171</v>
      </c>
      <c r="C59" s="425" t="s">
        <v>172</v>
      </c>
      <c r="D59" s="79">
        <v>141.80000000000001</v>
      </c>
      <c r="E59" s="78">
        <v>138.69999999999999</v>
      </c>
    </row>
    <row r="60" spans="1:5" ht="33.75" customHeight="1" x14ac:dyDescent="0.25">
      <c r="A60" s="65" t="s">
        <v>51</v>
      </c>
      <c r="B60" s="51" t="s">
        <v>236</v>
      </c>
      <c r="C60" s="426"/>
      <c r="D60" s="29">
        <v>3.5</v>
      </c>
      <c r="E60" s="11"/>
    </row>
    <row r="61" spans="1:5" ht="51" customHeight="1" x14ac:dyDescent="0.25">
      <c r="A61" s="65" t="s">
        <v>52</v>
      </c>
      <c r="B61" s="51" t="s">
        <v>456</v>
      </c>
      <c r="C61" s="426"/>
      <c r="D61" s="79">
        <v>142</v>
      </c>
      <c r="E61" s="78"/>
    </row>
    <row r="62" spans="1:5" ht="24" customHeight="1" x14ac:dyDescent="0.25">
      <c r="A62" s="65" t="s">
        <v>53</v>
      </c>
      <c r="B62" s="51" t="s">
        <v>77</v>
      </c>
      <c r="C62" s="427"/>
      <c r="D62" s="79">
        <v>52</v>
      </c>
      <c r="E62" s="78"/>
    </row>
    <row r="63" spans="1:5" ht="24" customHeight="1" x14ac:dyDescent="0.25">
      <c r="A63" s="40"/>
      <c r="B63" s="435" t="s">
        <v>105</v>
      </c>
      <c r="C63" s="417"/>
      <c r="D63" s="100">
        <f>D59+D60+D61+D62</f>
        <v>339.3</v>
      </c>
      <c r="E63" s="100">
        <f t="shared" ref="E63" si="3">E59+E60+E61+E62</f>
        <v>138.69999999999999</v>
      </c>
    </row>
    <row r="64" spans="1:5" s="17" customFormat="1" ht="24" customHeight="1" x14ac:dyDescent="0.25">
      <c r="A64" s="66" t="s">
        <v>111</v>
      </c>
      <c r="B64" s="380" t="s">
        <v>83</v>
      </c>
      <c r="C64" s="381"/>
      <c r="D64" s="381"/>
      <c r="E64" s="382"/>
    </row>
    <row r="65" spans="1:5" s="17" customFormat="1" ht="65.25" customHeight="1" x14ac:dyDescent="0.25">
      <c r="A65" s="65" t="s">
        <v>54</v>
      </c>
      <c r="B65" s="46" t="s">
        <v>350</v>
      </c>
      <c r="C65" s="433" t="s">
        <v>163</v>
      </c>
      <c r="D65" s="30">
        <v>59.2</v>
      </c>
      <c r="E65" s="265">
        <v>22.6</v>
      </c>
    </row>
    <row r="66" spans="1:5" s="17" customFormat="1" ht="73.5" customHeight="1" x14ac:dyDescent="0.25">
      <c r="A66" s="65" t="s">
        <v>95</v>
      </c>
      <c r="B66" s="46" t="s">
        <v>389</v>
      </c>
      <c r="C66" s="434"/>
      <c r="D66" s="30">
        <v>301.8</v>
      </c>
      <c r="E66" s="271">
        <v>228.5</v>
      </c>
    </row>
    <row r="67" spans="1:5" s="17" customFormat="1" ht="24" customHeight="1" x14ac:dyDescent="0.25">
      <c r="A67" s="40"/>
      <c r="B67" s="435" t="s">
        <v>103</v>
      </c>
      <c r="C67" s="417"/>
      <c r="D67" s="100">
        <f>SUM(D65:D66)</f>
        <v>361</v>
      </c>
      <c r="E67" s="101">
        <f>SUM(E65:E66)</f>
        <v>251.1</v>
      </c>
    </row>
    <row r="68" spans="1:5" s="17" customFormat="1" ht="24" customHeight="1" x14ac:dyDescent="0.25">
      <c r="A68" s="66" t="s">
        <v>112</v>
      </c>
      <c r="B68" s="380" t="s">
        <v>195</v>
      </c>
      <c r="C68" s="381"/>
      <c r="D68" s="381"/>
      <c r="E68" s="382"/>
    </row>
    <row r="69" spans="1:5" s="17" customFormat="1" ht="38.25" customHeight="1" x14ac:dyDescent="0.25">
      <c r="A69" s="65" t="s">
        <v>55</v>
      </c>
      <c r="B69" s="51" t="s">
        <v>218</v>
      </c>
      <c r="C69" s="193" t="s">
        <v>172</v>
      </c>
      <c r="D69" s="29">
        <v>15.6</v>
      </c>
      <c r="E69" s="11"/>
    </row>
    <row r="70" spans="1:5" s="17" customFormat="1" ht="24" customHeight="1" x14ac:dyDescent="0.25">
      <c r="A70" s="40"/>
      <c r="B70" s="416" t="s">
        <v>103</v>
      </c>
      <c r="C70" s="417"/>
      <c r="D70" s="72">
        <f>SUM(D69)</f>
        <v>15.6</v>
      </c>
      <c r="E70" s="72">
        <f>SUM(E69)</f>
        <v>0</v>
      </c>
    </row>
    <row r="71" spans="1:5" s="17" customFormat="1" ht="24" customHeight="1" x14ac:dyDescent="0.25">
      <c r="A71" s="63" t="s">
        <v>113</v>
      </c>
      <c r="B71" s="377" t="s">
        <v>120</v>
      </c>
      <c r="C71" s="378"/>
      <c r="D71" s="378"/>
      <c r="E71" s="379"/>
    </row>
    <row r="72" spans="1:5" s="17" customFormat="1" ht="33" customHeight="1" x14ac:dyDescent="0.25">
      <c r="A72" s="67" t="s">
        <v>63</v>
      </c>
      <c r="B72" s="51" t="s">
        <v>307</v>
      </c>
      <c r="C72" s="332" t="s">
        <v>172</v>
      </c>
      <c r="D72" s="79">
        <v>15.5</v>
      </c>
      <c r="E72" s="78"/>
    </row>
    <row r="73" spans="1:5" s="17" customFormat="1" ht="24" customHeight="1" x14ac:dyDescent="0.25">
      <c r="A73" s="92"/>
      <c r="B73" s="416" t="s">
        <v>103</v>
      </c>
      <c r="C73" s="417"/>
      <c r="D73" s="197">
        <f>SUM(D72)</f>
        <v>15.5</v>
      </c>
      <c r="E73" s="197">
        <f>SUM(E72)</f>
        <v>0</v>
      </c>
    </row>
    <row r="74" spans="1:5" s="17" customFormat="1" ht="40.5" customHeight="1" x14ac:dyDescent="0.25">
      <c r="A74" s="437" t="s">
        <v>84</v>
      </c>
      <c r="B74" s="438"/>
      <c r="C74" s="439"/>
      <c r="D74" s="244">
        <f>D25+D51+D57+D63+D67+D70+D73</f>
        <v>3961.6</v>
      </c>
      <c r="E74" s="244">
        <f>E25+E51+E57+E63+E67+E70+E73</f>
        <v>2315.9999999999995</v>
      </c>
    </row>
    <row r="75" spans="1:5" s="17" customFormat="1" ht="36.75" customHeight="1" x14ac:dyDescent="0.25">
      <c r="A75" s="430" t="s">
        <v>85</v>
      </c>
      <c r="B75" s="431"/>
      <c r="C75" s="431"/>
      <c r="D75" s="431"/>
      <c r="E75" s="432"/>
    </row>
    <row r="76" spans="1:5" ht="25.5" customHeight="1" x14ac:dyDescent="0.25">
      <c r="A76" s="66" t="s">
        <v>114</v>
      </c>
      <c r="B76" s="380" t="s">
        <v>149</v>
      </c>
      <c r="C76" s="381"/>
      <c r="D76" s="381"/>
      <c r="E76" s="382"/>
    </row>
    <row r="77" spans="1:5" ht="37.5" customHeight="1" x14ac:dyDescent="0.25">
      <c r="A77" s="65" t="s">
        <v>130</v>
      </c>
      <c r="B77" s="46" t="s">
        <v>86</v>
      </c>
      <c r="C77" s="192" t="s">
        <v>347</v>
      </c>
      <c r="D77" s="79">
        <v>26</v>
      </c>
      <c r="E77" s="11">
        <v>9.6</v>
      </c>
    </row>
    <row r="78" spans="1:5" ht="51.75" customHeight="1" x14ac:dyDescent="0.25">
      <c r="A78" s="65" t="s">
        <v>368</v>
      </c>
      <c r="B78" s="46" t="s">
        <v>87</v>
      </c>
      <c r="C78" s="201" t="s">
        <v>441</v>
      </c>
      <c r="D78" s="79">
        <v>382.1</v>
      </c>
      <c r="E78" s="78">
        <v>280</v>
      </c>
    </row>
    <row r="79" spans="1:5" ht="24" customHeight="1" x14ac:dyDescent="0.25">
      <c r="A79" s="40"/>
      <c r="B79" s="416" t="s">
        <v>105</v>
      </c>
      <c r="C79" s="417"/>
      <c r="D79" s="81">
        <f>SUM(D77:D78)</f>
        <v>408.1</v>
      </c>
      <c r="E79" s="81">
        <f>SUM(E77:E78)</f>
        <v>289.60000000000002</v>
      </c>
    </row>
    <row r="80" spans="1:5" s="17" customFormat="1" ht="24" customHeight="1" x14ac:dyDescent="0.25">
      <c r="A80" s="459" t="s">
        <v>432</v>
      </c>
      <c r="B80" s="460"/>
      <c r="C80" s="460"/>
      <c r="D80" s="460"/>
      <c r="E80" s="461"/>
    </row>
    <row r="81" spans="1:5" s="17" customFormat="1" ht="24" customHeight="1" x14ac:dyDescent="0.25">
      <c r="A81" s="66" t="s">
        <v>115</v>
      </c>
      <c r="B81" s="420" t="s">
        <v>164</v>
      </c>
      <c r="C81" s="421"/>
      <c r="D81" s="421"/>
      <c r="E81" s="422"/>
    </row>
    <row r="82" spans="1:5" s="17" customFormat="1" ht="85.15" customHeight="1" x14ac:dyDescent="0.25">
      <c r="A82" s="65" t="s">
        <v>131</v>
      </c>
      <c r="B82" s="144" t="s">
        <v>457</v>
      </c>
      <c r="C82" s="311" t="s">
        <v>172</v>
      </c>
      <c r="D82" s="79"/>
      <c r="E82" s="78"/>
    </row>
    <row r="83" spans="1:5" s="17" customFormat="1" ht="24" customHeight="1" x14ac:dyDescent="0.25">
      <c r="A83" s="199"/>
      <c r="B83" s="416" t="s">
        <v>105</v>
      </c>
      <c r="C83" s="417"/>
      <c r="D83" s="197">
        <f>SUM(D81:D82)</f>
        <v>0</v>
      </c>
      <c r="E83" s="197">
        <f>SUM(E81:E82)</f>
        <v>0</v>
      </c>
    </row>
    <row r="84" spans="1:5" s="17" customFormat="1" ht="35.450000000000003" customHeight="1" x14ac:dyDescent="0.25">
      <c r="A84" s="199"/>
      <c r="B84" s="423" t="s">
        <v>371</v>
      </c>
      <c r="C84" s="424"/>
      <c r="D84" s="197">
        <f>D83</f>
        <v>0</v>
      </c>
      <c r="E84" s="197">
        <f>E83</f>
        <v>0</v>
      </c>
    </row>
    <row r="85" spans="1:5" s="17" customFormat="1" ht="24" customHeight="1" x14ac:dyDescent="0.25">
      <c r="A85" s="66" t="s">
        <v>116</v>
      </c>
      <c r="B85" s="380" t="s">
        <v>332</v>
      </c>
      <c r="C85" s="381"/>
      <c r="D85" s="381"/>
      <c r="E85" s="382"/>
    </row>
    <row r="86" spans="1:5" s="17" customFormat="1" ht="33.6" customHeight="1" x14ac:dyDescent="0.25">
      <c r="A86" s="440" t="s">
        <v>133</v>
      </c>
      <c r="B86" s="428" t="s">
        <v>360</v>
      </c>
      <c r="C86" s="312" t="s">
        <v>172</v>
      </c>
      <c r="D86" s="29">
        <v>146.80000000000001</v>
      </c>
      <c r="E86" s="11">
        <v>4.4000000000000004</v>
      </c>
    </row>
    <row r="87" spans="1:5" s="17" customFormat="1" ht="33.6" customHeight="1" x14ac:dyDescent="0.25">
      <c r="A87" s="441"/>
      <c r="B87" s="446"/>
      <c r="C87" s="245" t="s">
        <v>157</v>
      </c>
      <c r="D87" s="29">
        <v>2.4</v>
      </c>
      <c r="E87" s="11"/>
    </row>
    <row r="88" spans="1:5" s="17" customFormat="1" ht="28.9" customHeight="1" x14ac:dyDescent="0.25">
      <c r="A88" s="199"/>
      <c r="B88" s="416" t="s">
        <v>105</v>
      </c>
      <c r="C88" s="417"/>
      <c r="D88" s="197">
        <f>SUM(D86:D87)</f>
        <v>149.20000000000002</v>
      </c>
      <c r="E88" s="197">
        <f>SUM(E86:E87)</f>
        <v>4.4000000000000004</v>
      </c>
    </row>
    <row r="89" spans="1:5" s="17" customFormat="1" ht="28.9" customHeight="1" x14ac:dyDescent="0.25">
      <c r="A89" s="448" t="s">
        <v>433</v>
      </c>
      <c r="B89" s="392" t="s">
        <v>424</v>
      </c>
      <c r="C89" s="153" t="s">
        <v>166</v>
      </c>
      <c r="D89" s="315">
        <v>12.2</v>
      </c>
      <c r="E89" s="78">
        <v>12.2</v>
      </c>
    </row>
    <row r="90" spans="1:5" s="17" customFormat="1" ht="28.9" customHeight="1" x14ac:dyDescent="0.25">
      <c r="A90" s="449"/>
      <c r="B90" s="447"/>
      <c r="C90" s="153" t="s">
        <v>3</v>
      </c>
      <c r="D90" s="315">
        <v>12.5</v>
      </c>
      <c r="E90" s="78">
        <v>12.5</v>
      </c>
    </row>
    <row r="91" spans="1:5" s="17" customFormat="1" ht="28.9" customHeight="1" x14ac:dyDescent="0.25">
      <c r="A91" s="449"/>
      <c r="B91" s="447"/>
      <c r="C91" s="153" t="s">
        <v>10</v>
      </c>
      <c r="D91" s="315">
        <v>4.2</v>
      </c>
      <c r="E91" s="78">
        <v>4.2</v>
      </c>
    </row>
    <row r="92" spans="1:5" s="17" customFormat="1" ht="28.9" customHeight="1" x14ac:dyDescent="0.25">
      <c r="A92" s="449"/>
      <c r="B92" s="447"/>
      <c r="C92" s="153" t="s">
        <v>185</v>
      </c>
      <c r="D92" s="315">
        <v>4.0999999999999996</v>
      </c>
      <c r="E92" s="78">
        <v>4.0999999999999996</v>
      </c>
    </row>
    <row r="93" spans="1:5" s="17" customFormat="1" ht="28.9" customHeight="1" x14ac:dyDescent="0.25">
      <c r="A93" s="449"/>
      <c r="B93" s="447"/>
      <c r="C93" s="153" t="s">
        <v>104</v>
      </c>
      <c r="D93" s="315">
        <v>5.9</v>
      </c>
      <c r="E93" s="78">
        <v>5.9</v>
      </c>
    </row>
    <row r="94" spans="1:5" s="17" customFormat="1" ht="28.9" customHeight="1" x14ac:dyDescent="0.25">
      <c r="A94" s="449"/>
      <c r="B94" s="447"/>
      <c r="C94" s="153" t="s">
        <v>220</v>
      </c>
      <c r="D94" s="315">
        <v>11</v>
      </c>
      <c r="E94" s="78">
        <v>11</v>
      </c>
    </row>
    <row r="95" spans="1:5" s="17" customFormat="1" ht="28.9" customHeight="1" x14ac:dyDescent="0.25">
      <c r="A95" s="449"/>
      <c r="B95" s="447"/>
      <c r="C95" s="153" t="s">
        <v>100</v>
      </c>
      <c r="D95" s="315">
        <v>0.7</v>
      </c>
      <c r="E95" s="78">
        <v>0.7</v>
      </c>
    </row>
    <row r="96" spans="1:5" s="17" customFormat="1" ht="28.9" customHeight="1" x14ac:dyDescent="0.25">
      <c r="A96" s="449"/>
      <c r="B96" s="447"/>
      <c r="C96" s="153" t="s">
        <v>150</v>
      </c>
      <c r="D96" s="315">
        <v>2</v>
      </c>
      <c r="E96" s="78">
        <v>2</v>
      </c>
    </row>
    <row r="97" spans="1:5" s="17" customFormat="1" ht="28.9" customHeight="1" x14ac:dyDescent="0.25">
      <c r="A97" s="449"/>
      <c r="B97" s="447"/>
      <c r="C97" s="153" t="s">
        <v>151</v>
      </c>
      <c r="D97" s="315">
        <v>3.4</v>
      </c>
      <c r="E97" s="78">
        <v>3.4</v>
      </c>
    </row>
    <row r="98" spans="1:5" s="17" customFormat="1" ht="28.5" customHeight="1" x14ac:dyDescent="0.25">
      <c r="A98" s="449"/>
      <c r="B98" s="447"/>
      <c r="C98" s="153" t="s">
        <v>101</v>
      </c>
      <c r="D98" s="315">
        <v>4</v>
      </c>
      <c r="E98" s="78">
        <v>4</v>
      </c>
    </row>
    <row r="99" spans="1:5" s="17" customFormat="1" ht="28.9" customHeight="1" x14ac:dyDescent="0.25">
      <c r="A99" s="449"/>
      <c r="B99" s="447"/>
      <c r="C99" s="153" t="s">
        <v>102</v>
      </c>
      <c r="D99" s="315">
        <v>1.1000000000000001</v>
      </c>
      <c r="E99" s="78">
        <v>1.1000000000000001</v>
      </c>
    </row>
    <row r="100" spans="1:5" s="17" customFormat="1" ht="28.9" customHeight="1" x14ac:dyDescent="0.25">
      <c r="A100" s="449"/>
      <c r="B100" s="447"/>
      <c r="C100" s="153" t="s">
        <v>11</v>
      </c>
      <c r="D100" s="315">
        <v>1</v>
      </c>
      <c r="E100" s="78">
        <v>1</v>
      </c>
    </row>
    <row r="101" spans="1:5" s="17" customFormat="1" ht="28.9" customHeight="1" x14ac:dyDescent="0.25">
      <c r="A101" s="449"/>
      <c r="B101" s="447"/>
      <c r="C101" s="330" t="s">
        <v>441</v>
      </c>
      <c r="D101" s="315">
        <v>2.8</v>
      </c>
      <c r="E101" s="78">
        <v>2.8</v>
      </c>
    </row>
    <row r="102" spans="1:5" s="17" customFormat="1" ht="28.9" customHeight="1" x14ac:dyDescent="0.25">
      <c r="A102" s="449"/>
      <c r="B102" s="447"/>
      <c r="C102" s="331" t="s">
        <v>152</v>
      </c>
      <c r="D102" s="315">
        <v>44</v>
      </c>
      <c r="E102" s="78">
        <v>44</v>
      </c>
    </row>
    <row r="103" spans="1:5" s="17" customFormat="1" ht="28.9" customHeight="1" x14ac:dyDescent="0.25">
      <c r="A103" s="450"/>
      <c r="B103" s="393"/>
      <c r="C103" s="331" t="s">
        <v>346</v>
      </c>
      <c r="D103" s="315">
        <v>16.100000000000001</v>
      </c>
      <c r="E103" s="78">
        <v>16.100000000000001</v>
      </c>
    </row>
    <row r="104" spans="1:5" s="17" customFormat="1" ht="28.9" customHeight="1" x14ac:dyDescent="0.25">
      <c r="A104" s="329"/>
      <c r="B104" s="416" t="s">
        <v>103</v>
      </c>
      <c r="C104" s="417"/>
      <c r="D104" s="197">
        <f>SUM(D89:D103)</f>
        <v>125</v>
      </c>
      <c r="E104" s="197">
        <f>SUM(E89:E103)</f>
        <v>125</v>
      </c>
    </row>
    <row r="105" spans="1:5" s="17" customFormat="1" ht="32.25" customHeight="1" x14ac:dyDescent="0.25">
      <c r="A105" s="444" t="s">
        <v>434</v>
      </c>
      <c r="B105" s="465" t="s">
        <v>386</v>
      </c>
      <c r="C105" s="153" t="s">
        <v>104</v>
      </c>
      <c r="D105" s="29">
        <v>6.7</v>
      </c>
      <c r="E105" s="243">
        <v>6.7</v>
      </c>
    </row>
    <row r="106" spans="1:5" s="17" customFormat="1" ht="32.25" customHeight="1" x14ac:dyDescent="0.25">
      <c r="A106" s="445"/>
      <c r="B106" s="466"/>
      <c r="C106" s="153" t="s">
        <v>220</v>
      </c>
      <c r="D106" s="315">
        <f t="shared" ref="D106:D108" si="4">E106</f>
        <v>5</v>
      </c>
      <c r="E106" s="270">
        <v>5</v>
      </c>
    </row>
    <row r="107" spans="1:5" s="17" customFormat="1" ht="28.15" customHeight="1" x14ac:dyDescent="0.25">
      <c r="A107" s="445"/>
      <c r="B107" s="466"/>
      <c r="C107" s="153" t="s">
        <v>152</v>
      </c>
      <c r="D107" s="29">
        <f t="shared" si="4"/>
        <v>11.5</v>
      </c>
      <c r="E107" s="243">
        <v>11.5</v>
      </c>
    </row>
    <row r="108" spans="1:5" s="17" customFormat="1" ht="34.5" customHeight="1" x14ac:dyDescent="0.25">
      <c r="A108" s="445"/>
      <c r="B108" s="467"/>
      <c r="C108" s="262" t="s">
        <v>346</v>
      </c>
      <c r="D108" s="29">
        <f t="shared" si="4"/>
        <v>7.8</v>
      </c>
      <c r="E108" s="243">
        <v>7.8</v>
      </c>
    </row>
    <row r="109" spans="1:5" s="17" customFormat="1" ht="25.9" customHeight="1" x14ac:dyDescent="0.25">
      <c r="A109" s="199"/>
      <c r="B109" s="416" t="s">
        <v>105</v>
      </c>
      <c r="C109" s="417"/>
      <c r="D109" s="197">
        <f>SUM(D105:D108)</f>
        <v>31</v>
      </c>
      <c r="E109" s="197">
        <f>SUM(E105:E108)</f>
        <v>31</v>
      </c>
    </row>
    <row r="110" spans="1:5" s="17" customFormat="1" ht="24" customHeight="1" x14ac:dyDescent="0.25">
      <c r="A110" s="199"/>
      <c r="B110" s="435" t="s">
        <v>366</v>
      </c>
      <c r="C110" s="417"/>
      <c r="D110" s="100">
        <f>D88+D109+D104</f>
        <v>305.20000000000005</v>
      </c>
      <c r="E110" s="100">
        <f>E88+E109+E104</f>
        <v>160.4</v>
      </c>
    </row>
    <row r="111" spans="1:5" s="17" customFormat="1" ht="24" customHeight="1" x14ac:dyDescent="0.25">
      <c r="A111" s="66" t="s">
        <v>117</v>
      </c>
      <c r="B111" s="380" t="s">
        <v>119</v>
      </c>
      <c r="C111" s="381"/>
      <c r="D111" s="381"/>
      <c r="E111" s="382"/>
    </row>
    <row r="112" spans="1:5" s="17" customFormat="1" ht="39.75" customHeight="1" x14ac:dyDescent="0.25">
      <c r="A112" s="65" t="s">
        <v>134</v>
      </c>
      <c r="B112" s="51" t="s">
        <v>349</v>
      </c>
      <c r="C112" s="319" t="s">
        <v>153</v>
      </c>
      <c r="D112" s="29">
        <v>36.200000000000003</v>
      </c>
      <c r="E112" s="11"/>
    </row>
    <row r="113" spans="1:5" s="17" customFormat="1" ht="24" customHeight="1" x14ac:dyDescent="0.25">
      <c r="A113" s="199"/>
      <c r="B113" s="435" t="s">
        <v>105</v>
      </c>
      <c r="C113" s="417"/>
      <c r="D113" s="100">
        <f>SUM(D112)</f>
        <v>36.200000000000003</v>
      </c>
      <c r="E113" s="100">
        <f t="shared" ref="E113" si="5">SUM(E112)</f>
        <v>0</v>
      </c>
    </row>
    <row r="114" spans="1:5" s="17" customFormat="1" ht="24" customHeight="1" x14ac:dyDescent="0.25">
      <c r="A114" s="66" t="s">
        <v>118</v>
      </c>
      <c r="B114" s="380" t="s">
        <v>161</v>
      </c>
      <c r="C114" s="381"/>
      <c r="D114" s="381"/>
      <c r="E114" s="382"/>
    </row>
    <row r="115" spans="1:5" s="17" customFormat="1" ht="36" customHeight="1" x14ac:dyDescent="0.25">
      <c r="A115" s="418" t="s">
        <v>135</v>
      </c>
      <c r="B115" s="442" t="s">
        <v>378</v>
      </c>
      <c r="C115" s="291" t="s">
        <v>172</v>
      </c>
      <c r="D115" s="29">
        <v>72.2</v>
      </c>
      <c r="E115" s="23"/>
    </row>
    <row r="116" spans="1:5" s="17" customFormat="1" ht="35.450000000000003" customHeight="1" x14ac:dyDescent="0.25">
      <c r="A116" s="419"/>
      <c r="B116" s="443"/>
      <c r="C116" s="273" t="s">
        <v>162</v>
      </c>
      <c r="D116" s="29">
        <v>22.5</v>
      </c>
      <c r="E116" s="23">
        <v>22.2</v>
      </c>
    </row>
    <row r="117" spans="1:5" s="17" customFormat="1" ht="34.15" customHeight="1" x14ac:dyDescent="0.25">
      <c r="A117" s="214" t="s">
        <v>136</v>
      </c>
      <c r="B117" s="53" t="s">
        <v>351</v>
      </c>
      <c r="C117" s="252" t="s">
        <v>172</v>
      </c>
      <c r="D117" s="315">
        <v>1.3</v>
      </c>
      <c r="E117" s="83">
        <v>1.3</v>
      </c>
    </row>
    <row r="118" spans="1:5" s="17" customFormat="1" ht="32.450000000000003" customHeight="1" x14ac:dyDescent="0.25">
      <c r="A118" s="199"/>
      <c r="B118" s="423" t="s">
        <v>105</v>
      </c>
      <c r="C118" s="424"/>
      <c r="D118" s="197">
        <f>D115+D117+D116</f>
        <v>96</v>
      </c>
      <c r="E118" s="197">
        <f t="shared" ref="E118" si="6">E115+E117+E116</f>
        <v>23.5</v>
      </c>
    </row>
    <row r="119" spans="1:5" s="17" customFormat="1" ht="32.450000000000003" customHeight="1" x14ac:dyDescent="0.25">
      <c r="A119" s="65" t="s">
        <v>222</v>
      </c>
      <c r="B119" s="274" t="s">
        <v>364</v>
      </c>
      <c r="C119" s="273" t="s">
        <v>162</v>
      </c>
      <c r="D119" s="79">
        <f>E119</f>
        <v>0</v>
      </c>
      <c r="E119" s="78"/>
    </row>
    <row r="120" spans="1:5" s="17" customFormat="1" ht="24" customHeight="1" x14ac:dyDescent="0.25">
      <c r="A120" s="275"/>
      <c r="B120" s="277" t="s">
        <v>103</v>
      </c>
      <c r="C120" s="276"/>
      <c r="D120" s="278">
        <f>SUM(D119)</f>
        <v>0</v>
      </c>
      <c r="E120" s="278">
        <f t="shared" ref="E120" si="7">SUM(E119)</f>
        <v>0</v>
      </c>
    </row>
    <row r="121" spans="1:5" s="17" customFormat="1" ht="33.75" customHeight="1" x14ac:dyDescent="0.25">
      <c r="A121" s="65" t="s">
        <v>237</v>
      </c>
      <c r="B121" s="53" t="s">
        <v>385</v>
      </c>
      <c r="C121" s="353" t="s">
        <v>172</v>
      </c>
      <c r="D121" s="79">
        <v>137.4</v>
      </c>
      <c r="E121" s="79"/>
    </row>
    <row r="122" spans="1:5" s="17" customFormat="1" ht="24" customHeight="1" x14ac:dyDescent="0.25">
      <c r="A122" s="275"/>
      <c r="B122" s="277" t="s">
        <v>103</v>
      </c>
      <c r="C122" s="354"/>
      <c r="D122" s="278">
        <f>D121</f>
        <v>137.4</v>
      </c>
      <c r="E122" s="278">
        <f>E121</f>
        <v>0</v>
      </c>
    </row>
    <row r="123" spans="1:5" s="17" customFormat="1" ht="35.25" customHeight="1" x14ac:dyDescent="0.25">
      <c r="A123" s="214" t="s">
        <v>237</v>
      </c>
      <c r="B123" s="352" t="s">
        <v>444</v>
      </c>
      <c r="C123" s="273" t="s">
        <v>162</v>
      </c>
      <c r="D123" s="207">
        <v>62.7</v>
      </c>
      <c r="E123" s="206">
        <v>61.8</v>
      </c>
    </row>
    <row r="124" spans="1:5" s="17" customFormat="1" ht="24" customHeight="1" x14ac:dyDescent="0.25">
      <c r="A124" s="275"/>
      <c r="B124" s="277" t="s">
        <v>103</v>
      </c>
      <c r="C124" s="276"/>
      <c r="D124" s="278">
        <f>D123</f>
        <v>62.7</v>
      </c>
      <c r="E124" s="278">
        <f>E123</f>
        <v>61.8</v>
      </c>
    </row>
    <row r="125" spans="1:5" s="17" customFormat="1" ht="35.25" customHeight="1" x14ac:dyDescent="0.25">
      <c r="A125" s="65" t="s">
        <v>447</v>
      </c>
      <c r="B125" s="355" t="s">
        <v>446</v>
      </c>
      <c r="C125" s="353" t="s">
        <v>172</v>
      </c>
      <c r="D125" s="315">
        <v>28.9</v>
      </c>
      <c r="E125" s="78">
        <v>1.1000000000000001</v>
      </c>
    </row>
    <row r="126" spans="1:5" s="17" customFormat="1" ht="24" customHeight="1" x14ac:dyDescent="0.25">
      <c r="A126" s="275"/>
      <c r="B126" s="277" t="s">
        <v>103</v>
      </c>
      <c r="C126" s="276"/>
      <c r="D126" s="278">
        <f>D125</f>
        <v>28.9</v>
      </c>
      <c r="E126" s="278">
        <f>E125</f>
        <v>1.1000000000000001</v>
      </c>
    </row>
    <row r="127" spans="1:5" s="17" customFormat="1" ht="36" customHeight="1" x14ac:dyDescent="0.25">
      <c r="A127" s="65" t="s">
        <v>452</v>
      </c>
      <c r="B127" s="355" t="s">
        <v>450</v>
      </c>
      <c r="C127" s="353" t="s">
        <v>172</v>
      </c>
      <c r="D127" s="315">
        <v>52.2</v>
      </c>
      <c r="E127" s="78">
        <v>51.5</v>
      </c>
    </row>
    <row r="128" spans="1:5" s="17" customFormat="1" ht="24" customHeight="1" x14ac:dyDescent="0.25">
      <c r="A128" s="275"/>
      <c r="B128" s="277" t="s">
        <v>103</v>
      </c>
      <c r="C128" s="276"/>
      <c r="D128" s="278">
        <f>D127</f>
        <v>52.2</v>
      </c>
      <c r="E128" s="278">
        <f>E127</f>
        <v>51.5</v>
      </c>
    </row>
    <row r="129" spans="1:7" s="17" customFormat="1" ht="36" customHeight="1" x14ac:dyDescent="0.25">
      <c r="A129" s="65" t="s">
        <v>452</v>
      </c>
      <c r="B129" s="355" t="s">
        <v>451</v>
      </c>
      <c r="C129" s="330" t="s">
        <v>441</v>
      </c>
      <c r="D129" s="315">
        <v>115</v>
      </c>
      <c r="E129" s="78">
        <v>106</v>
      </c>
    </row>
    <row r="130" spans="1:7" s="17" customFormat="1" ht="24" customHeight="1" x14ac:dyDescent="0.25">
      <c r="A130" s="65" t="s">
        <v>452</v>
      </c>
      <c r="B130" s="355" t="s">
        <v>453</v>
      </c>
      <c r="C130" s="353" t="s">
        <v>172</v>
      </c>
      <c r="D130" s="315">
        <v>2.2999999999999998</v>
      </c>
      <c r="E130" s="78">
        <v>2.2999999999999998</v>
      </c>
    </row>
    <row r="131" spans="1:7" s="17" customFormat="1" ht="24" customHeight="1" x14ac:dyDescent="0.25">
      <c r="A131" s="275"/>
      <c r="B131" s="277" t="s">
        <v>103</v>
      </c>
      <c r="C131" s="276"/>
      <c r="D131" s="278">
        <f>D129+D130</f>
        <v>117.3</v>
      </c>
      <c r="E131" s="278">
        <f>E129+E130</f>
        <v>108.3</v>
      </c>
    </row>
    <row r="132" spans="1:7" s="17" customFormat="1" ht="24" customHeight="1" x14ac:dyDescent="0.25">
      <c r="A132" s="275"/>
      <c r="B132" s="277" t="s">
        <v>335</v>
      </c>
      <c r="C132" s="276"/>
      <c r="D132" s="278">
        <f>D120+D118+D122+D124+D126+D128+D131</f>
        <v>494.5</v>
      </c>
      <c r="E132" s="278">
        <f>E120+E118+E122+E124+E126+E128+E131</f>
        <v>246.2</v>
      </c>
    </row>
    <row r="133" spans="1:7" ht="24" customHeight="1" x14ac:dyDescent="0.25">
      <c r="A133" s="66" t="s">
        <v>211</v>
      </c>
      <c r="B133" s="380" t="s">
        <v>122</v>
      </c>
      <c r="C133" s="381"/>
      <c r="D133" s="381"/>
      <c r="E133" s="382"/>
      <c r="G133" s="169"/>
    </row>
    <row r="134" spans="1:7" ht="39" customHeight="1" x14ac:dyDescent="0.25">
      <c r="A134" s="65" t="s">
        <v>137</v>
      </c>
      <c r="B134" s="51" t="s">
        <v>348</v>
      </c>
      <c r="C134" s="367" t="s">
        <v>172</v>
      </c>
      <c r="D134" s="29">
        <v>10.1</v>
      </c>
      <c r="E134" s="11"/>
    </row>
    <row r="135" spans="1:7" ht="48" customHeight="1" x14ac:dyDescent="0.25">
      <c r="A135" s="65" t="s">
        <v>138</v>
      </c>
      <c r="B135" s="280" t="s">
        <v>401</v>
      </c>
      <c r="C135" s="368"/>
      <c r="D135" s="327">
        <v>22</v>
      </c>
      <c r="E135" s="243"/>
    </row>
    <row r="136" spans="1:7" ht="39" customHeight="1" x14ac:dyDescent="0.25">
      <c r="A136" s="65" t="s">
        <v>139</v>
      </c>
      <c r="B136" s="280" t="s">
        <v>402</v>
      </c>
      <c r="C136" s="368"/>
      <c r="D136" s="328">
        <v>31.1</v>
      </c>
      <c r="E136" s="243"/>
    </row>
    <row r="137" spans="1:7" ht="51" customHeight="1" x14ac:dyDescent="0.25">
      <c r="A137" s="65" t="s">
        <v>140</v>
      </c>
      <c r="B137" s="13" t="s">
        <v>403</v>
      </c>
      <c r="C137" s="368"/>
      <c r="D137" s="327">
        <v>50</v>
      </c>
      <c r="E137" s="243"/>
    </row>
    <row r="138" spans="1:7" ht="39" customHeight="1" x14ac:dyDescent="0.25">
      <c r="A138" s="65" t="s">
        <v>141</v>
      </c>
      <c r="B138" s="13" t="s">
        <v>404</v>
      </c>
      <c r="C138" s="369"/>
      <c r="D138" s="328">
        <v>40.799999999999997</v>
      </c>
      <c r="E138" s="243"/>
    </row>
    <row r="139" spans="1:7" s="17" customFormat="1" ht="24.75" customHeight="1" x14ac:dyDescent="0.25">
      <c r="A139" s="199"/>
      <c r="B139" s="435" t="s">
        <v>367</v>
      </c>
      <c r="C139" s="417"/>
      <c r="D139" s="100">
        <f>SUM(D134:D138)</f>
        <v>154</v>
      </c>
      <c r="E139" s="100">
        <f>E134</f>
        <v>0</v>
      </c>
    </row>
    <row r="140" spans="1:7" s="17" customFormat="1" ht="24.75" customHeight="1" x14ac:dyDescent="0.25">
      <c r="A140" s="66" t="s">
        <v>313</v>
      </c>
      <c r="B140" s="420" t="s">
        <v>187</v>
      </c>
      <c r="C140" s="452"/>
      <c r="D140" s="452"/>
      <c r="E140" s="453"/>
    </row>
    <row r="141" spans="1:7" s="17" customFormat="1" ht="45" customHeight="1" x14ac:dyDescent="0.25">
      <c r="A141" s="65" t="s">
        <v>314</v>
      </c>
      <c r="B141" s="144" t="s">
        <v>387</v>
      </c>
      <c r="C141" s="311" t="s">
        <v>172</v>
      </c>
      <c r="D141" s="315">
        <v>1861.4</v>
      </c>
      <c r="E141" s="78"/>
    </row>
    <row r="142" spans="1:7" s="17" customFormat="1" ht="24.75" customHeight="1" x14ac:dyDescent="0.25">
      <c r="A142" s="199"/>
      <c r="B142" s="416" t="s">
        <v>105</v>
      </c>
      <c r="C142" s="417"/>
      <c r="D142" s="197">
        <f>SUM(D140:D141)</f>
        <v>1861.4</v>
      </c>
      <c r="E142" s="197">
        <f>SUM(E140:E141)</f>
        <v>0</v>
      </c>
    </row>
    <row r="143" spans="1:7" s="17" customFormat="1" ht="24.75" customHeight="1" x14ac:dyDescent="0.25">
      <c r="A143" s="65" t="s">
        <v>435</v>
      </c>
      <c r="B143" s="144" t="s">
        <v>395</v>
      </c>
      <c r="C143" s="320" t="s">
        <v>172</v>
      </c>
      <c r="D143" s="327">
        <v>233</v>
      </c>
      <c r="E143" s="327"/>
    </row>
    <row r="144" spans="1:7" s="17" customFormat="1" ht="24.75" customHeight="1" x14ac:dyDescent="0.25">
      <c r="A144" s="199"/>
      <c r="B144" s="454" t="s">
        <v>105</v>
      </c>
      <c r="C144" s="455"/>
      <c r="D144" s="100">
        <f>D143</f>
        <v>233</v>
      </c>
      <c r="E144" s="100"/>
    </row>
    <row r="145" spans="1:5" s="17" customFormat="1" ht="24.75" customHeight="1" x14ac:dyDescent="0.25">
      <c r="A145" s="199"/>
      <c r="B145" s="454" t="s">
        <v>436</v>
      </c>
      <c r="C145" s="455"/>
      <c r="D145" s="100">
        <f>D142+D144</f>
        <v>2094.4</v>
      </c>
      <c r="E145" s="100"/>
    </row>
    <row r="146" spans="1:5" s="17" customFormat="1" ht="24" customHeight="1" x14ac:dyDescent="0.25">
      <c r="A146" s="66" t="s">
        <v>369</v>
      </c>
      <c r="B146" s="451" t="s">
        <v>13</v>
      </c>
      <c r="C146" s="451"/>
      <c r="D146" s="451"/>
      <c r="E146" s="451"/>
    </row>
    <row r="147" spans="1:5" s="17" customFormat="1" ht="31.5" customHeight="1" x14ac:dyDescent="0.25">
      <c r="A147" s="65" t="s">
        <v>370</v>
      </c>
      <c r="B147" s="13" t="s">
        <v>365</v>
      </c>
      <c r="C147" s="304" t="s">
        <v>172</v>
      </c>
      <c r="D147" s="223">
        <v>34.1</v>
      </c>
      <c r="E147" s="223"/>
    </row>
    <row r="148" spans="1:5" s="17" customFormat="1" ht="24" customHeight="1" x14ac:dyDescent="0.25">
      <c r="A148" s="199"/>
      <c r="B148" s="435" t="s">
        <v>105</v>
      </c>
      <c r="C148" s="417"/>
      <c r="D148" s="100">
        <f>SUM(D147:D147)</f>
        <v>34.1</v>
      </c>
      <c r="E148" s="100">
        <f>SUM(E147:E147)</f>
        <v>0</v>
      </c>
    </row>
    <row r="149" spans="1:5" s="17" customFormat="1" ht="24" customHeight="1" x14ac:dyDescent="0.25">
      <c r="A149" s="412" t="s">
        <v>124</v>
      </c>
      <c r="B149" s="412"/>
      <c r="C149" s="102"/>
      <c r="D149" s="82">
        <f>D74+D79+D84+D110+D113+D132+D139+D145+D148</f>
        <v>7488.1</v>
      </c>
      <c r="E149" s="82">
        <f>E74+E79+E84+E110+E113+E132+E139+E145+E148</f>
        <v>3012.1999999999994</v>
      </c>
    </row>
    <row r="150" spans="1:5" ht="15.75" customHeight="1" x14ac:dyDescent="0.25">
      <c r="C150" s="3"/>
      <c r="D150" s="98"/>
      <c r="E150" s="88"/>
    </row>
    <row r="151" spans="1:5" x14ac:dyDescent="0.25">
      <c r="A151" s="236"/>
      <c r="B151" s="236"/>
      <c r="C151" s="236"/>
      <c r="D151" s="237"/>
      <c r="E151" s="91"/>
    </row>
    <row r="152" spans="1:5" x14ac:dyDescent="0.25">
      <c r="D152" s="98"/>
    </row>
  </sheetData>
  <mergeCells count="64">
    <mergeCell ref="D3:F3"/>
    <mergeCell ref="A10:E10"/>
    <mergeCell ref="A80:E80"/>
    <mergeCell ref="B31:B44"/>
    <mergeCell ref="B105:B108"/>
    <mergeCell ref="B5:E5"/>
    <mergeCell ref="B6:E6"/>
    <mergeCell ref="B51:C51"/>
    <mergeCell ref="C55:C56"/>
    <mergeCell ref="C53:C54"/>
    <mergeCell ref="B57:C57"/>
    <mergeCell ref="B11:E11"/>
    <mergeCell ref="B25:C25"/>
    <mergeCell ref="C27:C28"/>
    <mergeCell ref="C12:C23"/>
    <mergeCell ref="B70:C70"/>
    <mergeCell ref="A149:B149"/>
    <mergeCell ref="B139:C139"/>
    <mergeCell ref="B146:E146"/>
    <mergeCell ref="B148:C148"/>
    <mergeCell ref="B110:C110"/>
    <mergeCell ref="B140:E140"/>
    <mergeCell ref="B145:C145"/>
    <mergeCell ref="B144:C144"/>
    <mergeCell ref="C134:C138"/>
    <mergeCell ref="B142:C142"/>
    <mergeCell ref="A86:A87"/>
    <mergeCell ref="B118:C118"/>
    <mergeCell ref="B115:B116"/>
    <mergeCell ref="B114:E114"/>
    <mergeCell ref="B133:E133"/>
    <mergeCell ref="A105:A108"/>
    <mergeCell ref="B88:C88"/>
    <mergeCell ref="B109:C109"/>
    <mergeCell ref="B86:B87"/>
    <mergeCell ref="B104:C104"/>
    <mergeCell ref="B89:B103"/>
    <mergeCell ref="A89:A103"/>
    <mergeCell ref="B111:E111"/>
    <mergeCell ref="B113:C113"/>
    <mergeCell ref="D1:E1"/>
    <mergeCell ref="A115:A116"/>
    <mergeCell ref="B81:E81"/>
    <mergeCell ref="B84:C84"/>
    <mergeCell ref="C59:C62"/>
    <mergeCell ref="C29:C30"/>
    <mergeCell ref="A75:E75"/>
    <mergeCell ref="B76:E76"/>
    <mergeCell ref="C65:C66"/>
    <mergeCell ref="B67:C67"/>
    <mergeCell ref="C48:C49"/>
    <mergeCell ref="B50:C50"/>
    <mergeCell ref="A74:C74"/>
    <mergeCell ref="B63:C63"/>
    <mergeCell ref="B64:E64"/>
    <mergeCell ref="B68:E68"/>
    <mergeCell ref="B58:E58"/>
    <mergeCell ref="B52:E52"/>
    <mergeCell ref="B26:E26"/>
    <mergeCell ref="B71:E71"/>
    <mergeCell ref="B85:E85"/>
    <mergeCell ref="B73:C73"/>
    <mergeCell ref="B79:C79"/>
    <mergeCell ref="B83:C83"/>
  </mergeCells>
  <phoneticPr fontId="10" type="noConversion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0"/>
  <sheetViews>
    <sheetView showZeros="0" topLeftCell="A31" workbookViewId="0">
      <selection activeCell="A39" sqref="A39:D42"/>
    </sheetView>
  </sheetViews>
  <sheetFormatPr defaultColWidth="9.140625" defaultRowHeight="29.25" customHeight="1" x14ac:dyDescent="0.25"/>
  <cols>
    <col min="1" max="1" width="5.42578125" style="4" customWidth="1"/>
    <col min="2" max="2" width="49.7109375" style="4" customWidth="1"/>
    <col min="3" max="3" width="16.7109375" style="2" customWidth="1"/>
    <col min="4" max="4" width="16.7109375" style="4" customWidth="1"/>
    <col min="5" max="16384" width="9.140625" style="4"/>
  </cols>
  <sheetData>
    <row r="1" spans="1:5" ht="24" customHeight="1" x14ac:dyDescent="0.25">
      <c r="C1" s="397" t="s">
        <v>106</v>
      </c>
      <c r="D1" s="397"/>
    </row>
    <row r="2" spans="1:5" ht="19.5" customHeight="1" x14ac:dyDescent="0.25">
      <c r="C2" s="397" t="s">
        <v>194</v>
      </c>
      <c r="D2" s="397"/>
      <c r="E2" s="397"/>
    </row>
    <row r="3" spans="1:5" ht="20.25" customHeight="1" x14ac:dyDescent="0.25">
      <c r="C3" s="397" t="s">
        <v>380</v>
      </c>
      <c r="D3" s="397"/>
      <c r="E3" s="397"/>
    </row>
    <row r="4" spans="1:5" ht="16.5" customHeight="1" x14ac:dyDescent="0.25"/>
    <row r="5" spans="1:5" ht="20.25" customHeight="1" x14ac:dyDescent="0.25">
      <c r="B5" s="33" t="s">
        <v>410</v>
      </c>
      <c r="C5" s="62"/>
      <c r="D5" s="33"/>
    </row>
    <row r="6" spans="1:5" ht="21.75" customHeight="1" x14ac:dyDescent="0.25">
      <c r="A6" s="363" t="s">
        <v>90</v>
      </c>
      <c r="B6" s="363"/>
      <c r="C6" s="363"/>
      <c r="D6" s="363"/>
    </row>
    <row r="7" spans="1:5" ht="21.75" customHeight="1" x14ac:dyDescent="0.25">
      <c r="A7" s="307"/>
      <c r="B7" s="307"/>
      <c r="C7" s="307"/>
      <c r="D7" s="307"/>
    </row>
    <row r="8" spans="1:5" ht="16.5" customHeight="1" x14ac:dyDescent="0.25">
      <c r="C8" s="56"/>
      <c r="D8" s="324" t="s">
        <v>440</v>
      </c>
    </row>
    <row r="9" spans="1:5" ht="19.5" customHeight="1" x14ac:dyDescent="0.25">
      <c r="A9" s="474" t="s">
        <v>317</v>
      </c>
      <c r="B9" s="367" t="s">
        <v>148</v>
      </c>
      <c r="C9" s="476" t="s">
        <v>103</v>
      </c>
      <c r="D9" s="478" t="s">
        <v>381</v>
      </c>
    </row>
    <row r="10" spans="1:5" ht="23.25" customHeight="1" x14ac:dyDescent="0.25">
      <c r="A10" s="475"/>
      <c r="B10" s="368"/>
      <c r="C10" s="477"/>
      <c r="D10" s="479"/>
    </row>
    <row r="11" spans="1:5" ht="24" customHeight="1" x14ac:dyDescent="0.25">
      <c r="A11" s="181" t="s">
        <v>107</v>
      </c>
      <c r="B11" s="380" t="s">
        <v>149</v>
      </c>
      <c r="C11" s="381"/>
      <c r="D11" s="382"/>
    </row>
    <row r="12" spans="1:5" ht="24" customHeight="1" x14ac:dyDescent="0.25">
      <c r="A12" s="182" t="s">
        <v>98</v>
      </c>
      <c r="B12" s="51" t="s">
        <v>166</v>
      </c>
      <c r="C12" s="79">
        <v>82</v>
      </c>
      <c r="D12" s="78"/>
    </row>
    <row r="13" spans="1:5" ht="24" customHeight="1" x14ac:dyDescent="0.25">
      <c r="A13" s="182" t="s">
        <v>17</v>
      </c>
      <c r="B13" s="51" t="s">
        <v>3</v>
      </c>
      <c r="C13" s="79">
        <v>80.099999999999994</v>
      </c>
      <c r="D13" s="78"/>
    </row>
    <row r="14" spans="1:5" ht="24" customHeight="1" x14ac:dyDescent="0.25">
      <c r="A14" s="182" t="s">
        <v>18</v>
      </c>
      <c r="B14" s="51" t="s">
        <v>10</v>
      </c>
      <c r="C14" s="79">
        <v>35</v>
      </c>
      <c r="D14" s="78"/>
    </row>
    <row r="15" spans="1:5" ht="39" customHeight="1" x14ac:dyDescent="0.25">
      <c r="A15" s="182" t="s">
        <v>99</v>
      </c>
      <c r="B15" s="51" t="s">
        <v>185</v>
      </c>
      <c r="C15" s="79">
        <v>25.4</v>
      </c>
      <c r="D15" s="78"/>
    </row>
    <row r="16" spans="1:5" ht="39" customHeight="1" x14ac:dyDescent="0.25">
      <c r="A16" s="182" t="s">
        <v>19</v>
      </c>
      <c r="B16" s="51" t="s">
        <v>104</v>
      </c>
      <c r="C16" s="79">
        <v>42.5</v>
      </c>
      <c r="D16" s="78"/>
    </row>
    <row r="17" spans="1:4" ht="39" customHeight="1" x14ac:dyDescent="0.25">
      <c r="A17" s="182" t="s">
        <v>20</v>
      </c>
      <c r="B17" s="51" t="s">
        <v>220</v>
      </c>
      <c r="C17" s="79">
        <v>62.7</v>
      </c>
      <c r="D17" s="78"/>
    </row>
    <row r="18" spans="1:4" ht="24" customHeight="1" x14ac:dyDescent="0.25">
      <c r="A18" s="182" t="s">
        <v>21</v>
      </c>
      <c r="B18" s="51" t="s">
        <v>186</v>
      </c>
      <c r="C18" s="79">
        <v>6</v>
      </c>
      <c r="D18" s="78"/>
    </row>
    <row r="19" spans="1:4" ht="24" customHeight="1" x14ac:dyDescent="0.25">
      <c r="A19" s="182" t="s">
        <v>22</v>
      </c>
      <c r="B19" s="51" t="s">
        <v>100</v>
      </c>
      <c r="C19" s="79">
        <v>1.5</v>
      </c>
      <c r="D19" s="78"/>
    </row>
    <row r="20" spans="1:4" ht="39" customHeight="1" x14ac:dyDescent="0.25">
      <c r="A20" s="182" t="s">
        <v>23</v>
      </c>
      <c r="B20" s="51" t="s">
        <v>150</v>
      </c>
      <c r="C20" s="79">
        <v>32.4</v>
      </c>
      <c r="D20" s="78"/>
    </row>
    <row r="21" spans="1:4" ht="24" customHeight="1" x14ac:dyDescent="0.25">
      <c r="A21" s="182" t="s">
        <v>24</v>
      </c>
      <c r="B21" s="51" t="s">
        <v>151</v>
      </c>
      <c r="C21" s="79">
        <v>25.4</v>
      </c>
      <c r="D21" s="78"/>
    </row>
    <row r="22" spans="1:4" ht="24" customHeight="1" x14ac:dyDescent="0.25">
      <c r="A22" s="182" t="s">
        <v>25</v>
      </c>
      <c r="B22" s="51" t="s">
        <v>101</v>
      </c>
      <c r="C22" s="79">
        <v>21.6</v>
      </c>
      <c r="D22" s="78"/>
    </row>
    <row r="23" spans="1:4" ht="24" customHeight="1" x14ac:dyDescent="0.25">
      <c r="A23" s="182" t="s">
        <v>26</v>
      </c>
      <c r="B23" s="51" t="s">
        <v>102</v>
      </c>
      <c r="C23" s="79">
        <v>26</v>
      </c>
      <c r="D23" s="78"/>
    </row>
    <row r="24" spans="1:4" ht="39" customHeight="1" x14ac:dyDescent="0.25">
      <c r="A24" s="182" t="s">
        <v>27</v>
      </c>
      <c r="B24" s="51" t="s">
        <v>11</v>
      </c>
      <c r="C24" s="79">
        <v>5.4</v>
      </c>
      <c r="D24" s="78"/>
    </row>
    <row r="25" spans="1:4" ht="24" customHeight="1" x14ac:dyDescent="0.25">
      <c r="A25" s="182" t="s">
        <v>167</v>
      </c>
      <c r="B25" s="51" t="s">
        <v>358</v>
      </c>
      <c r="C25" s="79">
        <v>1</v>
      </c>
      <c r="D25" s="78"/>
    </row>
    <row r="26" spans="1:4" ht="38.25" customHeight="1" x14ac:dyDescent="0.25">
      <c r="A26" s="182" t="s">
        <v>28</v>
      </c>
      <c r="B26" s="51" t="s">
        <v>441</v>
      </c>
      <c r="C26" s="79">
        <v>6</v>
      </c>
      <c r="D26" s="78"/>
    </row>
    <row r="27" spans="1:4" ht="24" customHeight="1" x14ac:dyDescent="0.25">
      <c r="A27" s="182" t="s">
        <v>168</v>
      </c>
      <c r="B27" s="51" t="s">
        <v>152</v>
      </c>
      <c r="C27" s="79">
        <v>76.3</v>
      </c>
      <c r="D27" s="78">
        <v>42.6</v>
      </c>
    </row>
    <row r="28" spans="1:4" ht="39" customHeight="1" x14ac:dyDescent="0.25">
      <c r="A28" s="182" t="s">
        <v>233</v>
      </c>
      <c r="B28" s="51" t="s">
        <v>346</v>
      </c>
      <c r="C28" s="79">
        <v>69</v>
      </c>
      <c r="D28" s="78">
        <v>21.8</v>
      </c>
    </row>
    <row r="29" spans="1:4" s="16" customFormat="1" ht="24" customHeight="1" x14ac:dyDescent="0.25">
      <c r="A29" s="92"/>
      <c r="B29" s="75" t="s">
        <v>103</v>
      </c>
      <c r="C29" s="170">
        <f>SUM(C12:C28)</f>
        <v>598.29999999999995</v>
      </c>
      <c r="D29" s="81">
        <f>SUM(D12:D28)</f>
        <v>64.400000000000006</v>
      </c>
    </row>
    <row r="30" spans="1:4" ht="24" customHeight="1" x14ac:dyDescent="0.25">
      <c r="A30" s="181" t="s">
        <v>108</v>
      </c>
      <c r="B30" s="380" t="s">
        <v>119</v>
      </c>
      <c r="C30" s="381"/>
      <c r="D30" s="382"/>
    </row>
    <row r="31" spans="1:4" ht="39" customHeight="1" x14ac:dyDescent="0.25">
      <c r="A31" s="182" t="s">
        <v>29</v>
      </c>
      <c r="B31" s="51" t="s">
        <v>153</v>
      </c>
      <c r="C31" s="79">
        <v>2</v>
      </c>
      <c r="D31" s="78"/>
    </row>
    <row r="32" spans="1:4" ht="24" customHeight="1" x14ac:dyDescent="0.25">
      <c r="A32" s="182" t="s">
        <v>30</v>
      </c>
      <c r="B32" s="51" t="s">
        <v>155</v>
      </c>
      <c r="C32" s="79">
        <v>16</v>
      </c>
      <c r="D32" s="78"/>
    </row>
    <row r="33" spans="1:4" ht="24" customHeight="1" x14ac:dyDescent="0.25">
      <c r="A33" s="182" t="s">
        <v>31</v>
      </c>
      <c r="B33" s="104" t="s">
        <v>156</v>
      </c>
      <c r="C33" s="79">
        <v>0.6</v>
      </c>
      <c r="D33" s="78"/>
    </row>
    <row r="34" spans="1:4" ht="24" customHeight="1" x14ac:dyDescent="0.25">
      <c r="A34" s="182" t="s">
        <v>32</v>
      </c>
      <c r="B34" s="104" t="s">
        <v>157</v>
      </c>
      <c r="C34" s="79">
        <v>0.4</v>
      </c>
      <c r="D34" s="78"/>
    </row>
    <row r="35" spans="1:4" ht="24" customHeight="1" x14ac:dyDescent="0.25">
      <c r="A35" s="182" t="s">
        <v>33</v>
      </c>
      <c r="B35" s="104" t="s">
        <v>158</v>
      </c>
      <c r="C35" s="79">
        <v>1</v>
      </c>
      <c r="D35" s="78"/>
    </row>
    <row r="36" spans="1:4" ht="24" customHeight="1" x14ac:dyDescent="0.25">
      <c r="A36" s="182" t="s">
        <v>34</v>
      </c>
      <c r="B36" s="104" t="s">
        <v>159</v>
      </c>
      <c r="C36" s="79">
        <v>20</v>
      </c>
      <c r="D36" s="78"/>
    </row>
    <row r="37" spans="1:4" ht="24" customHeight="1" x14ac:dyDescent="0.25">
      <c r="A37" s="182" t="s">
        <v>35</v>
      </c>
      <c r="B37" s="104" t="s">
        <v>160</v>
      </c>
      <c r="C37" s="79">
        <v>0.6</v>
      </c>
      <c r="D37" s="78"/>
    </row>
    <row r="38" spans="1:4" s="16" customFormat="1" ht="24" customHeight="1" x14ac:dyDescent="0.25">
      <c r="A38" s="92"/>
      <c r="B38" s="76" t="s">
        <v>103</v>
      </c>
      <c r="C38" s="81">
        <f>SUM(C31:C37)</f>
        <v>40.6</v>
      </c>
      <c r="D38" s="81">
        <f>SUM(D31:D37)</f>
        <v>0</v>
      </c>
    </row>
    <row r="39" spans="1:4" ht="24" customHeight="1" x14ac:dyDescent="0.25">
      <c r="A39" s="181" t="s">
        <v>109</v>
      </c>
      <c r="B39" s="380" t="s">
        <v>161</v>
      </c>
      <c r="C39" s="381"/>
      <c r="D39" s="382"/>
    </row>
    <row r="40" spans="1:4" ht="24" customHeight="1" x14ac:dyDescent="0.25">
      <c r="A40" s="182" t="s">
        <v>42</v>
      </c>
      <c r="B40" s="51" t="s">
        <v>162</v>
      </c>
      <c r="C40" s="79">
        <v>145.80000000000001</v>
      </c>
      <c r="D40" s="78">
        <v>127</v>
      </c>
    </row>
    <row r="41" spans="1:4" ht="36" customHeight="1" x14ac:dyDescent="0.25">
      <c r="A41" s="182" t="s">
        <v>43</v>
      </c>
      <c r="B41" s="51" t="s">
        <v>441</v>
      </c>
      <c r="C41" s="79">
        <v>11.8</v>
      </c>
      <c r="D41" s="78">
        <v>6</v>
      </c>
    </row>
    <row r="42" spans="1:4" s="16" customFormat="1" ht="24" customHeight="1" x14ac:dyDescent="0.25">
      <c r="A42" s="183"/>
      <c r="B42" s="103" t="s">
        <v>103</v>
      </c>
      <c r="C42" s="81">
        <f>SUM(C40:C41)</f>
        <v>157.60000000000002</v>
      </c>
      <c r="D42" s="197">
        <f t="shared" ref="D42" si="0">SUM(D40:D41)</f>
        <v>133</v>
      </c>
    </row>
    <row r="43" spans="1:4" ht="24" customHeight="1" x14ac:dyDescent="0.25">
      <c r="A43" s="181" t="s">
        <v>110</v>
      </c>
      <c r="B43" s="380" t="s">
        <v>123</v>
      </c>
      <c r="C43" s="381"/>
      <c r="D43" s="382"/>
    </row>
    <row r="44" spans="1:4" ht="39" customHeight="1" x14ac:dyDescent="0.25">
      <c r="A44" s="182" t="s">
        <v>50</v>
      </c>
      <c r="B44" s="51" t="s">
        <v>163</v>
      </c>
      <c r="C44" s="79">
        <v>7</v>
      </c>
      <c r="D44" s="78">
        <v>4</v>
      </c>
    </row>
    <row r="45" spans="1:4" s="16" customFormat="1" ht="24" customHeight="1" x14ac:dyDescent="0.25">
      <c r="A45" s="183"/>
      <c r="B45" s="76" t="s">
        <v>103</v>
      </c>
      <c r="C45" s="81">
        <f>SUM(C44:C44)</f>
        <v>7</v>
      </c>
      <c r="D45" s="197">
        <f>SUM(D44:D44)</f>
        <v>4</v>
      </c>
    </row>
    <row r="46" spans="1:4" ht="24" customHeight="1" x14ac:dyDescent="0.25">
      <c r="A46" s="181" t="s">
        <v>111</v>
      </c>
      <c r="B46" s="380" t="s">
        <v>195</v>
      </c>
      <c r="C46" s="381"/>
      <c r="D46" s="382"/>
    </row>
    <row r="47" spans="1:4" ht="24" customHeight="1" x14ac:dyDescent="0.25">
      <c r="A47" s="182" t="s">
        <v>54</v>
      </c>
      <c r="B47" s="51" t="s">
        <v>172</v>
      </c>
      <c r="C47" s="79">
        <v>72</v>
      </c>
      <c r="D47" s="78"/>
    </row>
    <row r="48" spans="1:4" s="16" customFormat="1" ht="24" customHeight="1" x14ac:dyDescent="0.25">
      <c r="A48" s="183"/>
      <c r="B48" s="76" t="s">
        <v>103</v>
      </c>
      <c r="C48" s="81">
        <f>SUM(C47)</f>
        <v>72</v>
      </c>
      <c r="D48" s="81">
        <f>SUM(D47)</f>
        <v>0</v>
      </c>
    </row>
    <row r="49" spans="1:4" ht="24" customHeight="1" x14ac:dyDescent="0.25">
      <c r="A49" s="181" t="s">
        <v>112</v>
      </c>
      <c r="B49" s="383" t="s">
        <v>169</v>
      </c>
      <c r="C49" s="384"/>
      <c r="D49" s="385"/>
    </row>
    <row r="50" spans="1:4" ht="24" customHeight="1" x14ac:dyDescent="0.25">
      <c r="A50" s="182" t="s">
        <v>55</v>
      </c>
      <c r="B50" s="45" t="s">
        <v>176</v>
      </c>
      <c r="C50" s="79">
        <v>50</v>
      </c>
      <c r="D50" s="78"/>
    </row>
    <row r="51" spans="1:4" ht="24" customHeight="1" x14ac:dyDescent="0.25">
      <c r="A51" s="182" t="s">
        <v>56</v>
      </c>
      <c r="B51" s="45" t="s">
        <v>231</v>
      </c>
      <c r="C51" s="79">
        <v>1</v>
      </c>
      <c r="D51" s="78"/>
    </row>
    <row r="52" spans="1:4" ht="24" customHeight="1" x14ac:dyDescent="0.25">
      <c r="A52" s="182" t="s">
        <v>57</v>
      </c>
      <c r="B52" s="45" t="s">
        <v>177</v>
      </c>
      <c r="C52" s="79">
        <v>1.2</v>
      </c>
      <c r="D52" s="78"/>
    </row>
    <row r="53" spans="1:4" ht="24" customHeight="1" x14ac:dyDescent="0.25">
      <c r="A53" s="182" t="s">
        <v>58</v>
      </c>
      <c r="B53" s="45" t="s">
        <v>180</v>
      </c>
      <c r="C53" s="79">
        <v>0.4</v>
      </c>
      <c r="D53" s="78"/>
    </row>
    <row r="54" spans="1:4" ht="24" customHeight="1" x14ac:dyDescent="0.25">
      <c r="A54" s="182" t="s">
        <v>59</v>
      </c>
      <c r="B54" s="45" t="s">
        <v>182</v>
      </c>
      <c r="C54" s="79">
        <v>1</v>
      </c>
      <c r="D54" s="78"/>
    </row>
    <row r="55" spans="1:4" ht="24" customHeight="1" x14ac:dyDescent="0.25">
      <c r="A55" s="182" t="s">
        <v>60</v>
      </c>
      <c r="B55" s="45" t="s">
        <v>184</v>
      </c>
      <c r="C55" s="79">
        <v>0.8</v>
      </c>
      <c r="D55" s="78"/>
    </row>
    <row r="56" spans="1:4" ht="24" customHeight="1" x14ac:dyDescent="0.25">
      <c r="A56" s="23" t="s">
        <v>61</v>
      </c>
      <c r="B56" s="45" t="s">
        <v>232</v>
      </c>
      <c r="C56" s="79">
        <v>3</v>
      </c>
      <c r="D56" s="78"/>
    </row>
    <row r="57" spans="1:4" ht="24" customHeight="1" x14ac:dyDescent="0.25">
      <c r="A57" s="23" t="s">
        <v>62</v>
      </c>
      <c r="B57" s="45" t="s">
        <v>189</v>
      </c>
      <c r="C57" s="79">
        <v>10</v>
      </c>
      <c r="D57" s="78"/>
    </row>
    <row r="58" spans="1:4" s="16" customFormat="1" ht="24" customHeight="1" x14ac:dyDescent="0.25">
      <c r="A58" s="92"/>
      <c r="B58" s="76" t="s">
        <v>103</v>
      </c>
      <c r="C58" s="81">
        <f>SUM(C50:C57)</f>
        <v>67.400000000000006</v>
      </c>
      <c r="D58" s="81">
        <f>SUM(D50:D57)</f>
        <v>0</v>
      </c>
    </row>
    <row r="59" spans="1:4" s="16" customFormat="1" ht="24" customHeight="1" x14ac:dyDescent="0.25">
      <c r="A59" s="74" t="s">
        <v>196</v>
      </c>
      <c r="B59" s="74"/>
      <c r="C59" s="82">
        <f>C29+C38+C42+C45+C48+C58</f>
        <v>942.9</v>
      </c>
      <c r="D59" s="82">
        <f t="shared" ref="D59" si="1">D29+D38+D42+D45+D48+D58</f>
        <v>201.4</v>
      </c>
    </row>
    <row r="60" spans="1:4" ht="29.25" customHeight="1" x14ac:dyDescent="0.25">
      <c r="A60" s="54"/>
      <c r="B60" s="238"/>
      <c r="C60" s="239"/>
      <c r="D60" s="239"/>
    </row>
    <row r="61" spans="1:4" ht="29.25" customHeight="1" x14ac:dyDescent="0.25">
      <c r="B61" s="25"/>
      <c r="C61" s="19"/>
      <c r="D61" s="34"/>
    </row>
    <row r="62" spans="1:4" ht="29.25" customHeight="1" x14ac:dyDescent="0.25">
      <c r="B62" s="25"/>
      <c r="C62" s="19"/>
      <c r="D62" s="19"/>
    </row>
    <row r="63" spans="1:4" ht="29.25" customHeight="1" x14ac:dyDescent="0.25">
      <c r="B63" s="25"/>
      <c r="C63" s="19"/>
      <c r="D63" s="19"/>
    </row>
    <row r="64" spans="1:4" ht="29.25" customHeight="1" x14ac:dyDescent="0.25">
      <c r="B64" s="25"/>
      <c r="C64" s="19"/>
      <c r="D64" s="34"/>
    </row>
    <row r="65" spans="2:2" ht="29.25" customHeight="1" x14ac:dyDescent="0.25">
      <c r="B65" s="25"/>
    </row>
    <row r="66" spans="2:2" ht="29.25" customHeight="1" x14ac:dyDescent="0.25">
      <c r="B66" s="25"/>
    </row>
    <row r="67" spans="2:2" ht="29.25" customHeight="1" x14ac:dyDescent="0.25">
      <c r="B67" s="25"/>
    </row>
    <row r="68" spans="2:2" ht="29.25" customHeight="1" x14ac:dyDescent="0.25">
      <c r="B68" s="25"/>
    </row>
    <row r="69" spans="2:2" ht="29.25" customHeight="1" x14ac:dyDescent="0.25">
      <c r="B69" s="25"/>
    </row>
    <row r="70" spans="2:2" ht="29.25" customHeight="1" x14ac:dyDescent="0.25">
      <c r="B70" s="25"/>
    </row>
  </sheetData>
  <mergeCells count="14">
    <mergeCell ref="C1:D1"/>
    <mergeCell ref="C2:E2"/>
    <mergeCell ref="C3:E3"/>
    <mergeCell ref="B49:D49"/>
    <mergeCell ref="B46:D46"/>
    <mergeCell ref="B43:D43"/>
    <mergeCell ref="B39:D39"/>
    <mergeCell ref="B30:D30"/>
    <mergeCell ref="A6:D6"/>
    <mergeCell ref="A9:A10"/>
    <mergeCell ref="B9:B10"/>
    <mergeCell ref="C9:C10"/>
    <mergeCell ref="D9:D10"/>
    <mergeCell ref="B11:D11"/>
  </mergeCells>
  <phoneticPr fontId="10" type="noConversion"/>
  <pageMargins left="0.74803149606299213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2"/>
  <sheetViews>
    <sheetView showZeros="0" workbookViewId="0">
      <selection activeCell="D8" sqref="D8"/>
    </sheetView>
  </sheetViews>
  <sheetFormatPr defaultColWidth="9.140625" defaultRowHeight="15.75" customHeight="1" x14ac:dyDescent="0.25"/>
  <cols>
    <col min="1" max="1" width="6" style="1" customWidth="1"/>
    <col min="2" max="2" width="63.7109375" style="1" customWidth="1"/>
    <col min="3" max="4" width="19.7109375" style="1" customWidth="1"/>
    <col min="5" max="5" width="17.85546875" style="1" customWidth="1"/>
    <col min="6" max="16384" width="9.140625" style="1"/>
  </cols>
  <sheetData>
    <row r="1" spans="1:4" ht="15.75" customHeight="1" x14ac:dyDescent="0.25">
      <c r="B1" s="4"/>
      <c r="C1" s="397" t="s">
        <v>106</v>
      </c>
      <c r="D1" s="397"/>
    </row>
    <row r="2" spans="1:4" ht="15.75" customHeight="1" x14ac:dyDescent="0.25">
      <c r="B2" s="4"/>
      <c r="C2" s="397" t="s">
        <v>194</v>
      </c>
      <c r="D2" s="397"/>
    </row>
    <row r="3" spans="1:4" ht="15.75" customHeight="1" x14ac:dyDescent="0.25">
      <c r="B3" s="4"/>
      <c r="C3" s="397" t="s">
        <v>417</v>
      </c>
      <c r="D3" s="397"/>
    </row>
    <row r="4" spans="1:4" ht="15.75" customHeight="1" x14ac:dyDescent="0.25">
      <c r="B4" s="4"/>
      <c r="C4" s="397" t="s">
        <v>418</v>
      </c>
      <c r="D4" s="397"/>
    </row>
    <row r="5" spans="1:4" ht="15.75" customHeight="1" x14ac:dyDescent="0.25">
      <c r="B5" s="4"/>
      <c r="C5" s="292"/>
      <c r="D5" s="292"/>
    </row>
    <row r="6" spans="1:4" ht="15.75" customHeight="1" x14ac:dyDescent="0.25">
      <c r="A6" s="481" t="s">
        <v>413</v>
      </c>
      <c r="B6" s="481"/>
      <c r="C6" s="481"/>
      <c r="D6" s="481"/>
    </row>
    <row r="7" spans="1:4" ht="15.75" customHeight="1" x14ac:dyDescent="0.25">
      <c r="A7" s="481" t="s">
        <v>252</v>
      </c>
      <c r="B7" s="481"/>
      <c r="C7" s="481"/>
      <c r="D7" s="481"/>
    </row>
    <row r="8" spans="1:4" ht="15.75" customHeight="1" x14ac:dyDescent="0.25">
      <c r="B8" s="4"/>
      <c r="C8" s="171"/>
      <c r="D8" s="324" t="s">
        <v>440</v>
      </c>
    </row>
    <row r="9" spans="1:4" ht="24" customHeight="1" x14ac:dyDescent="0.25">
      <c r="A9" s="482" t="s">
        <v>316</v>
      </c>
      <c r="B9" s="428" t="s">
        <v>148</v>
      </c>
      <c r="C9" s="476" t="s">
        <v>103</v>
      </c>
      <c r="D9" s="478" t="s">
        <v>381</v>
      </c>
    </row>
    <row r="10" spans="1:4" ht="24" customHeight="1" x14ac:dyDescent="0.25">
      <c r="A10" s="483"/>
      <c r="B10" s="429"/>
      <c r="C10" s="484"/>
      <c r="D10" s="485"/>
    </row>
    <row r="11" spans="1:4" ht="24" customHeight="1" x14ac:dyDescent="0.25">
      <c r="A11" s="184" t="s">
        <v>107</v>
      </c>
      <c r="B11" s="487" t="s">
        <v>175</v>
      </c>
      <c r="C11" s="487"/>
      <c r="D11" s="487"/>
    </row>
    <row r="12" spans="1:4" ht="24" customHeight="1" x14ac:dyDescent="0.25">
      <c r="A12" s="185" t="s">
        <v>98</v>
      </c>
      <c r="B12" s="57" t="s">
        <v>172</v>
      </c>
      <c r="C12" s="83">
        <v>111</v>
      </c>
      <c r="D12" s="83"/>
    </row>
    <row r="13" spans="1:4" ht="24" customHeight="1" x14ac:dyDescent="0.25">
      <c r="A13" s="186"/>
      <c r="B13" s="105" t="s">
        <v>105</v>
      </c>
      <c r="C13" s="197">
        <f>C12</f>
        <v>111</v>
      </c>
      <c r="D13" s="197">
        <f>SUM(D12)</f>
        <v>0</v>
      </c>
    </row>
    <row r="14" spans="1:4" ht="24" customHeight="1" x14ac:dyDescent="0.25">
      <c r="A14" s="184" t="s">
        <v>108</v>
      </c>
      <c r="B14" s="486" t="s">
        <v>123</v>
      </c>
      <c r="C14" s="486"/>
      <c r="D14" s="486"/>
    </row>
    <row r="15" spans="1:4" ht="24" customHeight="1" x14ac:dyDescent="0.25">
      <c r="A15" s="185" t="s">
        <v>29</v>
      </c>
      <c r="B15" s="57" t="s">
        <v>172</v>
      </c>
      <c r="C15" s="78">
        <v>19</v>
      </c>
      <c r="D15" s="83"/>
    </row>
    <row r="16" spans="1:4" ht="24" customHeight="1" x14ac:dyDescent="0.25">
      <c r="A16" s="127"/>
      <c r="B16" s="306" t="s">
        <v>105</v>
      </c>
      <c r="C16" s="197">
        <f>SUM(C15)</f>
        <v>19</v>
      </c>
      <c r="D16" s="166">
        <f>SUM(D15)</f>
        <v>0</v>
      </c>
    </row>
    <row r="17" spans="1:4" ht="24" customHeight="1" x14ac:dyDescent="0.25">
      <c r="A17" s="184" t="s">
        <v>109</v>
      </c>
      <c r="B17" s="486" t="s">
        <v>120</v>
      </c>
      <c r="C17" s="486"/>
      <c r="D17" s="486"/>
    </row>
    <row r="18" spans="1:4" ht="24" customHeight="1" x14ac:dyDescent="0.25">
      <c r="A18" s="185" t="s">
        <v>42</v>
      </c>
      <c r="B18" s="57" t="s">
        <v>172</v>
      </c>
      <c r="C18" s="78">
        <v>77</v>
      </c>
      <c r="D18" s="83"/>
    </row>
    <row r="19" spans="1:4" ht="24" customHeight="1" x14ac:dyDescent="0.25">
      <c r="A19" s="127"/>
      <c r="B19" s="306" t="s">
        <v>105</v>
      </c>
      <c r="C19" s="197">
        <f>SUM(C18)</f>
        <v>77</v>
      </c>
      <c r="D19" s="166">
        <f>SUM(D18)</f>
        <v>0</v>
      </c>
    </row>
    <row r="20" spans="1:4" ht="24" customHeight="1" x14ac:dyDescent="0.25">
      <c r="A20" s="480" t="s">
        <v>196</v>
      </c>
      <c r="B20" s="480"/>
      <c r="C20" s="82">
        <f>C16+C13+C19</f>
        <v>207</v>
      </c>
      <c r="D20" s="82">
        <f>D16+D13+D19</f>
        <v>0</v>
      </c>
    </row>
    <row r="21" spans="1:4" ht="15.75" customHeight="1" x14ac:dyDescent="0.25">
      <c r="C21" s="84"/>
      <c r="D21" s="84"/>
    </row>
    <row r="22" spans="1:4" ht="15.75" customHeight="1" x14ac:dyDescent="0.25">
      <c r="A22" s="224"/>
      <c r="B22" s="224"/>
      <c r="C22" s="224"/>
      <c r="D22" s="240"/>
    </row>
  </sheetData>
  <mergeCells count="14">
    <mergeCell ref="C1:D1"/>
    <mergeCell ref="C2:D2"/>
    <mergeCell ref="C3:D3"/>
    <mergeCell ref="C4:D4"/>
    <mergeCell ref="B11:D11"/>
    <mergeCell ref="A20:B20"/>
    <mergeCell ref="A6:D6"/>
    <mergeCell ref="A9:A10"/>
    <mergeCell ref="B9:B10"/>
    <mergeCell ref="C9:C10"/>
    <mergeCell ref="A7:D7"/>
    <mergeCell ref="D9:D10"/>
    <mergeCell ref="B14:D14"/>
    <mergeCell ref="B17:D17"/>
  </mergeCells>
  <phoneticPr fontId="1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2"/>
  <sheetViews>
    <sheetView workbookViewId="0">
      <selection activeCell="F22" sqref="F22"/>
    </sheetView>
  </sheetViews>
  <sheetFormatPr defaultColWidth="9.140625" defaultRowHeight="15.75" x14ac:dyDescent="0.25"/>
  <cols>
    <col min="1" max="1" width="6.42578125" style="1" customWidth="1"/>
    <col min="2" max="2" width="50.28515625" style="1" customWidth="1"/>
    <col min="3" max="3" width="17.42578125" style="2" customWidth="1"/>
    <col min="4" max="4" width="22.5703125" style="1" customWidth="1"/>
    <col min="5" max="5" width="18.42578125" style="1" customWidth="1"/>
    <col min="6" max="6" width="11.85546875" style="1" bestFit="1" customWidth="1"/>
    <col min="7" max="16384" width="9.140625" style="1"/>
  </cols>
  <sheetData>
    <row r="1" spans="1:3" x14ac:dyDescent="0.25">
      <c r="C1" s="1"/>
    </row>
    <row r="2" spans="1:3" x14ac:dyDescent="0.25">
      <c r="C2" s="1"/>
    </row>
    <row r="3" spans="1:3" x14ac:dyDescent="0.25">
      <c r="C3" s="1"/>
    </row>
    <row r="4" spans="1:3" x14ac:dyDescent="0.25">
      <c r="C4" s="1"/>
    </row>
    <row r="5" spans="1:3" x14ac:dyDescent="0.25">
      <c r="C5" s="1"/>
    </row>
    <row r="6" spans="1:3" ht="20.25" customHeight="1" x14ac:dyDescent="0.25">
      <c r="C6" s="1"/>
    </row>
    <row r="7" spans="1:3" ht="20.25" customHeight="1" x14ac:dyDescent="0.25">
      <c r="C7" s="1"/>
    </row>
    <row r="8" spans="1:3" ht="21" customHeight="1" x14ac:dyDescent="0.25">
      <c r="C8" s="1"/>
    </row>
    <row r="9" spans="1:3" x14ac:dyDescent="0.25">
      <c r="C9" s="1"/>
    </row>
    <row r="10" spans="1:3" s="24" customFormat="1" x14ac:dyDescent="0.25"/>
    <row r="11" spans="1:3" x14ac:dyDescent="0.25">
      <c r="C11" s="1"/>
    </row>
    <row r="12" spans="1:3" s="24" customFormat="1" ht="20.25" customHeight="1" x14ac:dyDescent="0.25"/>
    <row r="13" spans="1:3" x14ac:dyDescent="0.25">
      <c r="C13" s="1"/>
    </row>
    <row r="14" spans="1:3" x14ac:dyDescent="0.25">
      <c r="C14" s="1"/>
    </row>
    <row r="15" spans="1:3" s="24" customFormat="1" ht="18.75" customHeight="1" x14ac:dyDescent="0.25">
      <c r="A15" s="61"/>
    </row>
    <row r="16" spans="1:3" x14ac:dyDescent="0.25">
      <c r="C16" s="1"/>
    </row>
    <row r="17" spans="2:3" x14ac:dyDescent="0.25">
      <c r="B17" s="4"/>
      <c r="C17" s="19"/>
    </row>
    <row r="18" spans="2:3" x14ac:dyDescent="0.25">
      <c r="B18" s="4"/>
      <c r="C18" s="19"/>
    </row>
    <row r="19" spans="2:3" x14ac:dyDescent="0.25">
      <c r="B19" s="4"/>
      <c r="C19" s="19"/>
    </row>
    <row r="20" spans="2:3" x14ac:dyDescent="0.25">
      <c r="B20" s="4"/>
      <c r="C20" s="19"/>
    </row>
    <row r="21" spans="2:3" x14ac:dyDescent="0.25">
      <c r="B21" s="4"/>
    </row>
    <row r="22" spans="2:3" x14ac:dyDescent="0.25">
      <c r="B22" s="4"/>
    </row>
    <row r="23" spans="2:3" x14ac:dyDescent="0.25">
      <c r="B23" s="4"/>
    </row>
    <row r="24" spans="2:3" x14ac:dyDescent="0.25">
      <c r="B24" s="4"/>
    </row>
    <row r="25" spans="2:3" x14ac:dyDescent="0.25">
      <c r="B25" s="4"/>
    </row>
    <row r="26" spans="2:3" x14ac:dyDescent="0.25">
      <c r="B26" s="4"/>
    </row>
    <row r="27" spans="2:3" x14ac:dyDescent="0.25">
      <c r="B27" s="4"/>
    </row>
    <row r="28" spans="2:3" x14ac:dyDescent="0.25">
      <c r="B28" s="4"/>
    </row>
    <row r="29" spans="2:3" x14ac:dyDescent="0.25">
      <c r="B29" s="4"/>
    </row>
    <row r="30" spans="2:3" x14ac:dyDescent="0.25">
      <c r="B30" s="4"/>
    </row>
    <row r="31" spans="2:3" x14ac:dyDescent="0.25">
      <c r="B31" s="4"/>
    </row>
    <row r="32" spans="2:3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</sheetData>
  <phoneticPr fontId="1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20</vt:i4>
      </vt:variant>
      <vt:variant>
        <vt:lpstr>Įvardytieji diapazonai</vt:lpstr>
      </vt:variant>
      <vt:variant>
        <vt:i4>7</vt:i4>
      </vt:variant>
    </vt:vector>
  </HeadingPairs>
  <TitlesOfParts>
    <vt:vector size="27" baseType="lpstr">
      <vt:lpstr>PAJAMOS</vt:lpstr>
      <vt:lpstr>BĮ PAJAMOS</vt:lpstr>
      <vt:lpstr>ASIGNAVIMAI</vt:lpstr>
      <vt:lpstr>ASIGN UGDYMO REIKMĖMS</vt:lpstr>
      <vt:lpstr>ASIGNAVIMAI IŠ SAVIV.BIUDŽETO</vt:lpstr>
      <vt:lpstr>ASIGN IŠ DOTACIJŲ</vt:lpstr>
      <vt:lpstr>ASIGN IŠ BĮ PAJAMŲ</vt:lpstr>
      <vt:lpstr>ASIGN SPEC PROGRAMOMS</vt:lpstr>
      <vt:lpstr>ASIGN IŠ SKOLINTŲ LĖŠŲ</vt:lpstr>
      <vt:lpstr>ASIGN IŠ NEP TIKSL PASK L</vt:lpstr>
      <vt:lpstr>IŠ NEP BĮ PAJAMŲ ĮM</vt:lpstr>
      <vt:lpstr>ASIGNAV IŠ ES NEP</vt:lpstr>
      <vt:lpstr>NEP NUOSAV INDEL</vt:lpstr>
      <vt:lpstr>BKL</vt:lpstr>
      <vt:lpstr>Skolintos lėšos</vt:lpstr>
      <vt:lpstr>ASIGNAVIMAI PAGAL PROGRAMAS</vt:lpstr>
      <vt:lpstr>Lapas2</vt:lpstr>
      <vt:lpstr>ASIGNAVIMAI PAGAL PROGRAMAS SB</vt:lpstr>
      <vt:lpstr>asign pagal programas</vt:lpstr>
      <vt:lpstr>asign SB</vt:lpstr>
      <vt:lpstr>'ASIGN IŠ BĮ PAJAMŲ'!Print_Titles</vt:lpstr>
      <vt:lpstr>'ASIGN IŠ DOTACIJŲ'!Print_Titles</vt:lpstr>
      <vt:lpstr>'ASIGN UGDYMO REIKMĖMS'!Print_Titles</vt:lpstr>
      <vt:lpstr>ASIGNAVIMAI!Print_Titles</vt:lpstr>
      <vt:lpstr>'ASIGNAVIMAI IŠ SAVIV.BIUDŽETO'!Print_Titles</vt:lpstr>
      <vt:lpstr>'BĮ PAJAMOS'!Print_Titles</vt:lpstr>
      <vt:lpstr>PAJAMOS!Print_Titles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Palaimienė</dc:creator>
  <cp:lastModifiedBy>Audronė Litvinskaitė</cp:lastModifiedBy>
  <cp:revision>1</cp:revision>
  <cp:lastPrinted>2022-02-08T11:45:00Z</cp:lastPrinted>
  <dcterms:created xsi:type="dcterms:W3CDTF">2003-11-18T09:46:08Z</dcterms:created>
  <dcterms:modified xsi:type="dcterms:W3CDTF">2022-02-14T11:44:49Z</dcterms:modified>
</cp:coreProperties>
</file>