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C:\Users\audro\OneDrive\Desktop\projektai\2025 m. sprendimu projektai\"/>
    </mc:Choice>
  </mc:AlternateContent>
  <xr:revisionPtr revIDLastSave="0" documentId="13_ncr:1_{2EDE552D-E17F-48BE-B76F-D41F98C304EF}" xr6:coauthVersionLast="47" xr6:coauthVersionMax="47" xr10:uidLastSave="{00000000-0000-0000-0000-000000000000}"/>
  <bookViews>
    <workbookView xWindow="-120" yWindow="-120" windowWidth="29040" windowHeight="15840" tabRatio="769" xr2:uid="{00000000-000D-0000-FFFF-FFFF00000000}"/>
  </bookViews>
  <sheets>
    <sheet name="PAJAMOS" sheetId="71" r:id="rId1"/>
    <sheet name="BĮ PAJAMOS" sheetId="74" r:id="rId2"/>
    <sheet name="ASIGNAVIMAI" sheetId="72" r:id="rId3"/>
    <sheet name="ASIGN UGDYMO REIKMĖMS" sheetId="75" r:id="rId4"/>
    <sheet name="ASIGNAVIMAI IŠ SAVIV.BIUDŽETO" sheetId="73" r:id="rId5"/>
    <sheet name="ASIGN IŠ DOTACIJŲ" sheetId="76" r:id="rId6"/>
    <sheet name="ASIGN IŠ BĮ PAJAMŲ" sheetId="77" r:id="rId7"/>
    <sheet name="ASIGN SPEC PROGRAMOMS" sheetId="78" r:id="rId8"/>
    <sheet name="ASIGN IŠ SKOLINTŲ LĖŠŲ" sheetId="79" state="hidden" r:id="rId9"/>
    <sheet name="ASIGN IŠ NEP TIKSL PASK L" sheetId="80" r:id="rId10"/>
    <sheet name="IŠ NEP BĮ PAJAMŲ ĮM" sheetId="82" r:id="rId11"/>
    <sheet name="ASIGNAV IŠ ES NEP" sheetId="81" r:id="rId12"/>
    <sheet name="BKL" sheetId="84" r:id="rId13"/>
    <sheet name="Skolintos lėšos" sheetId="85" state="hidden" r:id="rId14"/>
    <sheet name="ASIGNAVIMAI PAGAL PROGRAMAS" sheetId="86" state="hidden" r:id="rId15"/>
    <sheet name="Lapas2" sheetId="87" state="hidden" r:id="rId16"/>
    <sheet name="ASIGNAVIMAI PAGAL PROGRAMAS SB" sheetId="89" state="hidden" r:id="rId17"/>
    <sheet name="asign pagal programas" sheetId="88" state="hidden" r:id="rId18"/>
    <sheet name="asign SB" sheetId="90" state="hidden" r:id="rId19"/>
  </sheets>
  <definedNames>
    <definedName name="_xlnm.Print_Titles" localSheetId="6">'ASIGN IŠ BĮ PAJAMŲ'!$11:$12</definedName>
    <definedName name="_xlnm.Print_Titles" localSheetId="5">'ASIGN IŠ DOTACIJŲ'!$13:$13</definedName>
    <definedName name="_xlnm.Print_Titles" localSheetId="3">'ASIGN UGDYMO REIKMĖMS'!$13:$14</definedName>
    <definedName name="_xlnm.Print_Titles" localSheetId="2">ASIGNAVIMAI!$10:$11</definedName>
    <definedName name="_xlnm.Print_Titles" localSheetId="4">'ASIGNAVIMAI IŠ SAVIV.BIUDŽETO'!$13:$13</definedName>
    <definedName name="_xlnm.Print_Titles" localSheetId="1">'BĮ PAJAMOS'!$11:$13</definedName>
    <definedName name="_xlnm.Print_Titles" localSheetId="0">PAJAMOS!$10:$10</definedName>
  </definedNames>
  <calcPr calcId="181029"/>
</workbook>
</file>

<file path=xl/calcChain.xml><?xml version="1.0" encoding="utf-8"?>
<calcChain xmlns="http://schemas.openxmlformats.org/spreadsheetml/2006/main">
  <c r="C73" i="73" l="1"/>
  <c r="C76" i="73"/>
  <c r="C74" i="73"/>
  <c r="C71" i="73"/>
  <c r="C72" i="73"/>
  <c r="C31" i="73"/>
  <c r="C34" i="73"/>
  <c r="C32" i="73"/>
  <c r="C29" i="73"/>
  <c r="C30" i="73"/>
  <c r="F120" i="71"/>
  <c r="E120" i="71"/>
  <c r="C129" i="73"/>
  <c r="C92" i="73"/>
  <c r="C15" i="73"/>
  <c r="C103" i="73"/>
  <c r="C93" i="73"/>
  <c r="C63" i="73"/>
  <c r="C80" i="73" l="1"/>
  <c r="C89" i="73"/>
  <c r="C115" i="73" l="1"/>
  <c r="C68" i="73" l="1"/>
  <c r="C80" i="72" l="1"/>
  <c r="C79" i="72"/>
  <c r="C78" i="72"/>
  <c r="C77" i="72"/>
  <c r="C76" i="72"/>
  <c r="C75" i="72"/>
  <c r="C74" i="72"/>
  <c r="C73" i="72"/>
  <c r="C72" i="72"/>
  <c r="C71" i="72"/>
  <c r="C65" i="72"/>
  <c r="C69" i="72"/>
  <c r="C68" i="72"/>
  <c r="C70" i="72"/>
  <c r="C63" i="72"/>
  <c r="C64" i="72"/>
  <c r="C66" i="72"/>
  <c r="C67" i="72"/>
  <c r="C62" i="72"/>
  <c r="C61" i="72"/>
  <c r="C81" i="72"/>
  <c r="C82" i="72"/>
  <c r="C83" i="72"/>
  <c r="C84" i="72"/>
  <c r="C85" i="72"/>
  <c r="C86" i="72"/>
  <c r="C87" i="72"/>
  <c r="D72" i="76"/>
  <c r="C87" i="71"/>
  <c r="C84" i="71" s="1"/>
  <c r="C124" i="72" l="1"/>
  <c r="C122" i="72"/>
  <c r="C125" i="72"/>
  <c r="C126" i="72"/>
  <c r="C129" i="72"/>
  <c r="C137" i="72"/>
  <c r="C114" i="72"/>
  <c r="C113" i="73"/>
  <c r="C90" i="73"/>
  <c r="C61" i="73"/>
  <c r="C101" i="72" l="1"/>
  <c r="C134" i="72" l="1"/>
  <c r="C27" i="80"/>
  <c r="D137" i="76" l="1"/>
  <c r="C80" i="71" l="1"/>
  <c r="C28" i="71" l="1"/>
  <c r="C117" i="71"/>
  <c r="C113" i="71" l="1"/>
  <c r="C91" i="84"/>
  <c r="C112" i="72"/>
  <c r="C127" i="72"/>
  <c r="C130" i="72"/>
  <c r="C128" i="72"/>
  <c r="C76" i="84"/>
  <c r="C105" i="72"/>
  <c r="C103" i="72"/>
  <c r="C61" i="84"/>
  <c r="C42" i="77"/>
  <c r="C96" i="72"/>
  <c r="C29" i="72" l="1"/>
  <c r="D94" i="76"/>
  <c r="C111" i="71"/>
  <c r="C108" i="71"/>
  <c r="C75" i="71"/>
  <c r="C51" i="71" s="1"/>
  <c r="C50" i="71" s="1"/>
  <c r="C83" i="71" s="1"/>
  <c r="C44" i="71"/>
  <c r="C48" i="71" s="1"/>
  <c r="C36" i="71"/>
  <c r="C32" i="71" s="1"/>
  <c r="C24" i="71"/>
  <c r="C22" i="71" s="1"/>
  <c r="C19" i="71"/>
  <c r="C15" i="71"/>
  <c r="C12" i="71"/>
  <c r="C109" i="71" l="1"/>
  <c r="C11" i="71"/>
  <c r="C21" i="71"/>
  <c r="C42" i="71" s="1"/>
  <c r="C110" i="71" l="1"/>
  <c r="C120" i="71"/>
  <c r="C30" i="72"/>
  <c r="C111" i="72"/>
  <c r="C110" i="72"/>
  <c r="C109" i="72"/>
  <c r="C35" i="75"/>
  <c r="C22" i="80" l="1"/>
  <c r="C142" i="73"/>
  <c r="C127" i="73"/>
  <c r="C143" i="73" l="1"/>
  <c r="C15" i="72"/>
  <c r="C21" i="72"/>
  <c r="C102" i="72"/>
  <c r="C100" i="72"/>
  <c r="C98" i="72"/>
  <c r="C95" i="72"/>
  <c r="C93" i="72"/>
  <c r="D123" i="76"/>
  <c r="C39" i="72" l="1"/>
  <c r="C116" i="72"/>
  <c r="C54" i="72"/>
  <c r="D30" i="76"/>
  <c r="D144" i="76" s="1"/>
  <c r="D49" i="74" l="1"/>
  <c r="E49" i="74"/>
  <c r="F49" i="74"/>
  <c r="C14" i="74"/>
  <c r="C13" i="72" l="1"/>
  <c r="C120" i="72" l="1"/>
  <c r="C36" i="72" l="1"/>
  <c r="D143" i="76" l="1"/>
  <c r="C44" i="82"/>
  <c r="C123" i="72"/>
  <c r="C121" i="72"/>
  <c r="C108" i="72" l="1"/>
  <c r="C107" i="72"/>
  <c r="C106" i="72"/>
  <c r="C99" i="72"/>
  <c r="C97" i="72"/>
  <c r="C91" i="72"/>
  <c r="C104" i="72"/>
  <c r="C41" i="72"/>
  <c r="C42" i="72"/>
  <c r="C43" i="72"/>
  <c r="C44" i="72"/>
  <c r="C45" i="72"/>
  <c r="C40" i="72"/>
  <c r="C136" i="72"/>
  <c r="C138" i="72"/>
  <c r="C139" i="72"/>
  <c r="C140" i="72"/>
  <c r="C141" i="72"/>
  <c r="C142" i="72"/>
  <c r="C143" i="72"/>
  <c r="C144" i="72"/>
  <c r="C145" i="72"/>
  <c r="C135" i="72"/>
  <c r="C115" i="72"/>
  <c r="C113" i="72"/>
  <c r="C94" i="72"/>
  <c r="C92" i="72"/>
  <c r="C49" i="72"/>
  <c r="C50" i="72"/>
  <c r="C51" i="72"/>
  <c r="C52" i="72"/>
  <c r="C53" i="72"/>
  <c r="C55" i="72"/>
  <c r="C56" i="72"/>
  <c r="C57" i="72"/>
  <c r="C58" i="72"/>
  <c r="C48" i="72"/>
  <c r="C47" i="72"/>
  <c r="C46" i="72"/>
  <c r="C37" i="72"/>
  <c r="C38" i="72"/>
  <c r="C35" i="72"/>
  <c r="C32" i="72"/>
  <c r="C33" i="72"/>
  <c r="C34" i="72"/>
  <c r="C27" i="72"/>
  <c r="C28" i="72"/>
  <c r="C31" i="72"/>
  <c r="C22" i="72"/>
  <c r="C23" i="72"/>
  <c r="C24" i="72"/>
  <c r="C25" i="72"/>
  <c r="C26" i="72"/>
  <c r="C20" i="72"/>
  <c r="C19" i="72"/>
  <c r="C18" i="72"/>
  <c r="C17" i="72"/>
  <c r="C16" i="72"/>
  <c r="C14" i="72"/>
  <c r="C90" i="84"/>
  <c r="C66" i="84"/>
  <c r="C58" i="84"/>
  <c r="C18" i="80"/>
  <c r="C90" i="72" s="1"/>
  <c r="D90" i="76"/>
  <c r="D129" i="76" s="1"/>
  <c r="C117" i="72" l="1"/>
  <c r="C88" i="72" l="1"/>
  <c r="C59" i="72"/>
  <c r="D18" i="85" l="1"/>
  <c r="D15" i="85"/>
  <c r="C60" i="82" l="1"/>
  <c r="C58" i="77"/>
  <c r="C57" i="82" l="1"/>
  <c r="C41" i="82"/>
  <c r="C61" i="82" l="1"/>
  <c r="C38" i="77"/>
  <c r="C55" i="77"/>
  <c r="C59" i="77" l="1"/>
  <c r="C31" i="74" l="1"/>
  <c r="C22" i="78" l="1"/>
  <c r="C133" i="72" l="1"/>
  <c r="C146" i="72" s="1"/>
  <c r="D19" i="85"/>
  <c r="C24" i="74"/>
  <c r="C30" i="74" l="1"/>
  <c r="C29" i="74"/>
  <c r="C28" i="74"/>
  <c r="C27" i="74"/>
  <c r="C26" i="74"/>
  <c r="C25" i="74"/>
  <c r="C23" i="74"/>
  <c r="C22" i="74"/>
  <c r="C21" i="74"/>
  <c r="C20" i="74"/>
  <c r="C19" i="74"/>
  <c r="C18" i="74"/>
  <c r="C17" i="74"/>
  <c r="E23" i="90" l="1"/>
  <c r="B23" i="90"/>
  <c r="F22" i="90"/>
  <c r="E22" i="90"/>
  <c r="D22" i="90"/>
  <c r="C22" i="90"/>
  <c r="B22" i="90"/>
  <c r="F21" i="90"/>
  <c r="E21" i="90"/>
  <c r="D21" i="90"/>
  <c r="C21" i="90"/>
  <c r="B21" i="90"/>
  <c r="F20" i="90"/>
  <c r="E20" i="90"/>
  <c r="D20" i="90"/>
  <c r="C20" i="90"/>
  <c r="B20" i="90"/>
  <c r="F19" i="90"/>
  <c r="E19" i="90"/>
  <c r="D19" i="90"/>
  <c r="C19" i="90"/>
  <c r="B19" i="90"/>
  <c r="F18" i="90"/>
  <c r="E18" i="90"/>
  <c r="D18" i="90"/>
  <c r="C18" i="90"/>
  <c r="B18" i="90"/>
  <c r="F17" i="90"/>
  <c r="E17" i="90"/>
  <c r="D17" i="90"/>
  <c r="C17" i="90"/>
  <c r="B17" i="90"/>
  <c r="F16" i="90"/>
  <c r="E16" i="90"/>
  <c r="D16" i="90"/>
  <c r="C16" i="90"/>
  <c r="B16" i="90"/>
  <c r="F15" i="90"/>
  <c r="E15" i="90"/>
  <c r="D15" i="90"/>
  <c r="C15" i="90"/>
  <c r="B15" i="90"/>
  <c r="F14" i="90"/>
  <c r="E14" i="90"/>
  <c r="D14" i="90"/>
  <c r="C14" i="90"/>
  <c r="B14" i="90"/>
  <c r="F13" i="90"/>
  <c r="D13" i="90"/>
  <c r="C13" i="90"/>
  <c r="B13" i="90"/>
  <c r="F12" i="90"/>
  <c r="E12" i="90"/>
  <c r="D12" i="90"/>
  <c r="C12" i="90"/>
  <c r="B12" i="90"/>
  <c r="E11" i="90"/>
  <c r="B11" i="90"/>
  <c r="C23" i="89"/>
  <c r="D23" i="89"/>
  <c r="F23" i="89"/>
  <c r="C22" i="89"/>
  <c r="F22" i="89"/>
  <c r="C21" i="89"/>
  <c r="D21" i="89"/>
  <c r="F21" i="89"/>
  <c r="C20" i="89"/>
  <c r="D20" i="89"/>
  <c r="E20" i="89"/>
  <c r="C19" i="89"/>
  <c r="D19" i="89"/>
  <c r="C18" i="89"/>
  <c r="D18" i="89"/>
  <c r="F18" i="89"/>
  <c r="C17" i="89"/>
  <c r="D17" i="89"/>
  <c r="E17" i="89"/>
  <c r="C15" i="89"/>
  <c r="D15" i="89"/>
  <c r="E15" i="89"/>
  <c r="C14" i="89"/>
  <c r="D14" i="89"/>
  <c r="F14" i="89"/>
  <c r="C13" i="89"/>
  <c r="D13" i="89"/>
  <c r="E13" i="89"/>
  <c r="F13" i="89"/>
  <c r="E12" i="89"/>
  <c r="B24" i="89"/>
  <c r="B23" i="89"/>
  <c r="B22" i="89"/>
  <c r="B21" i="89"/>
  <c r="B20" i="89"/>
  <c r="B19" i="89"/>
  <c r="B18" i="89"/>
  <c r="B17" i="89"/>
  <c r="B16" i="89"/>
  <c r="B15" i="89"/>
  <c r="B14" i="89"/>
  <c r="B13" i="89"/>
  <c r="B12" i="89"/>
  <c r="B23" i="87"/>
  <c r="B22" i="87"/>
  <c r="B21" i="87"/>
  <c r="B20" i="87"/>
  <c r="B19" i="87"/>
  <c r="B18" i="87"/>
  <c r="B17" i="87"/>
  <c r="B16" i="87"/>
  <c r="B15" i="87"/>
  <c r="B14" i="87"/>
  <c r="B13" i="87"/>
  <c r="B12" i="87"/>
  <c r="B11" i="87"/>
  <c r="B23" i="86"/>
  <c r="B22" i="86"/>
  <c r="B21" i="86"/>
  <c r="B20" i="86"/>
  <c r="B19" i="86"/>
  <c r="B18" i="86"/>
  <c r="B17" i="86"/>
  <c r="B16" i="86"/>
  <c r="B15" i="86"/>
  <c r="B14" i="86"/>
  <c r="B13" i="86"/>
  <c r="B12" i="86"/>
  <c r="B11" i="86"/>
  <c r="E15" i="87" l="1"/>
  <c r="C15" i="87" l="1"/>
  <c r="E15" i="86"/>
  <c r="D15" i="86"/>
  <c r="D15" i="87"/>
  <c r="C15" i="86" l="1"/>
  <c r="C33" i="74" l="1"/>
  <c r="C34" i="74"/>
  <c r="C35" i="74"/>
  <c r="C36" i="74"/>
  <c r="C37" i="74"/>
  <c r="C38" i="74"/>
  <c r="C32" i="74"/>
  <c r="C16" i="74"/>
  <c r="C15" i="74"/>
  <c r="D11" i="90" l="1"/>
  <c r="D12" i="89"/>
  <c r="F11" i="90"/>
  <c r="F12" i="89"/>
  <c r="D22" i="86" l="1"/>
  <c r="D22" i="87"/>
  <c r="C42" i="74" l="1"/>
  <c r="C43" i="74"/>
  <c r="C44" i="74"/>
  <c r="C45" i="74"/>
  <c r="C46" i="74"/>
  <c r="C47" i="74"/>
  <c r="C48" i="74"/>
  <c r="C41" i="74"/>
  <c r="C40" i="74"/>
  <c r="C39" i="74"/>
  <c r="C19" i="78"/>
  <c r="C119" i="72" s="1"/>
  <c r="C49" i="74" l="1"/>
  <c r="C131" i="72"/>
  <c r="C147" i="72" s="1"/>
  <c r="C28" i="80"/>
  <c r="D20" i="86"/>
  <c r="D21" i="86"/>
  <c r="D16" i="86"/>
  <c r="F24" i="89"/>
  <c r="F25" i="89" s="1"/>
  <c r="F23" i="90"/>
  <c r="F24" i="90" s="1"/>
  <c r="D24" i="89"/>
  <c r="D25" i="89" s="1"/>
  <c r="D23" i="90"/>
  <c r="D24" i="90" s="1"/>
  <c r="E18" i="87"/>
  <c r="F20" i="86"/>
  <c r="F20" i="87"/>
  <c r="F17" i="87"/>
  <c r="F17" i="86"/>
  <c r="F21" i="87"/>
  <c r="F21" i="86"/>
  <c r="E16" i="86"/>
  <c r="E16" i="87"/>
  <c r="D17" i="87"/>
  <c r="D17" i="86"/>
  <c r="E14" i="89"/>
  <c r="E25" i="89" s="1"/>
  <c r="E13" i="90"/>
  <c r="E24" i="90" s="1"/>
  <c r="D15" i="81"/>
  <c r="C16" i="78"/>
  <c r="C23" i="78" s="1"/>
  <c r="D21" i="87" l="1"/>
  <c r="D20" i="87"/>
  <c r="D16" i="87"/>
  <c r="C16" i="86"/>
  <c r="D19" i="87"/>
  <c r="C23" i="90"/>
  <c r="C24" i="89"/>
  <c r="F22" i="87"/>
  <c r="F22" i="86"/>
  <c r="F23" i="87"/>
  <c r="F23" i="86"/>
  <c r="D23" i="87"/>
  <c r="D23" i="86"/>
  <c r="F13" i="86"/>
  <c r="F13" i="87"/>
  <c r="E18" i="86"/>
  <c r="E19" i="87"/>
  <c r="E19" i="86"/>
  <c r="C21" i="87"/>
  <c r="C21" i="86"/>
  <c r="D18" i="86"/>
  <c r="D18" i="87"/>
  <c r="C18" i="86"/>
  <c r="C18" i="87"/>
  <c r="D13" i="87"/>
  <c r="D13" i="86"/>
  <c r="F12" i="86"/>
  <c r="F12" i="87"/>
  <c r="D12" i="86"/>
  <c r="D12" i="87"/>
  <c r="E11" i="86"/>
  <c r="E11" i="87"/>
  <c r="D11" i="86"/>
  <c r="D11" i="87"/>
  <c r="F11" i="86"/>
  <c r="F11" i="87"/>
  <c r="C11" i="90"/>
  <c r="C12" i="89"/>
  <c r="D14" i="87"/>
  <c r="D14" i="86"/>
  <c r="E12" i="86"/>
  <c r="E12" i="87"/>
  <c r="E13" i="87"/>
  <c r="E13" i="86"/>
  <c r="E14" i="87"/>
  <c r="E14" i="86"/>
  <c r="C22" i="86" l="1"/>
  <c r="C22" i="87"/>
  <c r="C20" i="86"/>
  <c r="C20" i="87"/>
  <c r="C24" i="90"/>
  <c r="C16" i="87"/>
  <c r="D19" i="86"/>
  <c r="D24" i="86" s="1"/>
  <c r="C25" i="89"/>
  <c r="C23" i="86"/>
  <c r="C23" i="87"/>
  <c r="F24" i="86"/>
  <c r="C17" i="87"/>
  <c r="C17" i="86"/>
  <c r="C19" i="86"/>
  <c r="C19" i="87"/>
  <c r="E24" i="86"/>
  <c r="F24" i="87"/>
  <c r="C13" i="86"/>
  <c r="C13" i="87"/>
  <c r="E24" i="87"/>
  <c r="C12" i="86"/>
  <c r="C12" i="87"/>
  <c r="D24" i="87"/>
  <c r="C11" i="87"/>
  <c r="C11" i="86"/>
  <c r="C14" i="87"/>
  <c r="C14" i="86"/>
  <c r="C24" i="86" l="1"/>
  <c r="C24" i="87"/>
</calcChain>
</file>

<file path=xl/sharedStrings.xml><?xml version="1.0" encoding="utf-8"?>
<sst xmlns="http://schemas.openxmlformats.org/spreadsheetml/2006/main" count="1681" uniqueCount="482">
  <si>
    <t>Savivaldybės administracijos direktorius (Savivaldybės tarybos funkcijoms)</t>
  </si>
  <si>
    <t>Kaišiadorių rajono priešgaisrinės tarnybos viršininkas</t>
  </si>
  <si>
    <t>Kaišiadorių lopšelio-darželio „Spindulys“ direktorius</t>
  </si>
  <si>
    <t>2.13.</t>
  </si>
  <si>
    <t>2.15.</t>
  </si>
  <si>
    <t>2.16.</t>
  </si>
  <si>
    <t>2.17.</t>
  </si>
  <si>
    <t>2.19.</t>
  </si>
  <si>
    <t>2.20.</t>
  </si>
  <si>
    <t>Kaišiadorių r. Rumšiškių  lopšelio-darželio direktorius</t>
  </si>
  <si>
    <t>Kaišiadorių r. Palomenės pagrindinės mokyklos direktorius</t>
  </si>
  <si>
    <t>Dotacijos paskirties pavadinimas</t>
  </si>
  <si>
    <t>gyvenamosios vietos deklaravimo duomenų ir gyvenamosios vietos neturinčių asmenų apskaitos duomenims tvarkyti</t>
  </si>
  <si>
    <t>1.2.</t>
  </si>
  <si>
    <t>1.3.</t>
  </si>
  <si>
    <t>1.5.</t>
  </si>
  <si>
    <t>1.6.</t>
  </si>
  <si>
    <t>1.7.</t>
  </si>
  <si>
    <t>1.8.</t>
  </si>
  <si>
    <t>1.9.</t>
  </si>
  <si>
    <t>1.10.</t>
  </si>
  <si>
    <t>1.11.</t>
  </si>
  <si>
    <t>1.12.</t>
  </si>
  <si>
    <t>1.13.</t>
  </si>
  <si>
    <t>1.15.</t>
  </si>
  <si>
    <t>2.1.</t>
  </si>
  <si>
    <t>2.2.</t>
  </si>
  <si>
    <t>2.3.</t>
  </si>
  <si>
    <t>2.4.</t>
  </si>
  <si>
    <t>2.5.</t>
  </si>
  <si>
    <t>2.6.</t>
  </si>
  <si>
    <t>2.7.</t>
  </si>
  <si>
    <t>2.8.</t>
  </si>
  <si>
    <t>2.9.</t>
  </si>
  <si>
    <t>2.10.</t>
  </si>
  <si>
    <t>2.11.</t>
  </si>
  <si>
    <t>2.12.</t>
  </si>
  <si>
    <t>3.1.</t>
  </si>
  <si>
    <t>3.2.</t>
  </si>
  <si>
    <t>3.3.</t>
  </si>
  <si>
    <t>3.4.</t>
  </si>
  <si>
    <t>3.5.</t>
  </si>
  <si>
    <t>3.6.</t>
  </si>
  <si>
    <t>3.7.</t>
  </si>
  <si>
    <t>3.8.</t>
  </si>
  <si>
    <t>4.1.</t>
  </si>
  <si>
    <t>4.2.</t>
  </si>
  <si>
    <t>4.3.</t>
  </si>
  <si>
    <t>4.4.</t>
  </si>
  <si>
    <t>5.1.</t>
  </si>
  <si>
    <t>6.1.</t>
  </si>
  <si>
    <t>6.2.</t>
  </si>
  <si>
    <t>4.8.</t>
  </si>
  <si>
    <t>4.9.</t>
  </si>
  <si>
    <t>4.10.</t>
  </si>
  <si>
    <t>4.11.</t>
  </si>
  <si>
    <t>4.12.</t>
  </si>
  <si>
    <t>Priešgaisrinės tarnybos viršininkas</t>
  </si>
  <si>
    <t>polderiams eksploatuoti</t>
  </si>
  <si>
    <t xml:space="preserve">jaunimo teisių apsaugai </t>
  </si>
  <si>
    <t>socialinei paramai mokiniams kitiems asignavimų valdytojams</t>
  </si>
  <si>
    <t>klasės specialiųjų ugdymosi poreikių  turintiems mokiniams</t>
  </si>
  <si>
    <t>mokyklos specialiųjų ugdymosi poreikių turintiems mokiniams</t>
  </si>
  <si>
    <t>Tūkst. Eur</t>
  </si>
  <si>
    <t xml:space="preserve">ASIGNAVIMAI IŠ VALSTYBĖS BIUDŽETO SPECIALIOS TIKSLINĖS DOTACIJOS </t>
  </si>
  <si>
    <t>ASIGNAVIMAI IŠ BIUDŽETINIŲ ĮSTAIGŲ PAJAMŲ ĮMOKŲ</t>
  </si>
  <si>
    <t>5.2.</t>
  </si>
  <si>
    <t>5.3.</t>
  </si>
  <si>
    <t xml:space="preserve">Asignavimų valdytojas </t>
  </si>
  <si>
    <t>1.1.</t>
  </si>
  <si>
    <t>1.4.</t>
  </si>
  <si>
    <t>Kaišiadorių r. Žiežmarių gimnazijos direktorius</t>
  </si>
  <si>
    <t>Kaišiadorių Vaclovo Giržado progimnazijos direktorius</t>
  </si>
  <si>
    <t>Kaišiadorių r. Žaslių pagrindinės mokyklos direktorius</t>
  </si>
  <si>
    <t>Iš viso</t>
  </si>
  <si>
    <t>Kaišiadorių r. Gudienos mokyklos-darželio „Rugelis“ direktorius</t>
  </si>
  <si>
    <t xml:space="preserve">Iš viso </t>
  </si>
  <si>
    <t>PATVIRTINTA</t>
  </si>
  <si>
    <t>1.</t>
  </si>
  <si>
    <t>2.</t>
  </si>
  <si>
    <t>3.</t>
  </si>
  <si>
    <t>4.</t>
  </si>
  <si>
    <t>5.</t>
  </si>
  <si>
    <t>6.</t>
  </si>
  <si>
    <t>7.</t>
  </si>
  <si>
    <t>8.</t>
  </si>
  <si>
    <t>9.</t>
  </si>
  <si>
    <t>10.</t>
  </si>
  <si>
    <t>11.</t>
  </si>
  <si>
    <t>12.</t>
  </si>
  <si>
    <t>Iš viso  asignavimų iš dotacijų</t>
  </si>
  <si>
    <t>Iš viso už prekes ir paslaugas</t>
  </si>
  <si>
    <t>3.9.</t>
  </si>
  <si>
    <t>4.5.</t>
  </si>
  <si>
    <t>4.6.</t>
  </si>
  <si>
    <t>4.7.</t>
  </si>
  <si>
    <t>Asignavimų valdytojas</t>
  </si>
  <si>
    <t>Kaišiadorių r. Rumšiškių Antano Baranausko gimnazijos direktorius</t>
  </si>
  <si>
    <t>Kaišiadorių meno mokyklos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</si>
  <si>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</si>
  <si>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</si>
  <si>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</si>
  <si>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</si>
  <si>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</si>
  <si>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</si>
  <si>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</si>
  <si>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</si>
  <si>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ASIGNAVIMAI IŠ NEPANAUDOTŲ TIKSLINĖS PASKIRTIES LĖŠŲ</t>
  </si>
  <si>
    <t>Kaišiadorių lopšelio-darželio „Žvaigždutė“ direktorius</t>
  </si>
  <si>
    <t>1.14.</t>
  </si>
  <si>
    <t>1.16.</t>
  </si>
  <si>
    <t>iš viso</t>
  </si>
  <si>
    <t>žemės ūkio funkcijoms vykdyti</t>
  </si>
  <si>
    <t>Savivaldybės administracijos direktorius</t>
  </si>
  <si>
    <t>Savivaldybės kontrolierius</t>
  </si>
  <si>
    <t>Kaišiadorių miesto seniūnas</t>
  </si>
  <si>
    <t>Kruonio seniūnas</t>
  </si>
  <si>
    <t>Dividendai</t>
  </si>
  <si>
    <t>Pastatų ir statinių realizavimo pajamos</t>
  </si>
  <si>
    <t>Palomenės seniūnas</t>
  </si>
  <si>
    <t>Paparčių seniūnas</t>
  </si>
  <si>
    <t>Pravieniškių seniūnas</t>
  </si>
  <si>
    <t>Rumšiškių seniūnas</t>
  </si>
  <si>
    <t>Žaslių seniūnas</t>
  </si>
  <si>
    <t>Kaišiadorių r. Pravieniškių lopšelio-darželio „Ąžuoliukas“ direktorius</t>
  </si>
  <si>
    <t>Kaišiadorių Algirdo Brazausko gimnazijos direktorius</t>
  </si>
  <si>
    <t>Nemaitonių seniūnas</t>
  </si>
  <si>
    <t>Žiežmarių seniūnas</t>
  </si>
  <si>
    <t>iš jų</t>
  </si>
  <si>
    <t>išlaidoms</t>
  </si>
  <si>
    <t>turtui įsigyti</t>
  </si>
  <si>
    <t>darbo užmokesčiui</t>
  </si>
  <si>
    <t>Kaišiadorių rajono savivaldybės tarybos</t>
  </si>
  <si>
    <t>Iš viso asignavimų</t>
  </si>
  <si>
    <t>Pajamos</t>
  </si>
  <si>
    <t>MOKESČIAI</t>
  </si>
  <si>
    <t>Gyventojų pajamų mokestis</t>
  </si>
  <si>
    <t xml:space="preserve">Turto mokesčiai </t>
  </si>
  <si>
    <t>Žemės mokestis</t>
  </si>
  <si>
    <t>Paveldimo turto mokestis</t>
  </si>
  <si>
    <t>Nekilnojamojo turto mokestis</t>
  </si>
  <si>
    <t>Prekių ir paslaugų mokesčiai</t>
  </si>
  <si>
    <t>KITOS PAJAMOS</t>
  </si>
  <si>
    <t>Turto pajamos</t>
  </si>
  <si>
    <t>Kitos neišvardytos pajamos</t>
  </si>
  <si>
    <t>Ilgalaikio materialiojo turto realizavimo pajamos</t>
  </si>
  <si>
    <t>Įmokos už išlaikymą švietimo, socialinės apsaugos ir kitose įstaigose</t>
  </si>
  <si>
    <t>13.</t>
  </si>
  <si>
    <t>Mokesčiai už aplinkos teršimą</t>
  </si>
  <si>
    <t>Kiti mokesčiai už valstybinius gamtos išteklius</t>
  </si>
  <si>
    <t>Pajamos už prekes ir paslaugas</t>
  </si>
  <si>
    <t>KITOS DOTACIJOS</t>
  </si>
  <si>
    <t>DOTACIJOS</t>
  </si>
  <si>
    <t>BIUDŽETINIŲ ĮSTAIGŲ PAJAMŲ ĮMOKOS</t>
  </si>
  <si>
    <t>Kaišiadorių r. Žiežmarių mokyklos-darželio„Vaikystės dvaras“ direktorius</t>
  </si>
  <si>
    <t>Kaišiadorių r. Žiežmarių mokyklos-darželio „Vaikystės dvaras“ direktorius</t>
  </si>
  <si>
    <t>neveiksnių asmenų būklės peržiūrėjimo funkcijai atlikti</t>
  </si>
  <si>
    <t>socialinėms paslaugoms</t>
  </si>
  <si>
    <t>Europos Sąjungos finansinės paramos lėšos</t>
  </si>
  <si>
    <t>2.18.</t>
  </si>
  <si>
    <t>VALSTYBĖS BIUDŽETO SPECIALIOS TIKSLINĖS DOTACIJOS</t>
  </si>
  <si>
    <t>IŠ NEPANAUDOTŲ EUROPOS SĄJUNGOS FINANSINĖS PARAMOS LĖŠŲ</t>
  </si>
  <si>
    <t>ASIGNAVIMAI IŠ NEPANAUDOTŲ BIUDŽETINIŲ ĮSTAIGŲ PAJAMŲ ĮMOKŲ</t>
  </si>
  <si>
    <t>Kaišiadorių apylinkės seniūnas</t>
  </si>
  <si>
    <t>Žiežmarių apylinkės seniūnas</t>
  </si>
  <si>
    <t>1.17.</t>
  </si>
  <si>
    <t>Biudžetinių įstaigų pajamos už prekes ir paslaugas</t>
  </si>
  <si>
    <t>Pajamos už ilgalaikio ir trumpalaikio materialiojo turto nuomą</t>
  </si>
  <si>
    <t>Nuomos mokestis už valstybinę žemę</t>
  </si>
  <si>
    <t>Pajamos iš baudų, konfiskuoto turto ir kitų netesybų</t>
  </si>
  <si>
    <t>Žemės realizavimo pajamos</t>
  </si>
  <si>
    <t>2.1.2.</t>
  </si>
  <si>
    <t>2.1.1.</t>
  </si>
  <si>
    <t>1.1.1.</t>
  </si>
  <si>
    <t>1.2.1</t>
  </si>
  <si>
    <t>1.2.2.</t>
  </si>
  <si>
    <t>1.2.3.</t>
  </si>
  <si>
    <t>1.3.1.</t>
  </si>
  <si>
    <t>ES lėšų paskirties pavadinimas</t>
  </si>
  <si>
    <t>Komunalinių atliekų tvarkymo infrastruktūros plėtra Kaišiadorių rajono savivaldybėje</t>
  </si>
  <si>
    <t>IŠ PAJAMŲ DALIES SPECIALIOSIOMS IR TIKSLINĖMS PROGRAMOMS FINANSUOTI</t>
  </si>
  <si>
    <t>Mokesčiai už valstybinius gamtos išteklius</t>
  </si>
  <si>
    <t>Iš viso socialinėms paslaugoms</t>
  </si>
  <si>
    <t>Iš viso socialinei paramai mokiniams</t>
  </si>
  <si>
    <t xml:space="preserve">Gyventojų pajamų mokestis </t>
  </si>
  <si>
    <t>Palūkanos</t>
  </si>
  <si>
    <t>2.1.3.</t>
  </si>
  <si>
    <t>2.1.4.</t>
  </si>
  <si>
    <t>2.1.4.1.</t>
  </si>
  <si>
    <t>2.1.4.2.</t>
  </si>
  <si>
    <t>Mokesčiai už medžiojamųjų gyvūnų išteklius</t>
  </si>
  <si>
    <t>Valstybės rinkliava</t>
  </si>
  <si>
    <t>Vietinė rinkliava</t>
  </si>
  <si>
    <t>Rinkliavos</t>
  </si>
  <si>
    <t>2.2.1.</t>
  </si>
  <si>
    <t>2.2.2.</t>
  </si>
  <si>
    <t>2.2.3.</t>
  </si>
  <si>
    <t>2.2.4.</t>
  </si>
  <si>
    <t>2.2.4.1.</t>
  </si>
  <si>
    <t>2.2.4.2.</t>
  </si>
  <si>
    <t>3. MATERIALIOJO IR NEMATERIALIOJO TURTO REALIZAVIMO PAJAMOS</t>
  </si>
  <si>
    <t>3.1.1.</t>
  </si>
  <si>
    <t>3.1.2.</t>
  </si>
  <si>
    <t>IŠ VISO MOKESČIŲ IR KITŲ PAJAMŲ</t>
  </si>
  <si>
    <t>IŠ VISO MATERIALIOJO IR NEMATERIALIOJO TURTO REALIZAVIMO PAJAMŲ</t>
  </si>
  <si>
    <t>Valstybinėms (valstybės perduotoms savivaldybėms) funkcijoms atlikti, iš jų:</t>
  </si>
  <si>
    <t>Savivaldybių mokykloms (klasėms arba grupėms), skirtoms šalies (regiono) mokiniams, turintiems specialiųjų ugdymosi poreikių, ir kitoms savivaldybėms perduotoms įstaigoms išlaikyti</t>
  </si>
  <si>
    <t>duomenims į Suteiktos valstybės pagalbos ir nereikšmingos pagalbos registrą teikti</t>
  </si>
  <si>
    <t>savivaldybių patvirtintoms užimtumo didinimo programoms įgyvendinti</t>
  </si>
  <si>
    <t>neveiksnių asmenų būklės peržiūrėjimui užtikrinti</t>
  </si>
  <si>
    <t>Europos Sąjungos struktūrinių fondų įgyvendinamų investicinių projektų savivaldybės nuosavam indėliui užtikrinti</t>
  </si>
  <si>
    <t>KITI FINANSAVIMO ŠALTINIAI</t>
  </si>
  <si>
    <t>Skolintos lėšos</t>
  </si>
  <si>
    <t>6.2.1.</t>
  </si>
  <si>
    <t>Aplinkos apsaugos rėmimo spec. programa</t>
  </si>
  <si>
    <t>6.2.2.</t>
  </si>
  <si>
    <t>Biudžetinių įstaigų pajamos už teikiamas paslaugas</t>
  </si>
  <si>
    <t>6.2.3.</t>
  </si>
  <si>
    <t>Kitos tikslinės paskirties lėšos</t>
  </si>
  <si>
    <t>6.2.4.</t>
  </si>
  <si>
    <t>6.2.5.</t>
  </si>
  <si>
    <t>Kreditoriniam įsiskolinimui padengti</t>
  </si>
  <si>
    <t>IŠ VISO KITŲ DOTACIJŲ</t>
  </si>
  <si>
    <t>IŠ VISO DOTACIJŲ</t>
  </si>
  <si>
    <t>IŠ VISO MOKESČIŲ, PAJAMŲ IR DOTACIJŲ</t>
  </si>
  <si>
    <t>Lėšų likučiai</t>
  </si>
  <si>
    <t>6.2.6.</t>
  </si>
  <si>
    <t>IŠ VISO VALSTYBĖS BIUDŽETO SPECIALIŲ TIKSLINIŲ DOTACIJŲ</t>
  </si>
  <si>
    <t>savivaldybės erdvinių duomenų rinkinio tvarkymo funkcijai atlikti</t>
  </si>
  <si>
    <t>UGDYMO REIKMĖMS FINANSUOTI</t>
  </si>
  <si>
    <t>Savivaldybės administracijos direktorius (TL)</t>
  </si>
  <si>
    <t>4.1.1.</t>
  </si>
  <si>
    <t>Eil. nr.</t>
  </si>
  <si>
    <t xml:space="preserve">Eil. nr. </t>
  </si>
  <si>
    <t>KAIŠIADORIŲ RAJONO SAVIVALDYBĖS 2020 METŲ BIUDŽETE NUMATYTI ASIGNAVIMAI</t>
  </si>
  <si>
    <t>Savivaldybės administracijos direktorius (ŽPL)</t>
  </si>
  <si>
    <t>5.3.1.</t>
  </si>
  <si>
    <t>5.3.2.</t>
  </si>
  <si>
    <t xml:space="preserve">     2020 m. vasario 27 d. sprendimu Nr. V17-</t>
  </si>
  <si>
    <t xml:space="preserve">           PATVIRTINTA</t>
  </si>
  <si>
    <t>PAGAL PROGRAMAS</t>
  </si>
  <si>
    <t>Programos pavadinimas</t>
  </si>
  <si>
    <t>PAGAL PROGRAMAS IŠ SAVIVALDYBĖS BIUDŽETO PROGNOZUOJAMŲ PAJAMŲ</t>
  </si>
  <si>
    <t xml:space="preserve">KAIŠIADORIŲ RAJONO SAVIVALDYBĖS 2020 METŲ BIUDŽETE NUMATYTI </t>
  </si>
  <si>
    <t>ASIGNAVIMAI PAGAL PROGRAMAS</t>
  </si>
  <si>
    <t xml:space="preserve">ASIGNAVIMAI PAGAL PROGRAMAS IŠ SAVIVALDYBĖS BIUDŽETO </t>
  </si>
  <si>
    <t xml:space="preserve"> PROGNOZUOJAMŲ PAJAMŲ</t>
  </si>
  <si>
    <t>Kaišiadorių suaugusiųjų  mokyklos direktorius</t>
  </si>
  <si>
    <t>savivaldybių viešosioms bibliotekoms dokumentams įsigyti</t>
  </si>
  <si>
    <t>5.3.3.</t>
  </si>
  <si>
    <t>Kaišiadorių suaugusiųjų mokyklos direktorius</t>
  </si>
  <si>
    <t>Kaišiadorių pedagoginės psichologinės tarnybos direktorius</t>
  </si>
  <si>
    <t>neformaliajam vaikų švietimui</t>
  </si>
  <si>
    <t>Lėšų paskirties pavadinimas</t>
  </si>
  <si>
    <t>įgyvendinti Socialinių paslaugų šakos kolektyvinės sutarties įsipareigojimus</t>
  </si>
  <si>
    <t>5.3.4.</t>
  </si>
  <si>
    <t>5.3.5.</t>
  </si>
  <si>
    <t>5.3.6.</t>
  </si>
  <si>
    <t>5.3.7.</t>
  </si>
  <si>
    <t>5.3.8.</t>
  </si>
  <si>
    <t>5.3.9.</t>
  </si>
  <si>
    <t>akredituotai vaikų dienos socialinei priežiūrai organizuoti, teikti</t>
  </si>
  <si>
    <t>Nepanaudota pajamų dalis</t>
  </si>
  <si>
    <t>dalyvauti rengiant ir vykdant mobilizaciją, demobilizaciją, priimančiosios šalies paramą</t>
  </si>
  <si>
    <t>valstybinės kalbos vartojimo ir taisyklingumo kontrolei</t>
  </si>
  <si>
    <t>vietinės reikšmės keliams (gatvėms) tiesti, taisyti (rekonstruoti), prižiūrėti ir saugaus eismo sąlygoms užtikrinti</t>
  </si>
  <si>
    <t>5.3.10.</t>
  </si>
  <si>
    <t>plėtoti sveiką gyvenseną bei stiprinti sveikos gyvensenos įgūdžius ugdymo įstaigose ir bendruomenėse, vykdyti visuomenės sveikatos stebėseną savivaldybėse</t>
  </si>
  <si>
    <t>visuomenės sveikatos priežiūros funkcijoms vykdyti, iš jų</t>
  </si>
  <si>
    <t>Ugdymo reikmėms finansuoti</t>
  </si>
  <si>
    <t>koordinuotai teikiamų paslaugų vaikams nuo gimimo iki 18 metų (turintiems didelių ir labai didelių specialiųjų ugdymosi poreikių iki 21 metų) ir vaiko atstovams koordinavimui finansuoti</t>
  </si>
  <si>
    <t>neformaliojo vaikų švietimo įvairovei, prieinamumui ir kokybei didinti</t>
  </si>
  <si>
    <t xml:space="preserve">civilinei saugai </t>
  </si>
  <si>
    <t>gyvenamosios vietos deklaravimo duomenų ir gyvenamosios vietos nedeklaravusių asmenų apskaitos duomenims tvarkyti</t>
  </si>
  <si>
    <t>žemės ūkio funkcijoms atlikti, iš jų</t>
  </si>
  <si>
    <t>5.3.11.</t>
  </si>
  <si>
    <t>5.3.14.</t>
  </si>
  <si>
    <t xml:space="preserve">1. </t>
  </si>
  <si>
    <t xml:space="preserve">ASIGNAVIMAI IŠ NEPANAUDOTŲ SAVIVALDYBĖS BIUDŽETO LĖŠŲ  </t>
  </si>
  <si>
    <t>KREDITORINIAM ĮSISKOLINIMUI PADENGTI</t>
  </si>
  <si>
    <t>Sklypo, esančio Pramonės g., Kaišiadoryse, pritaikymas gamybinei (komercinei) veiklai</t>
  </si>
  <si>
    <t>VALSTYBĖS BIUDŽETO SPECIALIŲ TIKSLINIŲ IR KITŲ DOTACIJŲ</t>
  </si>
  <si>
    <t>ASIGNAVIMAI IŠ SAVIVALDYBĖS BIUDŽETO PROGNOZUOJAMŲ PAJAMŲ</t>
  </si>
  <si>
    <t>iš jų GPM, mokamas už pajamas, gautas iš veiklos, kuria verčiamasi turint verslo liudijimą</t>
  </si>
  <si>
    <t>tūkst. Eur</t>
  </si>
  <si>
    <t>didinti darbo užmokestį socialinių paslaugų įstaigų ir socialinių paslaugų srities darbuotojams</t>
  </si>
  <si>
    <t>asmeninei pagalbai teikti</t>
  </si>
  <si>
    <t>asmeninei pagalbai administruoti</t>
  </si>
  <si>
    <t>asmeninei pagalbai teikti ir administruoti</t>
  </si>
  <si>
    <t>valstybei nuosavybės teise priklausančių melioracijos ir hidrotechnikos statinių valdymui ir naudojimui patikėjimo teise užtikrinti, iš jų</t>
  </si>
  <si>
    <t>valstybei nuosavybės teise priklausančių melioracijos ir hidrotechnikos statinių valdymui ir naudojimui patikėjimo teise užtikrinti</t>
  </si>
  <si>
    <t>2.21.</t>
  </si>
  <si>
    <t>2.22.</t>
  </si>
  <si>
    <t>2.23.</t>
  </si>
  <si>
    <t>2.24.</t>
  </si>
  <si>
    <t>2.25.</t>
  </si>
  <si>
    <t>2.26.</t>
  </si>
  <si>
    <t>Dividendai ir kitos pelno įmokos</t>
  </si>
  <si>
    <t>VĮ pelno įmokos</t>
  </si>
  <si>
    <t>2.1.2.1.</t>
  </si>
  <si>
    <t>2.1.2.2.</t>
  </si>
  <si>
    <t>iš jų už parduotą socialinį būstą</t>
  </si>
  <si>
    <t>2.27.</t>
  </si>
  <si>
    <t>3.10.</t>
  </si>
  <si>
    <t>Kaišiadorių švietimo ir sporto centro direktorius</t>
  </si>
  <si>
    <t>vienkartinėms išmokoms įsikurti gyvenamojoje vietoje savivaldybės teritorijoje ir (ar) mėnesinėms kompensacijoms vaiko ugdymo pagal ikimokyklinio ar priešmokyklinio ugdymo programą išlaidoms kompensuoti</t>
  </si>
  <si>
    <t>Kaišiadorių r. Kruonio pagrindinės mokyklos direktorius</t>
  </si>
  <si>
    <t>socialinę riziką patiriančių vaikų ikimokykliniam ugdymui užtikrinti</t>
  </si>
  <si>
    <t>pirminės teisinės pagalbos funkcijai atlikti</t>
  </si>
  <si>
    <t>civilinės būklės aktų registravimo funkcijai atlikti</t>
  </si>
  <si>
    <t>gyventojų registro tvarkymo ir duomenų teikimo valstybės registrams funkcijai atlikti</t>
  </si>
  <si>
    <t>archyvinių dokumentų tvarkymo funkcijai atlikti</t>
  </si>
  <si>
    <t>plėtoti psichikos sveikatos stiprinimo, psichosocialinės pagalbos ir savižudybių prevencijos intervencijas</t>
  </si>
  <si>
    <t>būsto nuomos ar išperkamosios būsto nuomos mokesčio daliai kompensuoti</t>
  </si>
  <si>
    <t>socialinei paramai mokiniams teikti</t>
  </si>
  <si>
    <t>priešgaisrinės saugos funkcijai</t>
  </si>
  <si>
    <t>priešgaisrinei saugos funkcijai</t>
  </si>
  <si>
    <t>socialinėms išmokoms ir kompensacijoms skaičiuoti ir mokėti lėšų, skirtų kompensacijų Nepriklausomybės gynėjams, nukentėjusiems nuo 1991 m. sausio 11–13 d. ir po to vykdytos SSRS agresijos, bei jų šeimoms mokėjimui užtikrinti</t>
  </si>
  <si>
    <t>saugaus duomenų perdavimo kanalų priežiūrai užtikrinti</t>
  </si>
  <si>
    <t>savivaldybių erdvinių duomenų rinkinio tvarkymo funkcijai atlikti</t>
  </si>
  <si>
    <t>bendruomeninių šeimos namų funkcijų vykdymas</t>
  </si>
  <si>
    <t>2.1.5.</t>
  </si>
  <si>
    <t>Pajamos iš infrastruktūros plėtros įmokų</t>
  </si>
  <si>
    <t>Savivaldybės administracijos direktorius (paskolų, dotacijų grąžinimas ir palūkanų mokėjimas)</t>
  </si>
  <si>
    <t>akredituotai socialinei reabilitacijai neįgaliesiems bendruomenėje organizuoti, teikti ir administruoti</t>
  </si>
  <si>
    <t>kompensacijoms už būsto suteikimą užsieniečiams, pasitraukusiems iš Ukrainos dėl Rusijos Federacijos karinių veiksmų Ukrainoje, finansuoti</t>
  </si>
  <si>
    <t>Kaišiadorių bendrųjų funkcijų tarnybos direktorius</t>
  </si>
  <si>
    <t>Savivaldybės valdymo programa</t>
  </si>
  <si>
    <t>Sveikatos ir socialinės apsaugos programa</t>
  </si>
  <si>
    <t>1.18.</t>
  </si>
  <si>
    <t>1.19.</t>
  </si>
  <si>
    <t>1.20.</t>
  </si>
  <si>
    <t>1.21.</t>
  </si>
  <si>
    <t>1.22.</t>
  </si>
  <si>
    <t>1.23.</t>
  </si>
  <si>
    <t>1.24.</t>
  </si>
  <si>
    <t>Iš viso pajamų įmokų</t>
  </si>
  <si>
    <t>Investicijų, ūkio ir teritorijų planavimo programa</t>
  </si>
  <si>
    <t>Žemės ūkio ir aplinkos apsaugos programa</t>
  </si>
  <si>
    <t>Savivaldybės administracijos direktorius (Savivaldybės mero rezervas)</t>
  </si>
  <si>
    <t>Švietimo, kultūros ir sporto programa</t>
  </si>
  <si>
    <t>Kaišiadorių šventosios Faustinos ugdymo centro direktorius</t>
  </si>
  <si>
    <t>1.25.</t>
  </si>
  <si>
    <t>1.26.</t>
  </si>
  <si>
    <t>1.27.</t>
  </si>
  <si>
    <t>1.28.</t>
  </si>
  <si>
    <t>1.29.</t>
  </si>
  <si>
    <t>1.30.</t>
  </si>
  <si>
    <t>1.31.</t>
  </si>
  <si>
    <t>1.32.</t>
  </si>
  <si>
    <t>1.33.</t>
  </si>
  <si>
    <t xml:space="preserve">Kaišiadorių muziejaus direktorius </t>
  </si>
  <si>
    <t>1.34.</t>
  </si>
  <si>
    <t>3.11.</t>
  </si>
  <si>
    <t>3.12.</t>
  </si>
  <si>
    <t>3.13.</t>
  </si>
  <si>
    <t>3.14.</t>
  </si>
  <si>
    <t>3.15.</t>
  </si>
  <si>
    <t>3.16.</t>
  </si>
  <si>
    <t>3.17.</t>
  </si>
  <si>
    <t>3.18.</t>
  </si>
  <si>
    <t>3.19.</t>
  </si>
  <si>
    <t>3.20.</t>
  </si>
  <si>
    <t>1.35.</t>
  </si>
  <si>
    <t>1.36.</t>
  </si>
  <si>
    <t>1.37.</t>
  </si>
  <si>
    <t>1.38.</t>
  </si>
  <si>
    <t>1.39.</t>
  </si>
  <si>
    <t>1.40.</t>
  </si>
  <si>
    <t>1.41.</t>
  </si>
  <si>
    <t>1.42.</t>
  </si>
  <si>
    <t>1.43.</t>
  </si>
  <si>
    <t>1.44.</t>
  </si>
  <si>
    <t>1.45.</t>
  </si>
  <si>
    <t>1.46.</t>
  </si>
  <si>
    <t>Žemės ūkio ir aplinkos apsaugos  programa</t>
  </si>
  <si>
    <t>3.21.</t>
  </si>
  <si>
    <t>3.22.</t>
  </si>
  <si>
    <t>3.23.</t>
  </si>
  <si>
    <t xml:space="preserve">5. </t>
  </si>
  <si>
    <t>5.4.</t>
  </si>
  <si>
    <t>5.5.</t>
  </si>
  <si>
    <t>5.6.</t>
  </si>
  <si>
    <t>5.7.</t>
  </si>
  <si>
    <t>5.8.</t>
  </si>
  <si>
    <t>5.9.</t>
  </si>
  <si>
    <t>5.10.</t>
  </si>
  <si>
    <t>5.11.</t>
  </si>
  <si>
    <t>5.12.</t>
  </si>
  <si>
    <t>savivaldybėms priskirtos valstybinės žemės ir kito valstybės turto valdymui, naudojimui ir disponavimui juo patikėjimo teise užtikrinti</t>
  </si>
  <si>
    <t>civilinei saugai</t>
  </si>
  <si>
    <t xml:space="preserve">Žemės ūkio ir aplinkos apsaugos programa </t>
  </si>
  <si>
    <t xml:space="preserve">2. </t>
  </si>
  <si>
    <t xml:space="preserve">2.1 </t>
  </si>
  <si>
    <t>2.3</t>
  </si>
  <si>
    <t>3.3</t>
  </si>
  <si>
    <t>Savivaldybės administracijos direktorius (SL)</t>
  </si>
  <si>
    <t>5.3.15.</t>
  </si>
  <si>
    <t>Savivaldybės administracijos direktorius (KIL)</t>
  </si>
  <si>
    <t>3.24.</t>
  </si>
  <si>
    <t>3.25.</t>
  </si>
  <si>
    <t>3.26.</t>
  </si>
  <si>
    <t>3.27.</t>
  </si>
  <si>
    <t>1.43</t>
  </si>
  <si>
    <t xml:space="preserve">4. </t>
  </si>
  <si>
    <t xml:space="preserve">4.1. </t>
  </si>
  <si>
    <t>socialinėms išmokoms ir kompensacijoms skaičiuoti ir mokėti, skirtų kompensacijų Nepriklausomybės gynėjams, nukentėjusiems nuo 1991 m. sausio 11–13 d. ir po to vykdytos SSRS agresijos, bei jų šeimoms mokėjimui užtikrinti</t>
  </si>
  <si>
    <t>socialinėms išmokoms ir kompensacijoms mokėti, skirtų paramai mirties atveju užtikrinti</t>
  </si>
  <si>
    <t>5.3.16.</t>
  </si>
  <si>
    <t>bendruomeninei veiklai stiprinti, įgyvendinant bandomąjį modelį</t>
  </si>
  <si>
    <t>5.3.17.</t>
  </si>
  <si>
    <t>organizuoti būsto ir jo aplinkos pritaikymą asmenims su negalia</t>
  </si>
  <si>
    <t>profesiniam orientavimui vykdyti</t>
  </si>
  <si>
    <t xml:space="preserve">akredituotai vaikų dienos socialinei priežiūrai organizuoti, teikti ir administruoti </t>
  </si>
  <si>
    <t>2.14.</t>
  </si>
  <si>
    <t>patirtoms išlaidoms užsieniečių, pasitraukusių iš Ukrainos dėl Rusijos Federacijos karinių veiksmų Ukrainoje, priėmimo išlaidoms kompensuoti</t>
  </si>
  <si>
    <t>5.3.18.</t>
  </si>
  <si>
    <t>papildomoms pagalbos mokiniui specialistų pareigybėms regioniniuose specialiojo ugdymo centruose konsultavimo funkcijoms vykdyti</t>
  </si>
  <si>
    <t>Kitos dotacijos ir lėšos</t>
  </si>
  <si>
    <t>14.</t>
  </si>
  <si>
    <t>15.</t>
  </si>
  <si>
    <t>16.</t>
  </si>
  <si>
    <t>17.</t>
  </si>
  <si>
    <t>18.</t>
  </si>
  <si>
    <t>19.</t>
  </si>
  <si>
    <t>20.</t>
  </si>
  <si>
    <t>21.</t>
  </si>
  <si>
    <t>22.</t>
  </si>
  <si>
    <t>23.</t>
  </si>
  <si>
    <t>24.</t>
  </si>
  <si>
    <t>25.</t>
  </si>
  <si>
    <t>26.</t>
  </si>
  <si>
    <t>27.</t>
  </si>
  <si>
    <t>28.</t>
  </si>
  <si>
    <t>29.</t>
  </si>
  <si>
    <t>30.</t>
  </si>
  <si>
    <t>31.</t>
  </si>
  <si>
    <t>32.</t>
  </si>
  <si>
    <t>33.</t>
  </si>
  <si>
    <t>34.</t>
  </si>
  <si>
    <t>35.</t>
  </si>
  <si>
    <t>Komunalinių atliekų tvarkymo infrastruktūros plėtra Kaišiadorių rajono savivaldybėje (ES)</t>
  </si>
  <si>
    <t>5.3.19.</t>
  </si>
  <si>
    <t>lėšos, skirtos finansuoti vaikų, atvykusių į Lietuvos Respubliką iš Ukrainos dėl Rusijos Federacijos karinių veiksmų Ukrainoje, pavėžėjimą į mokyklą ir atgal ir pedagoginių darbuotojų papildomam darbui apmokėti</t>
  </si>
  <si>
    <t>Komunalinių atliekų tvarkymo infrastruktūros plėtra Kaišiadorių rajono savivaldybėje (VDP)</t>
  </si>
  <si>
    <t>teikti socialinę paramą mokiniams pagal Lietuvos Respublikos socialinės paramos mokiniams įstatymą Ukrainos gyventojams, nukentėjusiems dėl Rusijos Federacijos karinės agresijos prieš Ukrainą</t>
  </si>
  <si>
    <t>teikti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t>
  </si>
  <si>
    <t>5.13.</t>
  </si>
  <si>
    <t>valstybinių ir savivaldybių mokyklų mokytojų, dirbančių pagal ikimokyklinio, priešmokyklinio, bendrojo ugdymo ir profesinio mokymo programas, personalo optimizavimui ir atnaujinimui</t>
  </si>
  <si>
    <t>Projekto „Perėjimas nuo institucinės globos prie bendruomeninių paslaugų sostinės regione, Vidurio ir Vakarų Lietuvos regione“ įgyvendinimas (ES)</t>
  </si>
  <si>
    <t>Projekto „Perėjimas nuo institucinės globos prie bendruomeninių paslaugų sostinės regione, Vidurio ir Vakarų Lietuvos regione“ įgyvendinimas (VB)</t>
  </si>
  <si>
    <t>laikino atokvėpio paslaugai teikti ir administruoti</t>
  </si>
  <si>
    <t xml:space="preserve">užtikrinti LR piniginės socialinės paramos nepasiturintiems gyventojams įstatymo įgyvendinimą </t>
  </si>
  <si>
    <t>pedagoginių darbuotojų padidintam darbo užmokesčiui</t>
  </si>
  <si>
    <t>pedagoginių darbuotojų darbo užmokesčiui didinti</t>
  </si>
  <si>
    <t>investiciniam projektui „Nuotekų valymo įrenginių ir nuotekų ūkio rekonstrukcija Pravieniškių kaime, Kaišiadorių rajone“ įgyvendinti</t>
  </si>
  <si>
    <t>socialinėms išmokoms ir kompensacijoms mokėti, skirtos paramai mirties atveju užtikrinti</t>
  </si>
  <si>
    <t>(Kaišiadorių rajono savivaldybės tarybos 2024 m. gruodžio 19 d. sprendimo Nr. V17E- redakcija)</t>
  </si>
  <si>
    <t>Kaišiadorių rajono savivaldybės tarybos 2025 m. vasario 20 d. sprendimu Nr. V17E-</t>
  </si>
  <si>
    <t xml:space="preserve">KAIŠIADORIŲ RAJONO SAVIVALDYBĖS 2025 METŲ BIUDŽETE NUMATYTI ASIGNAVIMAI IŠ SKOLINTŲ LĖŠŲ </t>
  </si>
  <si>
    <t>2025 m. vasario 20 d. sprendimu Nr. V17E-</t>
  </si>
  <si>
    <t xml:space="preserve">KAIŠIADORIŲ RAJONO SAVIVALDYBĖS 2025 METŲ BIUDŽETE NUMATYTI </t>
  </si>
  <si>
    <t>Kaišiadorių Jono Aisčio viešosios bibliotekos direktorius</t>
  </si>
  <si>
    <t>3.7</t>
  </si>
  <si>
    <t>KAIŠIADORIŲ RAJONO SAVIVALDYBĖS 2025 METŲ BIUDŽETE NUMATYTI ASIGNAVIMAI</t>
  </si>
  <si>
    <t xml:space="preserve">Projekto „Perėjimas nuo institucinės globos prie bendruomeninių paslaugų sostinės regione, Vidurio ir Vakarų Lietuvos regione“ įgyvendinimas </t>
  </si>
  <si>
    <t>KAIŠIADORIŲ RAJONO SAVIVALDYBĖS 2025 METŲ BIUDŽETO PAJAMOS</t>
  </si>
  <si>
    <t>KAIŠIADORIŲ RAJONO SAVIVALDYBĖS 2025 METŲ BIUDŽETE NUMATYTI</t>
  </si>
  <si>
    <t xml:space="preserve">2025 m. vasario 20 d. sprendimu </t>
  </si>
  <si>
    <t>Nr. V17E-</t>
  </si>
  <si>
    <t>KAIŠIADORIŲ RAJONO SAVIVALDYBĖS 2025 METŲ BIUDŽETO ASIGNAVIMAI</t>
  </si>
  <si>
    <t>iš jų pajamos už valstybinės žemės nuomininkų mokamą atlyginimą už galimybę statyti valstybinėje žemėje naujus ir (ar) rekonstruoti esamus statinius ar įrenginius</t>
  </si>
  <si>
    <t>akredituotai vaikų dienos socialinei priežiūrai organizuoti, teikti ir administruoti</t>
  </si>
  <si>
    <t>asmenų su negalia reikalų koordinavimo funkcijai</t>
  </si>
  <si>
    <t>savivaldybės teritorijoje esančių miestų ir miestelių teritorijų ribose valstybinės žemės, perduotos LRV nutarimu, patikėtinio funkcijai atlikti</t>
  </si>
  <si>
    <t>KAIŠIADORIŲ RAJONO SAVIVALDYBĖS 2025 METŲ BIUDŽETE NUMATYTOS</t>
  </si>
  <si>
    <t xml:space="preserve">KAIŠIADORIŲ RAJONO SAVIVALDYBĖS 2025 METŲ BIUDŽETE NUMATYTI ASIGNAVIMAI IŠ </t>
  </si>
  <si>
    <t>socialinei paramai mokiniams</t>
  </si>
  <si>
    <t>viešajai infrastruktūrai plėtoti</t>
  </si>
  <si>
    <t xml:space="preserve">5.3.12. </t>
  </si>
  <si>
    <t>5.3.13.</t>
  </si>
  <si>
    <t>5.3.20.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</si>
</sst>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0"/>
      <name val="Arial"/>
    </font>
    <font>
      <b/>
      <sz val="12"/>
      <name val="Times New Roman"/>
      <family val="1"/>
    </font>
    <font>
      <sz val="12"/>
      <name val="Times New Roman"/>
      <family val="1"/>
      <charset val="186"/>
    </font>
    <font>
      <b/>
      <sz val="12"/>
      <name val="Times New Roman"/>
      <family val="1"/>
      <charset val="186"/>
    </font>
    <font>
      <sz val="12"/>
      <name val="Times New Roman"/>
      <family val="1"/>
    </font>
    <font>
      <sz val="11"/>
      <name val="Times New Roman"/>
      <family val="1"/>
    </font>
    <font>
      <sz val="12"/>
      <color indexed="10"/>
      <name val="Times New Roman"/>
      <family val="1"/>
      <charset val="186"/>
    </font>
    <font>
      <sz val="11"/>
      <color indexed="8"/>
      <name val="Calibri"/>
      <family val="2"/>
    </font>
    <font>
      <sz val="11"/>
      <color indexed="8"/>
      <name val="Calibri"/>
      <family val="2"/>
      <charset val="186"/>
    </font>
    <font>
      <sz val="8"/>
      <name val="Arial"/>
      <family val="2"/>
      <charset val="186"/>
    </font>
    <font>
      <b/>
      <sz val="10"/>
      <name val="Arial"/>
      <family val="2"/>
      <charset val="186"/>
    </font>
    <font>
      <sz val="8"/>
      <name val="Arial"/>
      <family val="2"/>
      <charset val="186"/>
    </font>
    <font>
      <i/>
      <sz val="11"/>
      <name val="Times New Roman"/>
      <family val="1"/>
      <charset val="186"/>
    </font>
    <font>
      <i/>
      <sz val="12"/>
      <name val="Times New Roman"/>
      <family val="1"/>
      <charset val="186"/>
    </font>
    <font>
      <sz val="12"/>
      <color theme="1"/>
      <name val="Times New Roman"/>
      <family val="1"/>
      <charset val="186"/>
    </font>
    <font>
      <sz val="12"/>
      <color rgb="FF000000"/>
      <name val="Times New Roman"/>
      <family val="1"/>
      <charset val="186"/>
    </font>
    <font>
      <sz val="12"/>
      <color rgb="FFC00000"/>
      <name val="Times New Roman"/>
      <family val="1"/>
      <charset val="186"/>
    </font>
    <font>
      <b/>
      <sz val="12"/>
      <color theme="1"/>
      <name val="Times New Roman"/>
      <family val="1"/>
      <charset val="186"/>
    </font>
    <font>
      <i/>
      <sz val="12"/>
      <color theme="1"/>
      <name val="Times New Roman"/>
      <family val="1"/>
      <charset val="186"/>
    </font>
  </fonts>
  <fills count="6">
    <fill>
      <patternFill patternType="none"/>
    </fill>
    <fill>
      <patternFill patternType="gray125"/>
    </fill>
    <fill>
      <patternFill patternType="solid">
        <fgColor indexed="43"/>
        <bgColor indexed="64"/>
      </patternFill>
    </fill>
    <fill>
      <patternFill patternType="solid">
        <fgColor indexed="50"/>
        <bgColor indexed="64"/>
      </patternFill>
    </fill>
    <fill>
      <patternFill patternType="solid">
        <fgColor theme="0"/>
        <bgColor indexed="64"/>
      </patternFill>
    </fill>
    <fill>
      <patternFill patternType="solid">
        <fgColor rgb="FFFFFF9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thin">
        <color indexed="8"/>
      </top>
      <bottom/>
      <diagonal/>
    </border>
  </borders>
  <cellStyleXfs count="3">
    <xf numFmtId="0" fontId="0" fillId="0" borderId="0"/>
    <xf numFmtId="0" fontId="8" fillId="0" borderId="0"/>
    <xf numFmtId="0" fontId="7" fillId="0" borderId="0"/>
  </cellStyleXfs>
  <cellXfs count="329">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justify"/>
    </xf>
    <xf numFmtId="0" fontId="4" fillId="0" borderId="0" xfId="0" applyFont="1"/>
    <xf numFmtId="1" fontId="4" fillId="0" borderId="0" xfId="0" applyNumberFormat="1" applyFont="1"/>
    <xf numFmtId="0" fontId="2" fillId="0" borderId="0" xfId="0" applyFont="1" applyAlignment="1">
      <alignment horizontal="center"/>
    </xf>
    <xf numFmtId="0" fontId="2" fillId="0" borderId="1" xfId="0" applyFont="1" applyBorder="1" applyAlignment="1">
      <alignment horizontal="center"/>
    </xf>
    <xf numFmtId="1" fontId="2" fillId="0" borderId="0" xfId="0" applyNumberFormat="1" applyFont="1"/>
    <xf numFmtId="0" fontId="2" fillId="0" borderId="1" xfId="0" applyFont="1" applyBorder="1" applyAlignment="1">
      <alignment horizontal="justify"/>
    </xf>
    <xf numFmtId="0" fontId="3" fillId="0" borderId="0" xfId="0" applyFont="1" applyAlignment="1">
      <alignment horizontal="center"/>
    </xf>
    <xf numFmtId="0" fontId="3" fillId="0" borderId="3" xfId="0" applyFont="1" applyBorder="1" applyAlignment="1">
      <alignment horizontal="right"/>
    </xf>
    <xf numFmtId="0" fontId="3" fillId="0" borderId="0" xfId="0" applyFont="1"/>
    <xf numFmtId="1" fontId="2" fillId="0" borderId="0" xfId="0" applyNumberFormat="1" applyFont="1" applyAlignment="1">
      <alignment horizontal="left"/>
    </xf>
    <xf numFmtId="1" fontId="3" fillId="0" borderId="0" xfId="0" applyNumberFormat="1" applyFont="1"/>
    <xf numFmtId="0" fontId="5" fillId="0" borderId="0" xfId="0" applyFont="1"/>
    <xf numFmtId="0" fontId="2" fillId="0" borderId="1" xfId="0" applyFont="1" applyBorder="1" applyAlignment="1">
      <alignment horizontal="center" vertical="center"/>
    </xf>
    <xf numFmtId="0" fontId="2" fillId="0" borderId="1" xfId="0" applyFont="1" applyBorder="1" applyAlignment="1">
      <alignment horizontal="justify" vertical="center"/>
    </xf>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0" borderId="0" xfId="0" applyNumberFormat="1" applyFont="1" applyAlignment="1">
      <alignment horizontal="center"/>
    </xf>
    <xf numFmtId="0" fontId="2" fillId="0" borderId="1" xfId="0" applyFont="1" applyBorder="1"/>
    <xf numFmtId="0" fontId="3" fillId="0" borderId="1" xfId="0" applyFont="1" applyBorder="1" applyAlignment="1">
      <alignment horizontal="justify"/>
    </xf>
    <xf numFmtId="49" fontId="2" fillId="0" borderId="1" xfId="0" applyNumberFormat="1" applyFont="1" applyBorder="1"/>
    <xf numFmtId="49" fontId="3" fillId="2" borderId="1" xfId="0" applyNumberFormat="1" applyFont="1" applyFill="1" applyBorder="1"/>
    <xf numFmtId="49" fontId="3" fillId="0" borderId="1" xfId="0" applyNumberFormat="1" applyFont="1" applyBorder="1" applyAlignment="1">
      <alignment horizontal="justify"/>
    </xf>
    <xf numFmtId="49" fontId="2" fillId="0" borderId="1" xfId="0" applyNumberFormat="1" applyFont="1" applyBorder="1" applyAlignment="1">
      <alignment horizontal="justify"/>
    </xf>
    <xf numFmtId="0" fontId="2" fillId="0" borderId="4" xfId="0" applyFont="1" applyBorder="1"/>
    <xf numFmtId="0" fontId="2" fillId="0" borderId="4" xfId="0" applyFont="1" applyBorder="1" applyAlignment="1">
      <alignment horizontal="justify" vertical="center"/>
    </xf>
    <xf numFmtId="49" fontId="3" fillId="0" borderId="1" xfId="0" applyNumberFormat="1" applyFont="1" applyBorder="1"/>
    <xf numFmtId="0" fontId="2" fillId="0" borderId="4" xfId="0" applyFont="1" applyBorder="1" applyAlignment="1">
      <alignment horizontal="justify"/>
    </xf>
    <xf numFmtId="0" fontId="2" fillId="0" borderId="6" xfId="0" applyFont="1" applyBorder="1" applyAlignment="1">
      <alignment horizontal="justify"/>
    </xf>
    <xf numFmtId="0" fontId="2" fillId="0" borderId="2" xfId="0" applyFont="1" applyBorder="1"/>
    <xf numFmtId="1" fontId="2" fillId="0" borderId="1" xfId="0" applyNumberFormat="1" applyFont="1" applyBorder="1" applyAlignment="1">
      <alignment horizontal="left"/>
    </xf>
    <xf numFmtId="0" fontId="3" fillId="2" borderId="4" xfId="0" applyFont="1" applyFill="1" applyBorder="1"/>
    <xf numFmtId="0" fontId="3" fillId="2" borderId="2" xfId="0" applyFont="1" applyFill="1" applyBorder="1"/>
    <xf numFmtId="2" fontId="3" fillId="0" borderId="0" xfId="0" applyNumberFormat="1" applyFont="1"/>
    <xf numFmtId="0" fontId="2" fillId="0" borderId="9" xfId="0" applyFont="1" applyBorder="1" applyAlignment="1">
      <alignment horizontal="justify" vertical="center"/>
    </xf>
    <xf numFmtId="0" fontId="3" fillId="2" borderId="1" xfId="0" applyFont="1" applyFill="1" applyBorder="1" applyAlignment="1">
      <alignment horizontal="center"/>
    </xf>
    <xf numFmtId="0" fontId="3" fillId="0" borderId="5" xfId="0" applyFont="1" applyBorder="1" applyAlignment="1">
      <alignment vertical="center"/>
    </xf>
    <xf numFmtId="0" fontId="3" fillId="3" borderId="2" xfId="0" applyFont="1" applyFill="1" applyBorder="1"/>
    <xf numFmtId="164" fontId="2" fillId="0" borderId="1" xfId="0" applyNumberFormat="1" applyFont="1" applyBorder="1" applyAlignment="1">
      <alignment horizontal="center"/>
    </xf>
    <xf numFmtId="164" fontId="3" fillId="0" borderId="1" xfId="0" applyNumberFormat="1" applyFont="1" applyBorder="1" applyAlignment="1">
      <alignment horizontal="center"/>
    </xf>
    <xf numFmtId="164" fontId="3" fillId="2" borderId="1" xfId="0" applyNumberFormat="1" applyFont="1" applyFill="1" applyBorder="1" applyAlignment="1">
      <alignment horizontal="center"/>
    </xf>
    <xf numFmtId="164" fontId="3" fillId="3" borderId="1" xfId="0" applyNumberFormat="1" applyFont="1" applyFill="1" applyBorder="1" applyAlignment="1">
      <alignment horizontal="center"/>
    </xf>
    <xf numFmtId="164" fontId="2" fillId="0" borderId="0" xfId="0" applyNumberFormat="1" applyFont="1"/>
    <xf numFmtId="164" fontId="4" fillId="0" borderId="0" xfId="0" applyNumberFormat="1" applyFont="1"/>
    <xf numFmtId="164" fontId="2" fillId="0" borderId="5" xfId="0" applyNumberFormat="1" applyFont="1" applyBorder="1" applyAlignment="1">
      <alignment horizontal="center"/>
    </xf>
    <xf numFmtId="0" fontId="2" fillId="0" borderId="3" xfId="0" applyFont="1" applyBorder="1" applyAlignment="1">
      <alignment horizontal="center"/>
    </xf>
    <xf numFmtId="49" fontId="3" fillId="0" borderId="1" xfId="0" applyNumberFormat="1" applyFont="1" applyBorder="1" applyProtection="1">
      <protection locked="0"/>
    </xf>
    <xf numFmtId="164" fontId="3" fillId="3" borderId="1" xfId="0" applyNumberFormat="1" applyFont="1" applyFill="1" applyBorder="1" applyAlignment="1">
      <alignment horizontal="right" vertical="center"/>
    </xf>
    <xf numFmtId="164" fontId="3" fillId="0" borderId="0" xfId="0" applyNumberFormat="1" applyFont="1" applyAlignment="1">
      <alignment horizontal="center"/>
    </xf>
    <xf numFmtId="0" fontId="3" fillId="2" borderId="1" xfId="0" applyFont="1" applyFill="1" applyBorder="1"/>
    <xf numFmtId="164" fontId="3" fillId="2" borderId="4" xfId="0" applyNumberFormat="1" applyFont="1" applyFill="1" applyBorder="1" applyAlignment="1">
      <alignment horizontal="center"/>
    </xf>
    <xf numFmtId="0" fontId="3" fillId="3" borderId="4" xfId="0" applyFont="1" applyFill="1" applyBorder="1"/>
    <xf numFmtId="0" fontId="2" fillId="0" borderId="9" xfId="0" applyFont="1" applyBorder="1" applyAlignment="1">
      <alignment horizontal="justify"/>
    </xf>
    <xf numFmtId="164" fontId="3" fillId="2" borderId="1" xfId="0" applyNumberFormat="1" applyFont="1" applyFill="1" applyBorder="1" applyAlignment="1">
      <alignment horizontal="left"/>
    </xf>
    <xf numFmtId="2" fontId="3" fillId="0" borderId="0" xfId="0" applyNumberFormat="1" applyFont="1" applyAlignment="1">
      <alignment horizontal="center"/>
    </xf>
    <xf numFmtId="49" fontId="2" fillId="0" borderId="0" xfId="0" applyNumberFormat="1" applyFont="1"/>
    <xf numFmtId="0" fontId="3" fillId="3" borderId="1" xfId="0" applyFont="1" applyFill="1" applyBorder="1" applyAlignment="1">
      <alignment horizontal="left"/>
    </xf>
    <xf numFmtId="164" fontId="1" fillId="2" borderId="1" xfId="0" applyNumberFormat="1" applyFont="1" applyFill="1" applyBorder="1" applyAlignment="1">
      <alignment horizontal="left"/>
    </xf>
    <xf numFmtId="0" fontId="3" fillId="0" borderId="0" xfId="0" applyFont="1" applyAlignment="1">
      <alignment horizontal="left"/>
    </xf>
    <xf numFmtId="49" fontId="2" fillId="2" borderId="1" xfId="0" applyNumberFormat="1" applyFont="1" applyFill="1" applyBorder="1"/>
    <xf numFmtId="0" fontId="2" fillId="0" borderId="3" xfId="0" applyFont="1" applyBorder="1" applyAlignment="1">
      <alignment horizontal="right"/>
    </xf>
    <xf numFmtId="49" fontId="3" fillId="0" borderId="5" xfId="0" applyNumberFormat="1" applyFont="1" applyBorder="1" applyAlignment="1">
      <alignment horizontal="left"/>
    </xf>
    <xf numFmtId="49" fontId="3" fillId="0" borderId="2" xfId="0" applyNumberFormat="1" applyFont="1" applyBorder="1" applyAlignment="1">
      <alignment horizontal="left"/>
    </xf>
    <xf numFmtId="164" fontId="3" fillId="0" borderId="10" xfId="0" applyNumberFormat="1" applyFont="1" applyBorder="1" applyAlignment="1">
      <alignment horizontal="center"/>
    </xf>
    <xf numFmtId="164" fontId="6" fillId="0" borderId="5" xfId="0" applyNumberFormat="1" applyFont="1" applyBorder="1" applyAlignment="1">
      <alignment horizontal="center"/>
    </xf>
    <xf numFmtId="0" fontId="10" fillId="0" borderId="0" xfId="0" applyFont="1"/>
    <xf numFmtId="0" fontId="3" fillId="0" borderId="11" xfId="0" applyFont="1" applyBorder="1" applyAlignment="1">
      <alignment horizontal="justify"/>
    </xf>
    <xf numFmtId="2" fontId="2" fillId="0" borderId="0" xfId="0" applyNumberFormat="1" applyFont="1"/>
    <xf numFmtId="0" fontId="2" fillId="0" borderId="0" xfId="0" applyFont="1" applyProtection="1">
      <protection locked="0"/>
    </xf>
    <xf numFmtId="0" fontId="2" fillId="0" borderId="2" xfId="0" applyFont="1" applyBorder="1" applyAlignment="1">
      <alignment horizontal="justify"/>
    </xf>
    <xf numFmtId="49" fontId="2" fillId="0" borderId="1" xfId="0" applyNumberFormat="1" applyFont="1" applyBorder="1" applyProtection="1">
      <protection locked="0"/>
    </xf>
    <xf numFmtId="1" fontId="2" fillId="0" borderId="2" xfId="0" applyNumberFormat="1" applyFont="1" applyBorder="1" applyAlignment="1">
      <alignment horizontal="justify"/>
    </xf>
    <xf numFmtId="1" fontId="3" fillId="2" borderId="2" xfId="0" applyNumberFormat="1" applyFont="1" applyFill="1" applyBorder="1"/>
    <xf numFmtId="1" fontId="2" fillId="0" borderId="2" xfId="0" applyNumberFormat="1" applyFont="1" applyBorder="1"/>
    <xf numFmtId="0" fontId="2" fillId="0" borderId="0" xfId="0" applyFont="1" applyAlignment="1">
      <alignment horizontal="right" vertical="center"/>
    </xf>
    <xf numFmtId="0" fontId="2" fillId="0" borderId="0" xfId="0" applyFont="1" applyAlignment="1">
      <alignment horizontal="justify" vertical="center"/>
    </xf>
    <xf numFmtId="0" fontId="3" fillId="3" borderId="4" xfId="0" applyFont="1" applyFill="1" applyBorder="1" applyAlignment="1">
      <alignment horizontal="justify"/>
    </xf>
    <xf numFmtId="0" fontId="3" fillId="0" borderId="0" xfId="0" applyFont="1" applyAlignment="1">
      <alignment horizontal="right" vertical="center"/>
    </xf>
    <xf numFmtId="0" fontId="3" fillId="0" borderId="0" xfId="0" applyFont="1" applyAlignment="1">
      <alignment horizontal="justify" vertical="center"/>
    </xf>
    <xf numFmtId="2" fontId="10" fillId="0" borderId="0" xfId="0" applyNumberFormat="1" applyFont="1"/>
    <xf numFmtId="0" fontId="2" fillId="0" borderId="4" xfId="2" applyFont="1" applyBorder="1" applyAlignment="1">
      <alignment horizontal="justify"/>
    </xf>
    <xf numFmtId="164" fontId="3" fillId="0" borderId="0" xfId="0" applyNumberFormat="1" applyFont="1"/>
    <xf numFmtId="2" fontId="0" fillId="0" borderId="0" xfId="0" applyNumberFormat="1"/>
    <xf numFmtId="0" fontId="2" fillId="0" borderId="3" xfId="0" applyFont="1" applyBorder="1" applyAlignment="1">
      <alignment horizontal="justify"/>
    </xf>
    <xf numFmtId="164" fontId="3" fillId="0" borderId="5" xfId="0" applyNumberFormat="1" applyFont="1" applyBorder="1" applyAlignment="1">
      <alignment horizontal="center"/>
    </xf>
    <xf numFmtId="164" fontId="4" fillId="0" borderId="1" xfId="0" applyNumberFormat="1" applyFont="1" applyBorder="1" applyAlignment="1">
      <alignment horizontal="center"/>
    </xf>
    <xf numFmtId="164" fontId="1" fillId="2" borderId="1" xfId="0" applyNumberFormat="1" applyFont="1" applyFill="1" applyBorder="1" applyAlignment="1">
      <alignment horizontal="center"/>
    </xf>
    <xf numFmtId="164" fontId="4" fillId="0" borderId="11" xfId="0" applyNumberFormat="1" applyFont="1" applyBorder="1" applyAlignment="1">
      <alignment horizontal="center"/>
    </xf>
    <xf numFmtId="164" fontId="1" fillId="3" borderId="5" xfId="0" applyNumberFormat="1" applyFont="1" applyFill="1" applyBorder="1" applyAlignment="1">
      <alignment horizontal="center"/>
    </xf>
    <xf numFmtId="164" fontId="1" fillId="3" borderId="1" xfId="0" applyNumberFormat="1" applyFont="1" applyFill="1" applyBorder="1" applyAlignment="1">
      <alignment horizontal="center"/>
    </xf>
    <xf numFmtId="164" fontId="4" fillId="0" borderId="10" xfId="0" applyNumberFormat="1" applyFont="1" applyBorder="1" applyAlignment="1">
      <alignment horizontal="left"/>
    </xf>
    <xf numFmtId="49" fontId="3" fillId="0" borderId="1" xfId="0" applyNumberFormat="1" applyFont="1" applyBorder="1" applyAlignment="1">
      <alignment horizontal="center"/>
    </xf>
    <xf numFmtId="49" fontId="2" fillId="0" borderId="1" xfId="0" applyNumberFormat="1" applyFont="1" applyBorder="1" applyAlignment="1">
      <alignment horizontal="center"/>
    </xf>
    <xf numFmtId="49" fontId="2" fillId="2" borderId="1" xfId="0" applyNumberFormat="1" applyFont="1" applyFill="1" applyBorder="1" applyAlignment="1">
      <alignment horizontal="center"/>
    </xf>
    <xf numFmtId="0" fontId="2" fillId="0" borderId="10" xfId="0" applyFont="1" applyBorder="1" applyAlignment="1">
      <alignment horizontal="left" vertical="center"/>
    </xf>
    <xf numFmtId="16" fontId="2" fillId="0" borderId="1" xfId="0" applyNumberFormat="1" applyFont="1" applyBorder="1"/>
    <xf numFmtId="164" fontId="2" fillId="0" borderId="10" xfId="0" applyNumberFormat="1" applyFont="1" applyBorder="1" applyAlignment="1">
      <alignment horizontal="center"/>
    </xf>
    <xf numFmtId="0" fontId="2" fillId="0" borderId="1" xfId="0" applyFont="1" applyBorder="1" applyAlignment="1">
      <alignment wrapText="1"/>
    </xf>
    <xf numFmtId="164" fontId="2" fillId="4" borderId="1" xfId="0" applyNumberFormat="1" applyFont="1" applyFill="1" applyBorder="1" applyAlignment="1">
      <alignment horizontal="center"/>
    </xf>
    <xf numFmtId="164" fontId="3" fillId="4" borderId="1" xfId="0" applyNumberFormat="1" applyFont="1" applyFill="1" applyBorder="1" applyAlignment="1">
      <alignment horizontal="center"/>
    </xf>
    <xf numFmtId="0" fontId="3" fillId="0" borderId="8" xfId="0" applyFont="1" applyBorder="1"/>
    <xf numFmtId="49" fontId="3" fillId="4" borderId="1" xfId="0" applyNumberFormat="1" applyFont="1" applyFill="1" applyBorder="1" applyAlignment="1">
      <alignment horizontal="left"/>
    </xf>
    <xf numFmtId="49" fontId="3" fillId="4" borderId="4" xfId="0" applyNumberFormat="1" applyFont="1" applyFill="1" applyBorder="1" applyAlignment="1">
      <alignment horizontal="justify"/>
    </xf>
    <xf numFmtId="49" fontId="3" fillId="4" borderId="1" xfId="0" applyNumberFormat="1" applyFont="1" applyFill="1" applyBorder="1"/>
    <xf numFmtId="49" fontId="3" fillId="4" borderId="4" xfId="0" applyNumberFormat="1" applyFont="1" applyFill="1" applyBorder="1"/>
    <xf numFmtId="164" fontId="3" fillId="4" borderId="6" xfId="0" applyNumberFormat="1" applyFont="1" applyFill="1" applyBorder="1" applyAlignment="1">
      <alignment horizontal="center"/>
    </xf>
    <xf numFmtId="49" fontId="2" fillId="4" borderId="1" xfId="0" applyNumberFormat="1" applyFont="1" applyFill="1" applyBorder="1"/>
    <xf numFmtId="49" fontId="2" fillId="4" borderId="4" xfId="0" applyNumberFormat="1" applyFont="1" applyFill="1" applyBorder="1"/>
    <xf numFmtId="164" fontId="2" fillId="4" borderId="6" xfId="0" applyNumberFormat="1" applyFont="1" applyFill="1" applyBorder="1" applyAlignment="1">
      <alignment horizontal="center"/>
    </xf>
    <xf numFmtId="49" fontId="3" fillId="0" borderId="1" xfId="0" applyNumberFormat="1" applyFont="1" applyBorder="1" applyAlignment="1">
      <alignment wrapText="1"/>
    </xf>
    <xf numFmtId="164" fontId="3" fillId="4" borderId="10" xfId="0" applyNumberFormat="1" applyFont="1" applyFill="1" applyBorder="1" applyAlignment="1">
      <alignment horizontal="center"/>
    </xf>
    <xf numFmtId="0" fontId="3" fillId="4" borderId="1" xfId="0" applyFont="1" applyFill="1" applyBorder="1"/>
    <xf numFmtId="164" fontId="3" fillId="0" borderId="8" xfId="0" applyNumberFormat="1" applyFont="1" applyBorder="1" applyAlignment="1">
      <alignment horizontal="center"/>
    </xf>
    <xf numFmtId="164" fontId="3" fillId="4" borderId="4" xfId="0" applyNumberFormat="1" applyFont="1" applyFill="1" applyBorder="1" applyAlignment="1">
      <alignment horizontal="center"/>
    </xf>
    <xf numFmtId="0" fontId="2" fillId="0" borderId="3" xfId="0" applyFont="1" applyBorder="1"/>
    <xf numFmtId="164" fontId="2" fillId="0" borderId="3" xfId="0" applyNumberFormat="1" applyFont="1" applyBorder="1" applyAlignment="1">
      <alignment horizontal="center"/>
    </xf>
    <xf numFmtId="0" fontId="0" fillId="0" borderId="3" xfId="0" applyBorder="1"/>
    <xf numFmtId="0" fontId="10" fillId="0" borderId="3" xfId="0" applyFont="1" applyBorder="1"/>
    <xf numFmtId="2" fontId="3" fillId="0" borderId="3" xfId="0" applyNumberFormat="1" applyFont="1" applyBorder="1" applyAlignment="1">
      <alignment horizontal="center"/>
    </xf>
    <xf numFmtId="0" fontId="2" fillId="0" borderId="2" xfId="0" applyFont="1" applyBorder="1" applyAlignment="1">
      <alignment horizontal="right" vertical="center"/>
    </xf>
    <xf numFmtId="0" fontId="3" fillId="0" borderId="2" xfId="0" applyFont="1" applyBorder="1" applyAlignment="1">
      <alignment horizontal="right" vertical="center"/>
    </xf>
    <xf numFmtId="164" fontId="3" fillId="0" borderId="3" xfId="0" applyNumberFormat="1" applyFont="1" applyBorder="1" applyAlignment="1">
      <alignment horizontal="center"/>
    </xf>
    <xf numFmtId="1" fontId="2" fillId="0" borderId="2" xfId="0" applyNumberFormat="1" applyFont="1" applyBorder="1" applyAlignment="1">
      <alignment horizontal="left"/>
    </xf>
    <xf numFmtId="2" fontId="2" fillId="0" borderId="3" xfId="0" applyNumberFormat="1" applyFont="1" applyBorder="1"/>
    <xf numFmtId="0" fontId="4" fillId="0" borderId="3" xfId="0" applyFont="1" applyBorder="1"/>
    <xf numFmtId="1" fontId="4" fillId="0" borderId="3" xfId="0" applyNumberFormat="1" applyFont="1" applyBorder="1"/>
    <xf numFmtId="164" fontId="3"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4" borderId="1" xfId="0" applyFont="1" applyFill="1" applyBorder="1"/>
    <xf numFmtId="0" fontId="2" fillId="4" borderId="2" xfId="0" applyFont="1" applyFill="1" applyBorder="1" applyAlignment="1">
      <alignment horizontal="justify"/>
    </xf>
    <xf numFmtId="1" fontId="2" fillId="0" borderId="1" xfId="0" applyNumberFormat="1" applyFont="1" applyBorder="1" applyAlignment="1">
      <alignment wrapText="1"/>
    </xf>
    <xf numFmtId="1" fontId="2" fillId="0" borderId="1" xfId="0" applyNumberFormat="1" applyFont="1" applyBorder="1"/>
    <xf numFmtId="0" fontId="12" fillId="4" borderId="4" xfId="0" applyFont="1" applyFill="1" applyBorder="1" applyAlignment="1">
      <alignment horizontal="right" wrapText="1"/>
    </xf>
    <xf numFmtId="0" fontId="12" fillId="4" borderId="4" xfId="0" applyFont="1" applyFill="1" applyBorder="1" applyAlignment="1">
      <alignment horizontal="right" vertical="center" wrapText="1"/>
    </xf>
    <xf numFmtId="49" fontId="2" fillId="0" borderId="4" xfId="0" applyNumberFormat="1" applyFont="1" applyBorder="1"/>
    <xf numFmtId="164" fontId="2" fillId="0" borderId="6" xfId="0" applyNumberFormat="1" applyFont="1" applyBorder="1" applyAlignment="1">
      <alignment horizontal="center"/>
    </xf>
    <xf numFmtId="49" fontId="2" fillId="4" borderId="1" xfId="0" applyNumberFormat="1" applyFont="1" applyFill="1" applyBorder="1" applyAlignment="1">
      <alignment horizontal="left" wrapText="1"/>
    </xf>
    <xf numFmtId="0" fontId="2" fillId="0" borderId="13" xfId="0" applyFont="1" applyBorder="1" applyAlignment="1">
      <alignment horizontal="left" wrapText="1"/>
    </xf>
    <xf numFmtId="49" fontId="2" fillId="0" borderId="1" xfId="0" applyNumberFormat="1" applyFont="1" applyBorder="1" applyAlignment="1">
      <alignment horizontal="left"/>
    </xf>
    <xf numFmtId="49" fontId="2" fillId="0" borderId="1" xfId="0" applyNumberFormat="1" applyFont="1" applyBorder="1" applyAlignment="1">
      <alignment horizontal="left" wrapText="1"/>
    </xf>
    <xf numFmtId="0" fontId="2" fillId="0" borderId="3" xfId="0" applyFont="1" applyBorder="1" applyAlignment="1">
      <alignment horizontal="right" wrapText="1"/>
    </xf>
    <xf numFmtId="0" fontId="2" fillId="0" borderId="2" xfId="0" applyFont="1" applyBorder="1" applyAlignment="1">
      <alignment horizontal="right" wrapText="1"/>
    </xf>
    <xf numFmtId="0" fontId="2" fillId="0" borderId="4" xfId="0" applyFont="1" applyBorder="1" applyAlignment="1">
      <alignment horizontal="right" wrapText="1"/>
    </xf>
    <xf numFmtId="49" fontId="2" fillId="0" borderId="1" xfId="0" applyNumberFormat="1" applyFont="1" applyBorder="1" applyAlignment="1">
      <alignment horizontal="right" wrapText="1"/>
    </xf>
    <xf numFmtId="49" fontId="2" fillId="4" borderId="1" xfId="0" applyNumberFormat="1" applyFont="1" applyFill="1" applyBorder="1" applyAlignment="1">
      <alignment horizontal="right" wrapText="1"/>
    </xf>
    <xf numFmtId="0" fontId="2" fillId="4" borderId="4" xfId="0" applyFont="1" applyFill="1" applyBorder="1" applyAlignment="1">
      <alignment horizontal="right" vertical="center" wrapText="1"/>
    </xf>
    <xf numFmtId="0" fontId="2" fillId="0" borderId="4" xfId="0" applyFont="1" applyBorder="1" applyAlignment="1">
      <alignment horizontal="right" vertical="center" wrapText="1"/>
    </xf>
    <xf numFmtId="164" fontId="12" fillId="4" borderId="1" xfId="0" applyNumberFormat="1" applyFont="1" applyFill="1" applyBorder="1" applyAlignment="1">
      <alignment horizontal="center"/>
    </xf>
    <xf numFmtId="0" fontId="13" fillId="0" borderId="4" xfId="0" applyFont="1" applyBorder="1" applyAlignment="1">
      <alignment horizontal="right" wrapText="1"/>
    </xf>
    <xf numFmtId="164" fontId="14" fillId="0" borderId="10" xfId="0" applyNumberFormat="1" applyFont="1" applyBorder="1" applyAlignment="1">
      <alignment horizontal="center"/>
    </xf>
    <xf numFmtId="1" fontId="3" fillId="2" borderId="1" xfId="0" applyNumberFormat="1" applyFont="1" applyFill="1" applyBorder="1" applyAlignment="1">
      <alignment horizontal="left"/>
    </xf>
    <xf numFmtId="0" fontId="3" fillId="0" borderId="10" xfId="0" applyFont="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right"/>
    </xf>
    <xf numFmtId="0" fontId="3" fillId="0" borderId="10" xfId="0" applyFont="1" applyBorder="1" applyAlignment="1" applyProtection="1">
      <alignment horizontal="center" vertical="center"/>
      <protection locked="0"/>
    </xf>
    <xf numFmtId="2" fontId="2" fillId="0" borderId="0" xfId="0" applyNumberFormat="1" applyFont="1" applyAlignment="1">
      <alignment horizontal="right"/>
    </xf>
    <xf numFmtId="0" fontId="2" fillId="0" borderId="10" xfId="0" applyFont="1" applyBorder="1" applyAlignment="1" applyProtection="1">
      <alignment vertical="center" wrapText="1"/>
      <protection locked="0"/>
    </xf>
    <xf numFmtId="0" fontId="2" fillId="0" borderId="10" xfId="0" applyFont="1" applyBorder="1" applyAlignment="1" applyProtection="1">
      <alignment horizontal="center" vertical="center"/>
      <protection locked="0"/>
    </xf>
    <xf numFmtId="164" fontId="2" fillId="0" borderId="0" xfId="0" applyNumberFormat="1" applyFont="1" applyAlignment="1">
      <alignment horizontal="right"/>
    </xf>
    <xf numFmtId="0" fontId="13" fillId="0" borderId="1" xfId="0" applyFont="1" applyBorder="1" applyAlignment="1">
      <alignment horizontal="justify"/>
    </xf>
    <xf numFmtId="0" fontId="2" fillId="4" borderId="1" xfId="0" applyFont="1" applyFill="1" applyBorder="1" applyAlignment="1">
      <alignment horizontal="left" wrapText="1"/>
    </xf>
    <xf numFmtId="0" fontId="2" fillId="0" borderId="1" xfId="0" applyFont="1" applyBorder="1" applyAlignment="1">
      <alignment horizontal="left" wrapText="1"/>
    </xf>
    <xf numFmtId="49" fontId="2" fillId="4" borderId="1" xfId="0" applyNumberFormat="1" applyFont="1" applyFill="1" applyBorder="1" applyAlignment="1">
      <alignment horizontal="center"/>
    </xf>
    <xf numFmtId="0" fontId="4" fillId="0" borderId="0" xfId="0" applyFont="1" applyAlignment="1">
      <alignment horizontal="left"/>
    </xf>
    <xf numFmtId="0" fontId="15" fillId="0" borderId="0" xfId="0" applyFont="1" applyAlignment="1">
      <alignment wrapText="1"/>
    </xf>
    <xf numFmtId="0" fontId="15" fillId="0" borderId="1" xfId="0" applyFont="1" applyBorder="1" applyAlignment="1">
      <alignment wrapText="1"/>
    </xf>
    <xf numFmtId="0" fontId="2" fillId="0" borderId="5" xfId="0" applyFont="1" applyBorder="1" applyAlignment="1">
      <alignment horizontal="left" wrapText="1"/>
    </xf>
    <xf numFmtId="0" fontId="13" fillId="0" borderId="4" xfId="0" applyFont="1" applyBorder="1" applyAlignment="1">
      <alignment horizontal="justify"/>
    </xf>
    <xf numFmtId="0" fontId="2" fillId="0" borderId="2" xfId="0" applyFont="1" applyBorder="1" applyAlignment="1">
      <alignment horizontal="left" wrapText="1"/>
    </xf>
    <xf numFmtId="0" fontId="2" fillId="0" borderId="5" xfId="0" applyFont="1" applyBorder="1" applyAlignment="1">
      <alignment horizontal="justify" vertical="center"/>
    </xf>
    <xf numFmtId="49" fontId="2" fillId="4" borderId="6" xfId="0" applyNumberFormat="1" applyFont="1" applyFill="1" applyBorder="1"/>
    <xf numFmtId="0" fontId="2" fillId="0" borderId="16" xfId="0" applyFont="1" applyBorder="1"/>
    <xf numFmtId="0" fontId="3" fillId="0" borderId="17" xfId="0" applyFont="1" applyBorder="1"/>
    <xf numFmtId="164" fontId="3" fillId="0" borderId="18" xfId="0" applyNumberFormat="1" applyFont="1" applyBorder="1" applyAlignment="1">
      <alignment horizontal="center"/>
    </xf>
    <xf numFmtId="2" fontId="12" fillId="4" borderId="1" xfId="0" applyNumberFormat="1" applyFont="1" applyFill="1" applyBorder="1" applyAlignment="1">
      <alignment horizontal="center"/>
    </xf>
    <xf numFmtId="0" fontId="3" fillId="2" borderId="5" xfId="0" applyFont="1" applyFill="1" applyBorder="1"/>
    <xf numFmtId="0" fontId="2" fillId="0" borderId="19" xfId="0" applyFont="1" applyBorder="1" applyAlignment="1">
      <alignment horizontal="justify" vertical="center"/>
    </xf>
    <xf numFmtId="0" fontId="2" fillId="4" borderId="1" xfId="0" applyFont="1" applyFill="1" applyBorder="1" applyAlignment="1">
      <alignment horizontal="center" wrapText="1"/>
    </xf>
    <xf numFmtId="0" fontId="2" fillId="4" borderId="10" xfId="0" applyFont="1" applyFill="1" applyBorder="1" applyAlignment="1">
      <alignment horizontal="left" vertical="center" wrapText="1"/>
    </xf>
    <xf numFmtId="49" fontId="2" fillId="4" borderId="10" xfId="0" applyNumberFormat="1" applyFont="1" applyFill="1" applyBorder="1" applyAlignment="1">
      <alignment horizontal="left"/>
    </xf>
    <xf numFmtId="49" fontId="2" fillId="0" borderId="2" xfId="0" applyNumberFormat="1" applyFont="1" applyBorder="1"/>
    <xf numFmtId="0" fontId="2" fillId="0" borderId="4" xfId="2" applyFont="1" applyBorder="1" applyAlignment="1">
      <alignment horizontal="center" vertical="center" wrapText="1"/>
    </xf>
    <xf numFmtId="0" fontId="2" fillId="0" borderId="4" xfId="0" applyFont="1" applyBorder="1" applyAlignment="1">
      <alignment horizontal="center" vertical="center" wrapText="1"/>
    </xf>
    <xf numFmtId="49" fontId="2" fillId="4" borderId="1" xfId="0" applyNumberFormat="1" applyFont="1" applyFill="1" applyBorder="1" applyAlignment="1">
      <alignment horizontal="center" vertical="center"/>
    </xf>
    <xf numFmtId="49" fontId="2" fillId="4" borderId="11" xfId="0" applyNumberFormat="1" applyFont="1" applyFill="1" applyBorder="1" applyAlignment="1">
      <alignment horizontal="center"/>
    </xf>
    <xf numFmtId="164" fontId="3" fillId="4" borderId="8" xfId="0" applyNumberFormat="1" applyFont="1" applyFill="1" applyBorder="1" applyAlignment="1">
      <alignment horizontal="center"/>
    </xf>
    <xf numFmtId="0" fontId="2" fillId="0" borderId="4" xfId="0" applyFont="1" applyBorder="1" applyAlignment="1">
      <alignment horizontal="left" vertical="center" wrapText="1"/>
    </xf>
    <xf numFmtId="49" fontId="2" fillId="0" borderId="11" xfId="0" applyNumberFormat="1" applyFont="1" applyBorder="1" applyAlignment="1">
      <alignment horizontal="center" vertical="center"/>
    </xf>
    <xf numFmtId="0" fontId="2" fillId="0" borderId="0" xfId="0" applyFont="1" applyAlignment="1">
      <alignment horizontal="left" wrapText="1"/>
    </xf>
    <xf numFmtId="49" fontId="2" fillId="4" borderId="10"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49" fontId="2" fillId="0" borderId="10" xfId="0" applyNumberFormat="1" applyFont="1" applyBorder="1" applyAlignment="1">
      <alignment horizontal="center" vertical="center"/>
    </xf>
    <xf numFmtId="0" fontId="2" fillId="0" borderId="10" xfId="0" applyFont="1" applyBorder="1" applyAlignment="1">
      <alignment vertical="center" wrapText="1"/>
    </xf>
    <xf numFmtId="0" fontId="3" fillId="2" borderId="2" xfId="0" applyFont="1" applyFill="1" applyBorder="1" applyAlignment="1">
      <alignment horizontal="left"/>
    </xf>
    <xf numFmtId="1" fontId="2" fillId="0" borderId="2" xfId="0" applyNumberFormat="1" applyFont="1" applyBorder="1" applyAlignment="1">
      <alignment horizontal="center" wrapText="1"/>
    </xf>
    <xf numFmtId="0" fontId="2" fillId="0" borderId="6" xfId="0" applyFont="1" applyBorder="1" applyAlignment="1">
      <alignment horizontal="center" vertical="center"/>
    </xf>
    <xf numFmtId="49" fontId="2" fillId="0" borderId="1" xfId="0" applyNumberFormat="1" applyFont="1" applyBorder="1" applyAlignment="1">
      <alignment vertical="center"/>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1" fontId="2" fillId="0" borderId="1" xfId="0" applyNumberFormat="1" applyFont="1" applyBorder="1" applyAlignment="1">
      <alignment horizontal="center" wrapText="1"/>
    </xf>
    <xf numFmtId="164" fontId="3" fillId="5" borderId="1" xfId="0" applyNumberFormat="1" applyFont="1" applyFill="1" applyBorder="1" applyAlignment="1">
      <alignment horizontal="center"/>
    </xf>
    <xf numFmtId="164" fontId="16" fillId="4" borderId="1" xfId="0" applyNumberFormat="1" applyFont="1" applyFill="1" applyBorder="1" applyAlignment="1">
      <alignment horizontal="center"/>
    </xf>
    <xf numFmtId="0" fontId="3" fillId="0" borderId="4" xfId="0" applyFont="1" applyBorder="1" applyAlignment="1">
      <alignment horizontal="center"/>
    </xf>
    <xf numFmtId="164" fontId="13" fillId="4" borderId="1" xfId="0" applyNumberFormat="1" applyFont="1" applyFill="1" applyBorder="1" applyAlignment="1">
      <alignment horizontal="center"/>
    </xf>
    <xf numFmtId="164" fontId="14" fillId="4" borderId="1" xfId="0" applyNumberFormat="1" applyFont="1" applyFill="1" applyBorder="1" applyAlignment="1">
      <alignment horizontal="center"/>
    </xf>
    <xf numFmtId="164" fontId="17" fillId="4" borderId="1" xfId="0" applyNumberFormat="1" applyFont="1" applyFill="1" applyBorder="1" applyAlignment="1">
      <alignment horizontal="center"/>
    </xf>
    <xf numFmtId="164" fontId="18" fillId="4" borderId="1" xfId="0" applyNumberFormat="1" applyFont="1" applyFill="1" applyBorder="1" applyAlignment="1">
      <alignment horizontal="center"/>
    </xf>
    <xf numFmtId="164" fontId="14" fillId="0" borderId="1" xfId="0" applyNumberFormat="1" applyFont="1" applyBorder="1" applyAlignment="1">
      <alignment horizont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164" fontId="3" fillId="0" borderId="4" xfId="0" applyNumberFormat="1" applyFont="1" applyBorder="1" applyAlignment="1">
      <alignment horizont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2" fillId="0" borderId="4" xfId="2" applyFont="1" applyBorder="1" applyAlignment="1">
      <alignment horizontal="left" vertical="center" wrapText="1"/>
    </xf>
    <xf numFmtId="0" fontId="2" fillId="0" borderId="6" xfId="0" applyFont="1" applyBorder="1" applyAlignment="1">
      <alignment horizontal="left" vertical="center" wrapText="1"/>
    </xf>
    <xf numFmtId="0" fontId="2" fillId="0" borderId="4" xfId="0" applyFont="1" applyBorder="1" applyAlignment="1">
      <alignment horizontal="left" wrapText="1"/>
    </xf>
    <xf numFmtId="0" fontId="2" fillId="0" borderId="12" xfId="0" applyFont="1" applyBorder="1" applyAlignment="1">
      <alignment horizontal="left" vertical="center" wrapText="1"/>
    </xf>
    <xf numFmtId="0" fontId="2" fillId="0" borderId="4" xfId="2" applyFont="1" applyBorder="1" applyAlignment="1">
      <alignment horizontal="left" wrapText="1"/>
    </xf>
    <xf numFmtId="0" fontId="2" fillId="4" borderId="1" xfId="0" applyFont="1" applyFill="1" applyBorder="1" applyAlignment="1">
      <alignment horizontal="left" vertical="center"/>
    </xf>
    <xf numFmtId="0" fontId="2" fillId="0" borderId="10" xfId="0" applyFont="1" applyBorder="1" applyAlignment="1">
      <alignment horizontal="left"/>
    </xf>
    <xf numFmtId="0" fontId="2" fillId="0" borderId="0" xfId="0" applyFont="1" applyAlignment="1">
      <alignment horizontal="left" wrapText="1"/>
    </xf>
    <xf numFmtId="0" fontId="3" fillId="0" borderId="0" xfId="0" applyFont="1" applyAlignment="1">
      <alignment horizontal="center"/>
    </xf>
    <xf numFmtId="49" fontId="3" fillId="0" borderId="5" xfId="0" applyNumberFormat="1" applyFont="1" applyBorder="1" applyAlignment="1">
      <alignment horizontal="left" wrapText="1"/>
    </xf>
    <xf numFmtId="49" fontId="3" fillId="0" borderId="2" xfId="0" applyNumberFormat="1" applyFont="1" applyBorder="1" applyAlignment="1">
      <alignment horizontal="left" wrapText="1"/>
    </xf>
    <xf numFmtId="0" fontId="3" fillId="4" borderId="5" xfId="0" applyFont="1" applyFill="1" applyBorder="1" applyAlignment="1">
      <alignment wrapText="1"/>
    </xf>
    <xf numFmtId="0" fontId="10" fillId="4" borderId="4" xfId="0" applyFont="1" applyFill="1" applyBorder="1" applyAlignment="1">
      <alignment wrapText="1"/>
    </xf>
    <xf numFmtId="0" fontId="3" fillId="3" borderId="5" xfId="0" applyFont="1" applyFill="1" applyBorder="1" applyAlignment="1">
      <alignment horizontal="left"/>
    </xf>
    <xf numFmtId="0" fontId="3" fillId="3" borderId="4" xfId="0" applyFont="1" applyFill="1" applyBorder="1" applyAlignment="1">
      <alignment horizontal="left"/>
    </xf>
    <xf numFmtId="0" fontId="2" fillId="0" borderId="10" xfId="0" applyFont="1" applyBorder="1" applyAlignment="1">
      <alignment horizontal="justify" vertical="center"/>
    </xf>
    <xf numFmtId="0" fontId="2" fillId="0" borderId="12" xfId="0" applyFont="1" applyBorder="1" applyAlignment="1">
      <alignment horizontal="justify" vertical="center"/>
    </xf>
    <xf numFmtId="0" fontId="2" fillId="0" borderId="11" xfId="0" applyFont="1" applyBorder="1" applyAlignment="1">
      <alignment horizontal="justify"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10" xfId="0" applyFont="1" applyBorder="1" applyAlignment="1">
      <alignment horizontal="justify" vertical="center"/>
    </xf>
    <xf numFmtId="0" fontId="3" fillId="0" borderId="12" xfId="0" applyFont="1" applyBorder="1" applyAlignment="1">
      <alignment horizontal="justify" vertical="center"/>
    </xf>
    <xf numFmtId="0" fontId="3" fillId="0" borderId="11" xfId="0" applyFont="1" applyBorder="1" applyAlignment="1">
      <alignment horizontal="justify"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1" xfId="0" applyFont="1" applyBorder="1" applyAlignment="1">
      <alignment horizontal="justify" vertical="center"/>
    </xf>
    <xf numFmtId="0" fontId="3" fillId="3" borderId="2" xfId="0" applyFont="1" applyFill="1" applyBorder="1" applyAlignment="1">
      <alignment horizontal="left"/>
    </xf>
    <xf numFmtId="1" fontId="3" fillId="0" borderId="1" xfId="0" applyNumberFormat="1" applyFont="1" applyBorder="1" applyAlignment="1">
      <alignment horizontal="left"/>
    </xf>
    <xf numFmtId="1" fontId="2" fillId="0" borderId="10" xfId="0" applyNumberFormat="1" applyFont="1" applyBorder="1" applyAlignment="1">
      <alignment horizontal="center" vertical="center"/>
    </xf>
    <xf numFmtId="1" fontId="2" fillId="0" borderId="12"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left"/>
    </xf>
    <xf numFmtId="0" fontId="3" fillId="0" borderId="2" xfId="0" applyFont="1" applyBorder="1" applyAlignment="1">
      <alignment horizontal="left"/>
    </xf>
    <xf numFmtId="0" fontId="3" fillId="0" borderId="5" xfId="0" applyFont="1" applyBorder="1" applyAlignment="1">
      <alignment horizontal="left" vertical="center"/>
    </xf>
    <xf numFmtId="0" fontId="3" fillId="0" borderId="2" xfId="0" applyFont="1" applyBorder="1" applyAlignment="1">
      <alignment horizontal="left" vertical="center"/>
    </xf>
    <xf numFmtId="0" fontId="2" fillId="0" borderId="0" xfId="0" applyFont="1" applyAlignment="1">
      <alignment horizontal="left"/>
    </xf>
    <xf numFmtId="0" fontId="2" fillId="0" borderId="10"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0" xfId="0" applyFont="1" applyBorder="1" applyAlignment="1">
      <alignment horizontal="center" vertical="center"/>
    </xf>
    <xf numFmtId="0" fontId="2" fillId="0" borderId="12" xfId="0" applyFont="1" applyBorder="1" applyAlignment="1">
      <alignment horizontal="center" vertical="center"/>
    </xf>
    <xf numFmtId="2" fontId="3" fillId="0" borderId="0" xfId="0" applyNumberFormat="1" applyFont="1" applyAlignment="1">
      <alignment horizontal="center"/>
    </xf>
    <xf numFmtId="0" fontId="3" fillId="2" borderId="2" xfId="0" applyFont="1" applyFill="1" applyBorder="1" applyAlignment="1">
      <alignment horizontal="left"/>
    </xf>
    <xf numFmtId="0" fontId="3" fillId="2" borderId="4" xfId="0" applyFont="1" applyFill="1" applyBorder="1" applyAlignment="1">
      <alignment horizontal="left"/>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horizontal="left" vertical="center" wrapText="1"/>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1" xfId="0" applyNumberFormat="1" applyFont="1" applyBorder="1" applyAlignment="1">
      <alignment horizontal="center" vertical="center"/>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49"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49" fontId="2" fillId="0" borderId="10" xfId="0" applyNumberFormat="1" applyFont="1" applyBorder="1" applyAlignment="1">
      <alignment horizontal="left"/>
    </xf>
    <xf numFmtId="49" fontId="2" fillId="0" borderId="11" xfId="0" applyNumberFormat="1" applyFont="1" applyBorder="1" applyAlignment="1">
      <alignment horizontal="left"/>
    </xf>
    <xf numFmtId="0" fontId="3" fillId="2" borderId="5" xfId="0" applyFont="1" applyFill="1" applyBorder="1" applyAlignment="1">
      <alignment horizontal="left"/>
    </xf>
    <xf numFmtId="0" fontId="3" fillId="0" borderId="0" xfId="0" applyFont="1" applyAlignment="1">
      <alignment horizontal="center" vertical="center"/>
    </xf>
    <xf numFmtId="0" fontId="3" fillId="4" borderId="1" xfId="0" applyFont="1" applyFill="1" applyBorder="1" applyAlignment="1">
      <alignment horizontal="left"/>
    </xf>
    <xf numFmtId="0" fontId="4" fillId="0" borderId="10" xfId="0" applyFont="1" applyBorder="1" applyAlignment="1" applyProtection="1">
      <alignment horizontal="justify" vertical="center"/>
      <protection locked="0"/>
    </xf>
    <xf numFmtId="0" fontId="4" fillId="0" borderId="12" xfId="0" applyFont="1" applyBorder="1" applyAlignment="1" applyProtection="1">
      <alignment horizontal="justify" vertical="center"/>
      <protection locked="0"/>
    </xf>
    <xf numFmtId="0" fontId="3" fillId="0" borderId="1" xfId="0" applyFont="1" applyBorder="1" applyAlignment="1">
      <alignment horizontal="left"/>
    </xf>
    <xf numFmtId="1" fontId="3" fillId="3" borderId="1" xfId="0" applyNumberFormat="1" applyFont="1" applyFill="1" applyBorder="1" applyAlignment="1">
      <alignment horizontal="left"/>
    </xf>
    <xf numFmtId="1" fontId="3" fillId="0" borderId="0" xfId="0" applyNumberFormat="1" applyFont="1" applyAlignment="1">
      <alignment horizontal="center"/>
    </xf>
    <xf numFmtId="0" fontId="2" fillId="0" borderId="10" xfId="2" applyFont="1" applyBorder="1" applyAlignment="1">
      <alignment horizontal="justify" vertical="center"/>
    </xf>
    <xf numFmtId="0" fontId="2" fillId="0" borderId="11" xfId="2" applyFont="1" applyBorder="1" applyAlignment="1">
      <alignment horizontal="justify" vertical="center"/>
    </xf>
    <xf numFmtId="0" fontId="2" fillId="0" borderId="11" xfId="0" applyFont="1" applyBorder="1" applyAlignment="1">
      <alignment horizontal="center" vertical="center"/>
    </xf>
    <xf numFmtId="0" fontId="4" fillId="0" borderId="0" xfId="0" applyFont="1" applyAlignment="1">
      <alignment horizontal="left"/>
    </xf>
    <xf numFmtId="1" fontId="3" fillId="0" borderId="5" xfId="0" applyNumberFormat="1" applyFont="1" applyBorder="1" applyAlignment="1">
      <alignment horizontal="left"/>
    </xf>
    <xf numFmtId="1" fontId="3" fillId="0" borderId="2" xfId="0" applyNumberFormat="1" applyFont="1" applyBorder="1" applyAlignment="1">
      <alignment horizontal="left"/>
    </xf>
    <xf numFmtId="164" fontId="1" fillId="0" borderId="5" xfId="0" applyNumberFormat="1" applyFont="1" applyBorder="1" applyAlignment="1">
      <alignment horizontal="left"/>
    </xf>
    <xf numFmtId="164" fontId="1" fillId="0" borderId="2" xfId="0" applyNumberFormat="1" applyFont="1" applyBorder="1" applyAlignment="1">
      <alignment horizontal="left"/>
    </xf>
    <xf numFmtId="0" fontId="4" fillId="0" borderId="0" xfId="0" applyFont="1" applyAlignment="1">
      <alignment horizontal="left" wrapText="1"/>
    </xf>
    <xf numFmtId="0" fontId="4" fillId="0" borderId="10" xfId="2" applyFont="1" applyBorder="1" applyAlignment="1">
      <alignment horizontal="center" vertical="center"/>
    </xf>
    <xf numFmtId="0" fontId="4" fillId="0" borderId="11" xfId="2" applyFont="1" applyBorder="1" applyAlignment="1">
      <alignment horizontal="center" vertical="center"/>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 fillId="0" borderId="11" xfId="0" applyFont="1" applyBorder="1" applyAlignment="1" applyProtection="1">
      <alignment horizontal="justify" vertical="center"/>
      <protection locked="0"/>
    </xf>
    <xf numFmtId="0" fontId="3" fillId="0" borderId="11" xfId="0" applyFont="1" applyBorder="1" applyAlignment="1">
      <alignment horizontal="center" vertical="center"/>
    </xf>
    <xf numFmtId="0" fontId="2" fillId="0" borderId="10" xfId="0" applyFont="1" applyBorder="1" applyAlignment="1" applyProtection="1">
      <alignment horizontal="justify"/>
      <protection locked="0"/>
    </xf>
    <xf numFmtId="0" fontId="2" fillId="0" borderId="11" xfId="0" applyFont="1" applyBorder="1" applyAlignment="1" applyProtection="1">
      <alignment horizontal="justify"/>
      <protection locked="0"/>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0" fillId="0" borderId="0" xfId="0" applyAlignment="1">
      <alignment horizontal="center"/>
    </xf>
    <xf numFmtId="1" fontId="3" fillId="0" borderId="0" xfId="0" applyNumberFormat="1" applyFont="1" applyAlignment="1">
      <alignment horizontal="center" wrapText="1"/>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3" fillId="4" borderId="15" xfId="0" applyFont="1" applyFill="1" applyBorder="1" applyAlignment="1">
      <alignment horizontal="justify"/>
    </xf>
    <xf numFmtId="0" fontId="3" fillId="4" borderId="8" xfId="0" applyFont="1" applyFill="1" applyBorder="1" applyAlignment="1">
      <alignment horizontal="justify"/>
    </xf>
    <xf numFmtId="1" fontId="2" fillId="0" borderId="11" xfId="0" applyNumberFormat="1" applyFont="1" applyBorder="1" applyAlignment="1">
      <alignment horizontal="center"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0" xfId="0" applyFont="1" applyAlignment="1">
      <alignment horizontal="center"/>
    </xf>
    <xf numFmtId="0" fontId="3" fillId="3" borderId="15" xfId="0" applyFont="1" applyFill="1" applyBorder="1" applyAlignment="1">
      <alignment horizontal="justify"/>
    </xf>
    <xf numFmtId="0" fontId="3" fillId="3" borderId="8" xfId="0" applyFont="1" applyFill="1" applyBorder="1" applyAlignment="1">
      <alignment horizontal="justify"/>
    </xf>
  </cellXfs>
  <cellStyles count="3">
    <cellStyle name="Įprastas" xfId="0" builtinId="0"/>
    <cellStyle name="Normal 2" xfId="1" xr:uid="{00000000-0005-0000-0000-000000000000}"/>
    <cellStyle name="Normal_Sheet1" xfId="2" xr:uid="{00000000-0005-0000-0000-000001000000}"/>
  </cellStyles>
  <dxfs count="0"/>
  <tableStyles count="0" defaultTableStyle="TableStyleMedium2" defaultPivotStyle="PivotStyleLight16"/>
  <colors>
    <mruColors>
      <color rgb="FFFFFF99"/>
      <color rgb="FFFF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4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endParaRPr lang="en-GB">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3969094809315246"/>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290.8</c:v>
                </c:pt>
                <c:pt idx="1">
                  <c:v>16.100000000000001</c:v>
                </c:pt>
                <c:pt idx="2">
                  <c:v>788.5</c:v>
                </c:pt>
                <c:pt idx="3">
                  <c:v>138.9</c:v>
                </c:pt>
                <c:pt idx="4">
                  <c:v>138.5</c:v>
                </c:pt>
                <c:pt idx="5">
                  <c:v>22766.523000000005</c:v>
                </c:pt>
                <c:pt idx="6">
                  <c:v>3029.0159999999996</c:v>
                </c:pt>
                <c:pt idx="7">
                  <c:v>82.701999999999998</c:v>
                </c:pt>
                <c:pt idx="8">
                  <c:v>41.170999999999999</c:v>
                </c:pt>
                <c:pt idx="9">
                  <c:v>40.799999999999997</c:v>
                </c:pt>
                <c:pt idx="10">
                  <c:v>3.9000000000000004</c:v>
                </c:pt>
                <c:pt idx="11">
                  <c:v>38.6</c:v>
                </c:pt>
                <c:pt idx="12">
                  <c:v>166.7</c:v>
                </c:pt>
              </c:numCache>
            </c:numRef>
          </c:val>
          <c:extLst>
            <c:ext xmlns:c16="http://schemas.microsoft.com/office/drawing/2014/chart" uri="{C3380CC4-5D6E-409C-BE32-E72D297353CC}">
              <c16:uniqueId val="{00000000-CA97-468D-8991-DF47548658D7}"/>
            </c:ext>
          </c:extLst>
        </c:ser>
        <c:dLbls>
          <c:showLegendKey val="0"/>
          <c:showVal val="0"/>
          <c:showCatName val="0"/>
          <c:showSerName val="0"/>
          <c:showPercent val="0"/>
          <c:showBubbleSize val="0"/>
        </c:dLbls>
        <c:gapWidth val="219"/>
        <c:overlap val="-27"/>
        <c:axId val="137738880"/>
        <c:axId val="137748864"/>
      </c:barChart>
      <c:catAx>
        <c:axId val="13773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48864"/>
        <c:crosses val="autoZero"/>
        <c:auto val="1"/>
        <c:lblAlgn val="ctr"/>
        <c:lblOffset val="100"/>
        <c:noMultiLvlLbl val="0"/>
      </c:catAx>
      <c:valAx>
        <c:axId val="1377488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388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0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 PAGAL PROGRAMAS</a:t>
            </a:r>
            <a:endParaRPr lang="en-GB" sz="1000">
              <a:latin typeface="Times New Roman" panose="02020603050405020304" pitchFamily="18" charset="0"/>
              <a:cs typeface="Times New Roman" panose="02020603050405020304" pitchFamily="18" charset="0"/>
            </a:endParaRPr>
          </a:p>
        </c:rich>
      </c:tx>
      <c:layout>
        <c:manualLayout>
          <c:xMode val="edge"/>
          <c:yMode val="edge"/>
          <c:x val="0.17292006525285483"/>
          <c:y val="1.2364760432766617E-2"/>
        </c:manualLayout>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5592006953453834"/>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290.8</c:v>
                </c:pt>
                <c:pt idx="1">
                  <c:v>16.100000000000001</c:v>
                </c:pt>
                <c:pt idx="2">
                  <c:v>788.5</c:v>
                </c:pt>
                <c:pt idx="3">
                  <c:v>138.9</c:v>
                </c:pt>
                <c:pt idx="4">
                  <c:v>138.5</c:v>
                </c:pt>
                <c:pt idx="5">
                  <c:v>22766.523000000005</c:v>
                </c:pt>
                <c:pt idx="6">
                  <c:v>3029.0159999999996</c:v>
                </c:pt>
                <c:pt idx="7">
                  <c:v>82.701999999999998</c:v>
                </c:pt>
                <c:pt idx="8">
                  <c:v>41.170999999999999</c:v>
                </c:pt>
                <c:pt idx="9">
                  <c:v>40.799999999999997</c:v>
                </c:pt>
                <c:pt idx="10">
                  <c:v>3.9000000000000004</c:v>
                </c:pt>
                <c:pt idx="11">
                  <c:v>38.6</c:v>
                </c:pt>
                <c:pt idx="12">
                  <c:v>166.7</c:v>
                </c:pt>
              </c:numCache>
            </c:numRef>
          </c:val>
          <c:extLst>
            <c:ext xmlns:c16="http://schemas.microsoft.com/office/drawing/2014/chart" uri="{C3380CC4-5D6E-409C-BE32-E72D297353CC}">
              <c16:uniqueId val="{00000000-AAAD-45AB-84D3-8A4E511BBA9A}"/>
            </c:ext>
          </c:extLst>
        </c:ser>
        <c:dLbls>
          <c:showLegendKey val="0"/>
          <c:showVal val="0"/>
          <c:showCatName val="0"/>
          <c:showSerName val="0"/>
          <c:showPercent val="0"/>
          <c:showBubbleSize val="0"/>
        </c:dLbls>
        <c:gapWidth val="219"/>
        <c:overlap val="-27"/>
        <c:axId val="138224768"/>
        <c:axId val="138226304"/>
      </c:barChart>
      <c:catAx>
        <c:axId val="13822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6304"/>
        <c:crosses val="autoZero"/>
        <c:auto val="1"/>
        <c:lblAlgn val="ctr"/>
        <c:lblOffset val="100"/>
        <c:noMultiLvlLbl val="0"/>
      </c:catAx>
      <c:valAx>
        <c:axId val="138226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47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2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r>
              <a:rPr lang="en-GB" sz="1200" b="0" i="0" u="none" strike="noStrike" baseline="0">
                <a:latin typeface="Times New Roman" panose="02020603050405020304" pitchFamily="18" charset="0"/>
                <a:cs typeface="Times New Roman" panose="02020603050405020304" pitchFamily="18" charset="0"/>
              </a:rPr>
              <a:t> </a:t>
            </a:r>
            <a:r>
              <a:rPr lang="en-GB" sz="1200" b="1" i="0" u="none" strike="noStrike" baseline="0">
                <a:effectLst/>
                <a:latin typeface="Times New Roman" panose="02020603050405020304" pitchFamily="18" charset="0"/>
                <a:cs typeface="Times New Roman" panose="02020603050405020304" pitchFamily="18" charset="0"/>
              </a:rPr>
              <a:t>PAGAL PROGRAMAS IŠ SAVIVALDYBĖS BIUDŽETO PROGNOZUOJAMŲ PAJAMŲ</a:t>
            </a:r>
            <a:r>
              <a:rPr lang="en-GB" sz="1200" b="0" i="0" u="none" strike="noStrike" baseline="0">
                <a:latin typeface="Times New Roman" panose="02020603050405020304" pitchFamily="18" charset="0"/>
                <a:cs typeface="Times New Roman" panose="02020603050405020304" pitchFamily="18" charset="0"/>
              </a:rPr>
              <a:t> </a:t>
            </a:r>
            <a:endParaRPr lang="en-GB" sz="1200">
              <a:latin typeface="Times New Roman" panose="02020603050405020304" pitchFamily="18" charset="0"/>
              <a:cs typeface="Times New Roman" panose="02020603050405020304" pitchFamily="18" charset="0"/>
            </a:endParaRPr>
          </a:p>
        </c:rich>
      </c:tx>
      <c:layout>
        <c:manualLayout>
          <c:xMode val="edge"/>
          <c:yMode val="edge"/>
          <c:x val="0.12656385352711971"/>
          <c:y val="1.3179571663920924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9214887786603774E-2"/>
          <c:y val="6.8667361680830236E-2"/>
          <c:w val="0.94021242498872659"/>
          <c:h val="0.6755770602809740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'asign SB'!$B$11:$B$23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'asign SB'!$C$11:$C$23</c:f>
              <c:numCache>
                <c:formatCode>0.0</c:formatCode>
                <c:ptCount val="13"/>
                <c:pt idx="0">
                  <c:v>0</c:v>
                </c:pt>
                <c:pt idx="1">
                  <c:v>0</c:v>
                </c:pt>
                <c:pt idx="2">
                  <c:v>4950.7000000000007</c:v>
                </c:pt>
                <c:pt idx="3">
                  <c:v>0</c:v>
                </c:pt>
                <c:pt idx="4">
                  <c:v>526.29999999999995</c:v>
                </c:pt>
                <c:pt idx="5">
                  <c:v>4893.7999999999993</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6CD5-4563-BA80-21FC16CC19A3}"/>
            </c:ext>
          </c:extLst>
        </c:ser>
        <c:dLbls>
          <c:showLegendKey val="0"/>
          <c:showVal val="0"/>
          <c:showCatName val="0"/>
          <c:showSerName val="0"/>
          <c:showPercent val="0"/>
          <c:showBubbleSize val="0"/>
        </c:dLbls>
        <c:gapWidth val="219"/>
        <c:overlap val="-27"/>
        <c:axId val="138280320"/>
        <c:axId val="138318976"/>
      </c:barChart>
      <c:catAx>
        <c:axId val="13828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318976"/>
        <c:crosses val="autoZero"/>
        <c:auto val="1"/>
        <c:lblAlgn val="ctr"/>
        <c:lblOffset val="100"/>
        <c:noMultiLvlLbl val="0"/>
      </c:catAx>
      <c:valAx>
        <c:axId val="138318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803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19051</xdr:rowOff>
    </xdr:from>
    <xdr:to>
      <xdr:col>15</xdr:col>
      <xdr:colOff>200025</xdr:colOff>
      <xdr:row>32</xdr:row>
      <xdr:rowOff>152400</xdr:rowOff>
    </xdr:to>
    <xdr:graphicFrame macro="">
      <xdr:nvGraphicFramePr>
        <xdr:cNvPr id="4" name="Diagrama 3">
          <a:extLst>
            <a:ext uri="{FF2B5EF4-FFF2-40B4-BE49-F238E27FC236}">
              <a16:creationId xmlns:a16="http://schemas.microsoft.com/office/drawing/2014/main" id="{F0657B40-F33C-4439-9FF0-17A37763F1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19</xdr:col>
      <xdr:colOff>95250</xdr:colOff>
      <xdr:row>30</xdr:row>
      <xdr:rowOff>9525</xdr:rowOff>
    </xdr:to>
    <xdr:graphicFrame macro="">
      <xdr:nvGraphicFramePr>
        <xdr:cNvPr id="2" name="Diagrama 1">
          <a:extLst>
            <a:ext uri="{FF2B5EF4-FFF2-40B4-BE49-F238E27FC236}">
              <a16:creationId xmlns:a16="http://schemas.microsoft.com/office/drawing/2014/main" id="{1A22A5B5-31C0-4E3A-877C-D2A75E1750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590550</xdr:colOff>
      <xdr:row>33</xdr:row>
      <xdr:rowOff>161924</xdr:rowOff>
    </xdr:to>
    <xdr:graphicFrame macro="">
      <xdr:nvGraphicFramePr>
        <xdr:cNvPr id="2" name="Diagrama 1">
          <a:extLst>
            <a:ext uri="{FF2B5EF4-FFF2-40B4-BE49-F238E27FC236}">
              <a16:creationId xmlns:a16="http://schemas.microsoft.com/office/drawing/2014/main" id="{C32F8332-3B34-49C4-A4CA-4682372677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1"/>
  <sheetViews>
    <sheetView showZeros="0" tabSelected="1" workbookViewId="0">
      <selection activeCell="H16" sqref="H16"/>
    </sheetView>
  </sheetViews>
  <sheetFormatPr defaultColWidth="9.140625" defaultRowHeight="15.75" customHeight="1" x14ac:dyDescent="0.25"/>
  <cols>
    <col min="1" max="1" width="7.5703125" style="1" customWidth="1"/>
    <col min="2" max="2" width="57.140625" style="1" customWidth="1"/>
    <col min="3" max="3" width="41.140625" style="1" customWidth="1"/>
    <col min="4" max="4" width="21" style="1" bestFit="1" customWidth="1"/>
    <col min="5" max="6" width="10.140625" style="1" hidden="1" customWidth="1"/>
    <col min="7" max="7" width="12.140625" style="1" hidden="1" customWidth="1"/>
    <col min="8" max="16384" width="9.140625" style="1"/>
  </cols>
  <sheetData>
    <row r="1" spans="1:6" x14ac:dyDescent="0.25">
      <c r="C1" s="1" t="s">
        <v>77</v>
      </c>
    </row>
    <row r="2" spans="1:6" ht="15.75" customHeight="1" x14ac:dyDescent="0.25">
      <c r="C2" s="225" t="s">
        <v>458</v>
      </c>
    </row>
    <row r="3" spans="1:6" ht="15.75" customHeight="1" x14ac:dyDescent="0.25">
      <c r="C3" s="225"/>
    </row>
    <row r="4" spans="1:6" ht="15.75" hidden="1" customHeight="1" x14ac:dyDescent="0.25">
      <c r="C4" s="225"/>
    </row>
    <row r="5" spans="1:6" ht="15.75" hidden="1" customHeight="1" x14ac:dyDescent="0.25">
      <c r="C5" s="225"/>
    </row>
    <row r="6" spans="1:6" ht="15.75" hidden="1" customHeight="1" x14ac:dyDescent="0.25">
      <c r="C6" s="225"/>
    </row>
    <row r="7" spans="1:6" ht="15.75" customHeight="1" x14ac:dyDescent="0.25">
      <c r="C7" s="193"/>
    </row>
    <row r="8" spans="1:6" x14ac:dyDescent="0.25">
      <c r="A8" s="226" t="s">
        <v>466</v>
      </c>
      <c r="B8" s="226"/>
      <c r="C8" s="226"/>
    </row>
    <row r="9" spans="1:6" x14ac:dyDescent="0.25">
      <c r="C9" s="64" t="s">
        <v>284</v>
      </c>
    </row>
    <row r="10" spans="1:6" ht="32.25" customHeight="1" x14ac:dyDescent="0.25">
      <c r="A10" s="9" t="s">
        <v>232</v>
      </c>
      <c r="B10" s="9" t="s">
        <v>134</v>
      </c>
      <c r="C10" s="7" t="s">
        <v>76</v>
      </c>
      <c r="E10" s="1">
        <v>2026</v>
      </c>
      <c r="F10" s="1">
        <v>2027</v>
      </c>
    </row>
    <row r="11" spans="1:6" s="12" customFormat="1" ht="15.75" customHeight="1" x14ac:dyDescent="0.25">
      <c r="A11" s="20" t="s">
        <v>78</v>
      </c>
      <c r="B11" s="70" t="s">
        <v>135</v>
      </c>
      <c r="C11" s="43">
        <f>C12+C15+C19</f>
        <v>34435</v>
      </c>
    </row>
    <row r="12" spans="1:6" ht="15.75" customHeight="1" x14ac:dyDescent="0.25">
      <c r="A12" s="20" t="s">
        <v>69</v>
      </c>
      <c r="B12" s="23" t="s">
        <v>136</v>
      </c>
      <c r="C12" s="43">
        <f>C13</f>
        <v>31887</v>
      </c>
    </row>
    <row r="13" spans="1:6" ht="15.75" customHeight="1" x14ac:dyDescent="0.25">
      <c r="A13" s="22" t="s">
        <v>173</v>
      </c>
      <c r="B13" s="9" t="s">
        <v>184</v>
      </c>
      <c r="C13" s="102">
        <v>31887</v>
      </c>
      <c r="E13" s="1">
        <v>31887</v>
      </c>
      <c r="F13" s="1">
        <v>31887</v>
      </c>
    </row>
    <row r="14" spans="1:6" ht="33" customHeight="1" x14ac:dyDescent="0.25">
      <c r="A14" s="22"/>
      <c r="B14" s="164" t="s">
        <v>283</v>
      </c>
      <c r="C14" s="208">
        <v>29</v>
      </c>
    </row>
    <row r="15" spans="1:6" ht="15.75" customHeight="1" x14ac:dyDescent="0.25">
      <c r="A15" s="20" t="s">
        <v>13</v>
      </c>
      <c r="B15" s="23" t="s">
        <v>137</v>
      </c>
      <c r="C15" s="103">
        <f>SUM(C16:C18)</f>
        <v>2410</v>
      </c>
    </row>
    <row r="16" spans="1:6" ht="15.75" customHeight="1" x14ac:dyDescent="0.25">
      <c r="A16" s="22" t="s">
        <v>174</v>
      </c>
      <c r="B16" s="9" t="s">
        <v>138</v>
      </c>
      <c r="C16" s="209">
        <v>490</v>
      </c>
      <c r="E16" s="1">
        <v>500</v>
      </c>
      <c r="F16" s="1">
        <v>500</v>
      </c>
    </row>
    <row r="17" spans="1:6" ht="15.75" customHeight="1" x14ac:dyDescent="0.25">
      <c r="A17" s="22" t="s">
        <v>175</v>
      </c>
      <c r="B17" s="9" t="s">
        <v>139</v>
      </c>
      <c r="C17" s="209">
        <v>20</v>
      </c>
      <c r="E17" s="1">
        <v>20</v>
      </c>
      <c r="F17" s="1">
        <v>20</v>
      </c>
    </row>
    <row r="18" spans="1:6" s="12" customFormat="1" ht="15.75" customHeight="1" x14ac:dyDescent="0.25">
      <c r="A18" s="22" t="s">
        <v>176</v>
      </c>
      <c r="B18" s="9" t="s">
        <v>140</v>
      </c>
      <c r="C18" s="209">
        <v>1900</v>
      </c>
      <c r="E18" s="12">
        <v>1900</v>
      </c>
      <c r="F18" s="12">
        <v>2000</v>
      </c>
    </row>
    <row r="19" spans="1:6" s="12" customFormat="1" ht="15.75" customHeight="1" x14ac:dyDescent="0.25">
      <c r="A19" s="20" t="s">
        <v>14</v>
      </c>
      <c r="B19" s="23" t="s">
        <v>141</v>
      </c>
      <c r="C19" s="210">
        <f>SUM(C20)</f>
        <v>138</v>
      </c>
    </row>
    <row r="20" spans="1:6" s="12" customFormat="1" ht="15.75" customHeight="1" x14ac:dyDescent="0.25">
      <c r="A20" s="22" t="s">
        <v>177</v>
      </c>
      <c r="B20" s="9" t="s">
        <v>148</v>
      </c>
      <c r="C20" s="209">
        <v>138</v>
      </c>
      <c r="E20" s="12">
        <v>138</v>
      </c>
      <c r="F20" s="12">
        <v>138</v>
      </c>
    </row>
    <row r="21" spans="1:6" ht="15.75" customHeight="1" x14ac:dyDescent="0.25">
      <c r="A21" s="20" t="s">
        <v>79</v>
      </c>
      <c r="B21" s="23" t="s">
        <v>142</v>
      </c>
      <c r="C21" s="210">
        <f>C22+C32+C39+C40</f>
        <v>2071</v>
      </c>
    </row>
    <row r="22" spans="1:6" ht="15.75" customHeight="1" x14ac:dyDescent="0.25">
      <c r="A22" s="20" t="s">
        <v>25</v>
      </c>
      <c r="B22" s="23" t="s">
        <v>143</v>
      </c>
      <c r="C22" s="210">
        <f>SUM(C23:C28)-C25-C26+C31</f>
        <v>464</v>
      </c>
    </row>
    <row r="23" spans="1:6" ht="15.75" customHeight="1" x14ac:dyDescent="0.25">
      <c r="A23" s="22" t="s">
        <v>172</v>
      </c>
      <c r="B23" s="9" t="s">
        <v>185</v>
      </c>
      <c r="C23" s="209">
        <v>62</v>
      </c>
      <c r="E23" s="1">
        <v>30</v>
      </c>
      <c r="F23" s="1">
        <v>20</v>
      </c>
    </row>
    <row r="24" spans="1:6" ht="15.75" customHeight="1" x14ac:dyDescent="0.25">
      <c r="A24" s="22" t="s">
        <v>171</v>
      </c>
      <c r="B24" s="9" t="s">
        <v>297</v>
      </c>
      <c r="C24" s="209">
        <f>SUM(C25:C26)</f>
        <v>10</v>
      </c>
      <c r="E24" s="1">
        <v>10</v>
      </c>
      <c r="F24" s="1">
        <v>10</v>
      </c>
    </row>
    <row r="25" spans="1:6" ht="15.75" customHeight="1" x14ac:dyDescent="0.25">
      <c r="A25" s="22" t="s">
        <v>299</v>
      </c>
      <c r="B25" s="9" t="s">
        <v>117</v>
      </c>
      <c r="C25" s="209">
        <v>10</v>
      </c>
    </row>
    <row r="26" spans="1:6" ht="15.75" customHeight="1" x14ac:dyDescent="0.25">
      <c r="A26" s="22" t="s">
        <v>300</v>
      </c>
      <c r="B26" s="9" t="s">
        <v>298</v>
      </c>
      <c r="C26" s="206"/>
      <c r="E26" s="1">
        <v>20</v>
      </c>
      <c r="F26" s="1">
        <v>20</v>
      </c>
    </row>
    <row r="27" spans="1:6" ht="15.75" customHeight="1" x14ac:dyDescent="0.25">
      <c r="A27" s="22" t="s">
        <v>186</v>
      </c>
      <c r="B27" s="9" t="s">
        <v>168</v>
      </c>
      <c r="C27" s="209">
        <v>92</v>
      </c>
      <c r="E27" s="1">
        <v>95</v>
      </c>
      <c r="F27" s="1">
        <v>95</v>
      </c>
    </row>
    <row r="28" spans="1:6" ht="15.75" customHeight="1" x14ac:dyDescent="0.25">
      <c r="A28" s="22" t="s">
        <v>187</v>
      </c>
      <c r="B28" s="9" t="s">
        <v>181</v>
      </c>
      <c r="C28" s="209">
        <f>SUM(C29:C30)</f>
        <v>90</v>
      </c>
      <c r="E28" s="1">
        <v>90</v>
      </c>
      <c r="F28" s="1">
        <v>90</v>
      </c>
    </row>
    <row r="29" spans="1:6" ht="15.75" customHeight="1" x14ac:dyDescent="0.25">
      <c r="A29" s="22" t="s">
        <v>188</v>
      </c>
      <c r="B29" s="9" t="s">
        <v>190</v>
      </c>
      <c r="C29" s="209">
        <v>35</v>
      </c>
    </row>
    <row r="30" spans="1:6" ht="15.75" customHeight="1" x14ac:dyDescent="0.25">
      <c r="A30" s="22" t="s">
        <v>189</v>
      </c>
      <c r="B30" s="9" t="s">
        <v>149</v>
      </c>
      <c r="C30" s="209">
        <v>55</v>
      </c>
    </row>
    <row r="31" spans="1:6" ht="15.75" customHeight="1" x14ac:dyDescent="0.25">
      <c r="A31" s="22" t="s">
        <v>321</v>
      </c>
      <c r="B31" s="9" t="s">
        <v>322</v>
      </c>
      <c r="C31" s="209">
        <v>210</v>
      </c>
      <c r="E31" s="1">
        <v>200</v>
      </c>
      <c r="F31" s="1">
        <v>200</v>
      </c>
    </row>
    <row r="32" spans="1:6" ht="15.75" customHeight="1" x14ac:dyDescent="0.25">
      <c r="A32" s="20" t="s">
        <v>26</v>
      </c>
      <c r="B32" s="23" t="s">
        <v>150</v>
      </c>
      <c r="C32" s="210">
        <f>C33+C34+C35+C36</f>
        <v>1219</v>
      </c>
    </row>
    <row r="33" spans="1:6" ht="15.75" customHeight="1" x14ac:dyDescent="0.25">
      <c r="A33" s="22" t="s">
        <v>194</v>
      </c>
      <c r="B33" s="27" t="s">
        <v>166</v>
      </c>
      <c r="C33" s="212">
        <v>322.89999999999998</v>
      </c>
      <c r="E33" s="1">
        <v>330</v>
      </c>
      <c r="F33" s="1">
        <v>330</v>
      </c>
    </row>
    <row r="34" spans="1:6" ht="15.75" customHeight="1" x14ac:dyDescent="0.25">
      <c r="A34" s="22" t="s">
        <v>195</v>
      </c>
      <c r="B34" s="27" t="s">
        <v>167</v>
      </c>
      <c r="C34" s="212">
        <v>144.19999999999999</v>
      </c>
      <c r="E34" s="1">
        <v>150</v>
      </c>
      <c r="F34" s="1">
        <v>150</v>
      </c>
    </row>
    <row r="35" spans="1:6" ht="31.5" customHeight="1" x14ac:dyDescent="0.25">
      <c r="A35" s="22" t="s">
        <v>196</v>
      </c>
      <c r="B35" s="27" t="s">
        <v>146</v>
      </c>
      <c r="C35" s="42">
        <v>667.9</v>
      </c>
      <c r="E35" s="1">
        <v>660</v>
      </c>
      <c r="F35" s="1">
        <v>650</v>
      </c>
    </row>
    <row r="36" spans="1:6" x14ac:dyDescent="0.25">
      <c r="A36" s="22" t="s">
        <v>197</v>
      </c>
      <c r="B36" s="9" t="s">
        <v>193</v>
      </c>
      <c r="C36" s="102">
        <f>SUM(C37:C38)</f>
        <v>84</v>
      </c>
      <c r="E36" s="1">
        <v>85</v>
      </c>
      <c r="F36" s="1">
        <v>85</v>
      </c>
    </row>
    <row r="37" spans="1:6" x14ac:dyDescent="0.25">
      <c r="A37" s="22" t="s">
        <v>198</v>
      </c>
      <c r="B37" s="9" t="s">
        <v>191</v>
      </c>
      <c r="C37" s="209">
        <v>44</v>
      </c>
    </row>
    <row r="38" spans="1:6" x14ac:dyDescent="0.25">
      <c r="A38" s="22" t="s">
        <v>199</v>
      </c>
      <c r="B38" s="9" t="s">
        <v>192</v>
      </c>
      <c r="C38" s="209">
        <v>40</v>
      </c>
    </row>
    <row r="39" spans="1:6" x14ac:dyDescent="0.25">
      <c r="A39" s="20" t="s">
        <v>27</v>
      </c>
      <c r="B39" s="23" t="s">
        <v>169</v>
      </c>
      <c r="C39" s="210">
        <v>28</v>
      </c>
      <c r="E39" s="1">
        <v>30</v>
      </c>
      <c r="F39" s="1">
        <v>30</v>
      </c>
    </row>
    <row r="40" spans="1:6" s="12" customFormat="1" ht="15.75" customHeight="1" x14ac:dyDescent="0.25">
      <c r="A40" s="20" t="s">
        <v>28</v>
      </c>
      <c r="B40" s="23" t="s">
        <v>144</v>
      </c>
      <c r="C40" s="210">
        <v>360</v>
      </c>
      <c r="E40" s="12">
        <v>400</v>
      </c>
      <c r="F40" s="12">
        <v>400</v>
      </c>
    </row>
    <row r="41" spans="1:6" s="12" customFormat="1" ht="49.5" customHeight="1" x14ac:dyDescent="0.25">
      <c r="A41" s="20"/>
      <c r="B41" s="164" t="s">
        <v>471</v>
      </c>
      <c r="C41" s="211">
        <v>50</v>
      </c>
    </row>
    <row r="42" spans="1:6" s="12" customFormat="1" x14ac:dyDescent="0.25">
      <c r="A42" s="115" t="s">
        <v>203</v>
      </c>
      <c r="B42" s="115"/>
      <c r="C42" s="103">
        <f>C21+C11</f>
        <v>36506</v>
      </c>
    </row>
    <row r="43" spans="1:6" s="12" customFormat="1" x14ac:dyDescent="0.25">
      <c r="A43" s="105" t="s">
        <v>200</v>
      </c>
      <c r="B43" s="106"/>
      <c r="C43" s="103"/>
    </row>
    <row r="44" spans="1:6" s="12" customFormat="1" x14ac:dyDescent="0.25">
      <c r="A44" s="22" t="s">
        <v>37</v>
      </c>
      <c r="B44" s="23" t="s">
        <v>145</v>
      </c>
      <c r="C44" s="43">
        <f>SUM(C45:C46)</f>
        <v>113</v>
      </c>
    </row>
    <row r="45" spans="1:6" s="12" customFormat="1" x14ac:dyDescent="0.25">
      <c r="A45" s="22" t="s">
        <v>201</v>
      </c>
      <c r="B45" s="9" t="s">
        <v>170</v>
      </c>
      <c r="C45" s="212">
        <v>63</v>
      </c>
      <c r="E45" s="12">
        <v>40</v>
      </c>
      <c r="F45" s="12">
        <v>40</v>
      </c>
    </row>
    <row r="46" spans="1:6" s="12" customFormat="1" x14ac:dyDescent="0.25">
      <c r="A46" s="22" t="s">
        <v>202</v>
      </c>
      <c r="B46" s="9" t="s">
        <v>118</v>
      </c>
      <c r="C46" s="212">
        <v>50</v>
      </c>
      <c r="E46" s="12">
        <v>30</v>
      </c>
      <c r="F46" s="12">
        <v>30</v>
      </c>
    </row>
    <row r="47" spans="1:6" s="12" customFormat="1" x14ac:dyDescent="0.25">
      <c r="A47" s="22"/>
      <c r="B47" s="172" t="s">
        <v>301</v>
      </c>
      <c r="C47" s="42"/>
    </row>
    <row r="48" spans="1:6" s="12" customFormat="1" ht="31.5" customHeight="1" x14ac:dyDescent="0.25">
      <c r="A48" s="229" t="s">
        <v>204</v>
      </c>
      <c r="B48" s="230"/>
      <c r="C48" s="103">
        <f>SUM(C44)</f>
        <v>113</v>
      </c>
    </row>
    <row r="49" spans="1:7" s="12" customFormat="1" x14ac:dyDescent="0.25">
      <c r="A49" s="20" t="s">
        <v>81</v>
      </c>
      <c r="B49" s="104" t="s">
        <v>152</v>
      </c>
      <c r="C49" s="43"/>
    </row>
    <row r="50" spans="1:7" s="12" customFormat="1" ht="31.5" customHeight="1" x14ac:dyDescent="0.25">
      <c r="A50" s="30" t="s">
        <v>45</v>
      </c>
      <c r="B50" s="113" t="s">
        <v>160</v>
      </c>
      <c r="C50" s="43">
        <f>C51+C79+C80+C82+C81</f>
        <v>21635.800000000003</v>
      </c>
    </row>
    <row r="51" spans="1:7" s="12" customFormat="1" ht="31.5" x14ac:dyDescent="0.25">
      <c r="A51" s="24" t="s">
        <v>231</v>
      </c>
      <c r="B51" s="27" t="s">
        <v>205</v>
      </c>
      <c r="C51" s="42">
        <f>SUM(C52:C75)+C78-C71-C73</f>
        <v>5465.9000000000005</v>
      </c>
    </row>
    <row r="52" spans="1:7" s="12" customFormat="1" ht="31.5" customHeight="1" x14ac:dyDescent="0.25">
      <c r="A52" s="24"/>
      <c r="B52" s="144" t="s">
        <v>207</v>
      </c>
      <c r="C52" s="42">
        <v>0.5</v>
      </c>
      <c r="E52" s="12">
        <v>0.5</v>
      </c>
      <c r="F52" s="12">
        <v>0.5</v>
      </c>
      <c r="G52" s="12">
        <v>0.5</v>
      </c>
    </row>
    <row r="53" spans="1:7" s="12" customFormat="1" x14ac:dyDescent="0.25">
      <c r="A53" s="24"/>
      <c r="B53" s="145" t="s">
        <v>309</v>
      </c>
      <c r="C53" s="42">
        <v>28.1</v>
      </c>
      <c r="E53" s="12">
        <v>28.1</v>
      </c>
      <c r="F53" s="12">
        <v>28.1</v>
      </c>
    </row>
    <row r="54" spans="1:7" s="12" customFormat="1" x14ac:dyDescent="0.25">
      <c r="A54" s="24"/>
      <c r="B54" s="145" t="s">
        <v>308</v>
      </c>
      <c r="C54" s="42">
        <v>10.5</v>
      </c>
      <c r="E54" s="12">
        <v>10.5</v>
      </c>
      <c r="F54" s="12">
        <v>10.5</v>
      </c>
    </row>
    <row r="55" spans="1:7" s="12" customFormat="1" ht="31.5" customHeight="1" x14ac:dyDescent="0.25">
      <c r="A55" s="24"/>
      <c r="B55" s="145" t="s">
        <v>310</v>
      </c>
      <c r="C55" s="42">
        <v>0.5</v>
      </c>
      <c r="E55" s="12">
        <v>0.5</v>
      </c>
      <c r="F55" s="12">
        <v>0.5</v>
      </c>
    </row>
    <row r="56" spans="1:7" s="12" customFormat="1" ht="15.75" customHeight="1" x14ac:dyDescent="0.25">
      <c r="A56" s="24"/>
      <c r="B56" s="145" t="s">
        <v>272</v>
      </c>
      <c r="C56" s="42">
        <v>45.4</v>
      </c>
      <c r="E56" s="12">
        <v>45.4</v>
      </c>
      <c r="F56" s="12">
        <v>45.4</v>
      </c>
    </row>
    <row r="57" spans="1:7" s="12" customFormat="1" ht="31.5" customHeight="1" x14ac:dyDescent="0.25">
      <c r="A57" s="24"/>
      <c r="B57" s="145" t="s">
        <v>273</v>
      </c>
      <c r="C57" s="42">
        <v>2.9</v>
      </c>
      <c r="E57" s="12">
        <v>2.9</v>
      </c>
      <c r="F57" s="12">
        <v>2.9</v>
      </c>
    </row>
    <row r="58" spans="1:7" s="12" customFormat="1" ht="31.5" customHeight="1" x14ac:dyDescent="0.25">
      <c r="A58" s="24"/>
      <c r="B58" s="145" t="s">
        <v>263</v>
      </c>
      <c r="C58" s="42">
        <v>18.5</v>
      </c>
      <c r="E58" s="12">
        <v>18.5</v>
      </c>
      <c r="F58" s="12">
        <v>18.5</v>
      </c>
    </row>
    <row r="59" spans="1:7" s="12" customFormat="1" ht="31.5" customHeight="1" x14ac:dyDescent="0.25">
      <c r="A59" s="24"/>
      <c r="B59" s="145" t="s">
        <v>311</v>
      </c>
      <c r="C59" s="42">
        <v>20.7</v>
      </c>
      <c r="E59" s="12">
        <v>20.7</v>
      </c>
      <c r="F59" s="12">
        <v>20.7</v>
      </c>
    </row>
    <row r="60" spans="1:7" s="12" customFormat="1" x14ac:dyDescent="0.25">
      <c r="A60" s="24"/>
      <c r="B60" s="145" t="s">
        <v>209</v>
      </c>
      <c r="C60" s="42">
        <v>1.7</v>
      </c>
      <c r="E60" s="12">
        <v>1.8</v>
      </c>
      <c r="F60" s="12">
        <v>1.8</v>
      </c>
    </row>
    <row r="61" spans="1:7" s="12" customFormat="1" x14ac:dyDescent="0.25">
      <c r="A61" s="24"/>
      <c r="B61" s="146" t="s">
        <v>315</v>
      </c>
      <c r="C61" s="42">
        <v>1075.4000000000001</v>
      </c>
      <c r="E61" s="12">
        <v>1075.4000000000001</v>
      </c>
      <c r="F61" s="12">
        <v>1075.4000000000001</v>
      </c>
    </row>
    <row r="62" spans="1:7" s="12" customFormat="1" ht="31.5" customHeight="1" x14ac:dyDescent="0.25">
      <c r="A62" s="24"/>
      <c r="B62" s="147" t="s">
        <v>264</v>
      </c>
      <c r="C62" s="42">
        <v>9</v>
      </c>
      <c r="E62" s="12">
        <v>9</v>
      </c>
      <c r="F62" s="12">
        <v>9</v>
      </c>
    </row>
    <row r="63" spans="1:7" s="12" customFormat="1" x14ac:dyDescent="0.25">
      <c r="A63" s="24"/>
      <c r="B63" s="147" t="s">
        <v>59</v>
      </c>
      <c r="C63" s="42">
        <v>24.2</v>
      </c>
      <c r="E63" s="12">
        <v>24.2</v>
      </c>
      <c r="F63" s="12">
        <v>24.2</v>
      </c>
    </row>
    <row r="64" spans="1:7" s="12" customFormat="1" ht="31.5" customHeight="1" x14ac:dyDescent="0.25">
      <c r="A64" s="24"/>
      <c r="B64" s="148" t="s">
        <v>407</v>
      </c>
      <c r="C64" s="42">
        <v>281.8</v>
      </c>
      <c r="E64" s="12">
        <v>281.8</v>
      </c>
      <c r="F64" s="12">
        <v>281.8</v>
      </c>
    </row>
    <row r="65" spans="1:6" s="12" customFormat="1" x14ac:dyDescent="0.25">
      <c r="A65" s="24"/>
      <c r="B65" s="148" t="s">
        <v>314</v>
      </c>
      <c r="C65" s="42">
        <v>825.4</v>
      </c>
      <c r="E65" s="12">
        <v>825.4</v>
      </c>
      <c r="F65" s="12">
        <v>825.4</v>
      </c>
    </row>
    <row r="66" spans="1:6" s="12" customFormat="1" x14ac:dyDescent="0.25">
      <c r="A66" s="24"/>
      <c r="B66" s="148" t="s">
        <v>157</v>
      </c>
      <c r="C66" s="42">
        <v>2183</v>
      </c>
      <c r="E66" s="12">
        <v>2183</v>
      </c>
      <c r="F66" s="12">
        <v>2183</v>
      </c>
    </row>
    <row r="67" spans="1:6" s="12" customFormat="1" ht="63" x14ac:dyDescent="0.25">
      <c r="A67" s="24"/>
      <c r="B67" s="148" t="s">
        <v>406</v>
      </c>
      <c r="C67" s="42">
        <v>1.1000000000000001</v>
      </c>
      <c r="E67" s="12">
        <v>1.1000000000000001</v>
      </c>
      <c r="F67" s="12">
        <v>1.1000000000000001</v>
      </c>
    </row>
    <row r="68" spans="1:6" s="12" customFormat="1" ht="31.5" customHeight="1" x14ac:dyDescent="0.25">
      <c r="A68" s="24"/>
      <c r="B68" s="147" t="s">
        <v>208</v>
      </c>
      <c r="C68" s="42">
        <v>86.4</v>
      </c>
      <c r="E68" s="12">
        <v>86.4</v>
      </c>
      <c r="F68" s="12">
        <v>86.4</v>
      </c>
    </row>
    <row r="69" spans="1:6" s="12" customFormat="1" ht="15.75" customHeight="1" x14ac:dyDescent="0.25">
      <c r="A69" s="24"/>
      <c r="B69" s="147" t="s">
        <v>313</v>
      </c>
      <c r="C69" s="42">
        <v>73.400000000000006</v>
      </c>
      <c r="E69" s="12">
        <v>73.400000000000006</v>
      </c>
      <c r="F69" s="12">
        <v>73.400000000000006</v>
      </c>
    </row>
    <row r="70" spans="1:6" s="12" customFormat="1" x14ac:dyDescent="0.25">
      <c r="A70" s="24"/>
      <c r="B70" s="146" t="s">
        <v>274</v>
      </c>
      <c r="C70" s="42">
        <v>194</v>
      </c>
      <c r="E70" s="12">
        <v>194</v>
      </c>
      <c r="F70" s="12">
        <v>194</v>
      </c>
    </row>
    <row r="71" spans="1:6" s="12" customFormat="1" ht="31.5" customHeight="1" x14ac:dyDescent="0.25">
      <c r="A71" s="24"/>
      <c r="B71" s="152" t="s">
        <v>318</v>
      </c>
      <c r="C71" s="42">
        <v>3.5</v>
      </c>
    </row>
    <row r="72" spans="1:6" s="12" customFormat="1" ht="47.25" x14ac:dyDescent="0.25">
      <c r="A72" s="24"/>
      <c r="B72" s="146" t="s">
        <v>289</v>
      </c>
      <c r="C72" s="42">
        <v>195</v>
      </c>
      <c r="E72" s="12">
        <v>195</v>
      </c>
      <c r="F72" s="12">
        <v>195</v>
      </c>
    </row>
    <row r="73" spans="1:6" s="12" customFormat="1" x14ac:dyDescent="0.25">
      <c r="A73" s="24"/>
      <c r="B73" s="152" t="s">
        <v>58</v>
      </c>
      <c r="C73" s="42">
        <v>51</v>
      </c>
    </row>
    <row r="74" spans="1:6" s="12" customFormat="1" ht="48.75" customHeight="1" x14ac:dyDescent="0.25">
      <c r="A74" s="24"/>
      <c r="B74" s="146" t="s">
        <v>319</v>
      </c>
      <c r="C74" s="42">
        <v>16</v>
      </c>
      <c r="E74" s="12">
        <v>16</v>
      </c>
      <c r="F74" s="12">
        <v>16</v>
      </c>
    </row>
    <row r="75" spans="1:6" s="12" customFormat="1" ht="31.5" customHeight="1" x14ac:dyDescent="0.25">
      <c r="A75" s="24"/>
      <c r="B75" s="149" t="s">
        <v>268</v>
      </c>
      <c r="C75" s="42">
        <f>SUM(C76:C77)</f>
        <v>341.79999999999995</v>
      </c>
      <c r="E75" s="12">
        <v>341.8</v>
      </c>
      <c r="F75" s="12">
        <v>341.8</v>
      </c>
    </row>
    <row r="76" spans="1:6" s="12" customFormat="1" ht="47.25" customHeight="1" x14ac:dyDescent="0.25">
      <c r="A76" s="24"/>
      <c r="B76" s="136" t="s">
        <v>267</v>
      </c>
      <c r="C76" s="151">
        <v>261.7</v>
      </c>
    </row>
    <row r="77" spans="1:6" s="12" customFormat="1" ht="49.5" customHeight="1" x14ac:dyDescent="0.25">
      <c r="A77" s="24"/>
      <c r="B77" s="137" t="s">
        <v>312</v>
      </c>
      <c r="C77" s="179">
        <v>80.099999999999994</v>
      </c>
    </row>
    <row r="78" spans="1:6" s="12" customFormat="1" ht="60" customHeight="1" x14ac:dyDescent="0.25">
      <c r="A78" s="24"/>
      <c r="B78" s="150" t="s">
        <v>270</v>
      </c>
      <c r="C78" s="42">
        <v>30.6</v>
      </c>
      <c r="E78" s="12">
        <v>30.6</v>
      </c>
      <c r="F78" s="12">
        <v>30.6</v>
      </c>
    </row>
    <row r="79" spans="1:6" s="12" customFormat="1" ht="18" customHeight="1" x14ac:dyDescent="0.25">
      <c r="A79" s="142" t="s">
        <v>46</v>
      </c>
      <c r="B79" s="27" t="s">
        <v>269</v>
      </c>
      <c r="C79" s="42">
        <v>15681.6</v>
      </c>
      <c r="E79" s="12">
        <v>16308.9</v>
      </c>
      <c r="F79" s="12">
        <v>16309</v>
      </c>
    </row>
    <row r="80" spans="1:6" s="12" customFormat="1" ht="53.25" customHeight="1" x14ac:dyDescent="0.25">
      <c r="A80" s="24" t="s">
        <v>47</v>
      </c>
      <c r="B80" s="27" t="s">
        <v>206</v>
      </c>
      <c r="C80" s="42">
        <f>422.3+22.1</f>
        <v>444.40000000000003</v>
      </c>
      <c r="E80" s="12">
        <v>444.4</v>
      </c>
      <c r="F80" s="12">
        <v>444.4</v>
      </c>
    </row>
    <row r="81" spans="1:6" s="12" customFormat="1" ht="37.5" customHeight="1" x14ac:dyDescent="0.25">
      <c r="A81" s="24" t="s">
        <v>48</v>
      </c>
      <c r="B81" s="143" t="s">
        <v>389</v>
      </c>
      <c r="C81" s="100"/>
    </row>
    <row r="82" spans="1:6" s="12" customFormat="1" ht="47.25" x14ac:dyDescent="0.25">
      <c r="A82" s="24" t="s">
        <v>93</v>
      </c>
      <c r="B82" s="143" t="s">
        <v>474</v>
      </c>
      <c r="C82" s="153">
        <v>43.9</v>
      </c>
      <c r="E82" s="12">
        <v>43.9</v>
      </c>
      <c r="F82" s="12">
        <v>43.9</v>
      </c>
    </row>
    <row r="83" spans="1:6" s="12" customFormat="1" ht="31.5" customHeight="1" x14ac:dyDescent="0.25">
      <c r="A83" s="227" t="s">
        <v>227</v>
      </c>
      <c r="B83" s="228"/>
      <c r="C83" s="43">
        <f>C50</f>
        <v>21635.800000000003</v>
      </c>
    </row>
    <row r="84" spans="1:6" s="12" customFormat="1" x14ac:dyDescent="0.25">
      <c r="A84" s="65" t="s">
        <v>82</v>
      </c>
      <c r="B84" s="66" t="s">
        <v>151</v>
      </c>
      <c r="C84" s="67">
        <f>SUM(C85:C87)</f>
        <v>3115.9229999999998</v>
      </c>
      <c r="E84" s="85"/>
    </row>
    <row r="85" spans="1:6" s="12" customFormat="1" x14ac:dyDescent="0.25">
      <c r="A85" s="24" t="s">
        <v>49</v>
      </c>
      <c r="B85" s="27" t="s">
        <v>158</v>
      </c>
      <c r="C85" s="100"/>
      <c r="E85" s="12">
        <v>3549</v>
      </c>
      <c r="F85" s="12">
        <v>2818.4</v>
      </c>
    </row>
    <row r="86" spans="1:6" s="12" customFormat="1" ht="31.5" x14ac:dyDescent="0.25">
      <c r="A86" s="24" t="s">
        <v>66</v>
      </c>
      <c r="B86" s="27" t="s">
        <v>210</v>
      </c>
      <c r="C86" s="153"/>
    </row>
    <row r="87" spans="1:6" s="12" customFormat="1" x14ac:dyDescent="0.25">
      <c r="A87" s="24" t="s">
        <v>67</v>
      </c>
      <c r="B87" s="27" t="s">
        <v>418</v>
      </c>
      <c r="C87" s="43">
        <f>SUM(C88:C107)</f>
        <v>3115.9229999999998</v>
      </c>
      <c r="E87" s="85"/>
    </row>
    <row r="88" spans="1:6" s="12" customFormat="1" x14ac:dyDescent="0.25">
      <c r="A88" s="24" t="s">
        <v>236</v>
      </c>
      <c r="B88" s="27" t="s">
        <v>248</v>
      </c>
      <c r="C88" s="100">
        <v>37.5</v>
      </c>
      <c r="E88" s="85">
        <v>37.5</v>
      </c>
      <c r="F88" s="12">
        <v>37.5</v>
      </c>
    </row>
    <row r="89" spans="1:6" s="12" customFormat="1" ht="32.25" customHeight="1" x14ac:dyDescent="0.25">
      <c r="A89" s="24" t="s">
        <v>237</v>
      </c>
      <c r="B89" s="27" t="s">
        <v>320</v>
      </c>
      <c r="C89" s="100">
        <v>27</v>
      </c>
      <c r="E89" s="85">
        <v>27</v>
      </c>
      <c r="F89" s="12">
        <v>27</v>
      </c>
    </row>
    <row r="90" spans="1:6" s="12" customFormat="1" ht="31.5" x14ac:dyDescent="0.25">
      <c r="A90" s="24" t="s">
        <v>249</v>
      </c>
      <c r="B90" s="140" t="s">
        <v>472</v>
      </c>
      <c r="C90" s="102">
        <v>111.1</v>
      </c>
      <c r="E90" s="85">
        <v>111.1</v>
      </c>
      <c r="F90" s="12">
        <v>111.1</v>
      </c>
    </row>
    <row r="91" spans="1:6" s="12" customFormat="1" ht="31.5" x14ac:dyDescent="0.25">
      <c r="A91" s="24" t="s">
        <v>255</v>
      </c>
      <c r="B91" s="143" t="s">
        <v>271</v>
      </c>
      <c r="C91" s="100">
        <v>212.2</v>
      </c>
      <c r="E91" s="85">
        <v>212.2</v>
      </c>
      <c r="F91" s="12">
        <v>212.2</v>
      </c>
    </row>
    <row r="92" spans="1:6" s="12" customFormat="1" x14ac:dyDescent="0.25">
      <c r="A92" s="24" t="s">
        <v>256</v>
      </c>
      <c r="B92" s="27" t="s">
        <v>411</v>
      </c>
      <c r="C92" s="100">
        <v>54.7</v>
      </c>
      <c r="E92" s="85">
        <v>54.7</v>
      </c>
      <c r="F92" s="12">
        <v>54.7</v>
      </c>
    </row>
    <row r="93" spans="1:6" s="12" customFormat="1" ht="31.5" x14ac:dyDescent="0.25">
      <c r="A93" s="24" t="s">
        <v>257</v>
      </c>
      <c r="B93" s="27" t="s">
        <v>324</v>
      </c>
      <c r="C93" s="100">
        <v>74.2</v>
      </c>
      <c r="E93" s="85">
        <v>74.2</v>
      </c>
      <c r="F93" s="12">
        <v>74.2</v>
      </c>
    </row>
    <row r="94" spans="1:6" s="12" customFormat="1" ht="31.5" x14ac:dyDescent="0.25">
      <c r="A94" s="24" t="s">
        <v>258</v>
      </c>
      <c r="B94" s="27" t="s">
        <v>285</v>
      </c>
      <c r="C94" s="100">
        <v>68.3</v>
      </c>
      <c r="E94" s="85">
        <v>68.3</v>
      </c>
      <c r="F94" s="12">
        <v>68.3</v>
      </c>
    </row>
    <row r="95" spans="1:6" s="12" customFormat="1" x14ac:dyDescent="0.25">
      <c r="A95" s="24" t="s">
        <v>259</v>
      </c>
      <c r="B95" s="27" t="s">
        <v>288</v>
      </c>
      <c r="C95" s="100">
        <v>124.3</v>
      </c>
      <c r="E95" s="85">
        <v>124.3</v>
      </c>
      <c r="F95" s="12">
        <v>124.3</v>
      </c>
    </row>
    <row r="96" spans="1:6" s="12" customFormat="1" ht="38.25" customHeight="1" x14ac:dyDescent="0.25">
      <c r="A96" s="24" t="s">
        <v>260</v>
      </c>
      <c r="B96" s="143" t="s">
        <v>265</v>
      </c>
      <c r="C96" s="100">
        <v>1829.9</v>
      </c>
      <c r="E96" s="85">
        <v>1829.9</v>
      </c>
      <c r="F96" s="12">
        <v>1829.9</v>
      </c>
    </row>
    <row r="97" spans="1:6" s="12" customFormat="1" ht="15.75" customHeight="1" x14ac:dyDescent="0.25">
      <c r="A97" s="24" t="s">
        <v>266</v>
      </c>
      <c r="B97" s="27" t="s">
        <v>307</v>
      </c>
      <c r="C97" s="100">
        <v>4.2</v>
      </c>
      <c r="E97" s="85"/>
    </row>
    <row r="98" spans="1:6" s="12" customFormat="1" ht="22.5" customHeight="1" x14ac:dyDescent="0.25">
      <c r="A98" s="24" t="s">
        <v>275</v>
      </c>
      <c r="B98" s="27" t="s">
        <v>478</v>
      </c>
      <c r="C98" s="100">
        <v>200</v>
      </c>
      <c r="E98" s="85"/>
    </row>
    <row r="99" spans="1:6" s="12" customFormat="1" ht="30.75" customHeight="1" x14ac:dyDescent="0.25">
      <c r="A99" s="24" t="s">
        <v>479</v>
      </c>
      <c r="B99" s="27" t="s">
        <v>409</v>
      </c>
      <c r="C99" s="100">
        <v>18.8</v>
      </c>
      <c r="E99" s="85">
        <v>18.8</v>
      </c>
      <c r="F99" s="12">
        <v>18.8</v>
      </c>
    </row>
    <row r="100" spans="1:6" s="12" customFormat="1" ht="15.75" customHeight="1" x14ac:dyDescent="0.25">
      <c r="A100" s="24" t="s">
        <v>480</v>
      </c>
      <c r="B100" s="27" t="s">
        <v>412</v>
      </c>
      <c r="C100" s="100"/>
      <c r="E100" s="85"/>
    </row>
    <row r="101" spans="1:6" s="12" customFormat="1" ht="15.75" customHeight="1" x14ac:dyDescent="0.25">
      <c r="A101" s="24" t="s">
        <v>276</v>
      </c>
      <c r="B101" s="27" t="s">
        <v>473</v>
      </c>
      <c r="C101" s="100">
        <v>24.4</v>
      </c>
      <c r="E101" s="85">
        <v>24.4</v>
      </c>
      <c r="F101" s="12">
        <v>24.4</v>
      </c>
    </row>
    <row r="102" spans="1:6" s="12" customFormat="1" ht="47.25" customHeight="1" x14ac:dyDescent="0.25">
      <c r="A102" s="24" t="s">
        <v>397</v>
      </c>
      <c r="B102" s="27" t="s">
        <v>417</v>
      </c>
      <c r="C102" s="100">
        <v>57.122999999999998</v>
      </c>
      <c r="E102" s="85">
        <v>57.1</v>
      </c>
      <c r="F102" s="12">
        <v>57.1</v>
      </c>
    </row>
    <row r="103" spans="1:6" s="12" customFormat="1" ht="48" customHeight="1" x14ac:dyDescent="0.25">
      <c r="A103" s="24" t="s">
        <v>408</v>
      </c>
      <c r="B103" s="27" t="s">
        <v>254</v>
      </c>
      <c r="C103" s="100">
        <v>29.2</v>
      </c>
      <c r="E103" s="85">
        <v>29.2</v>
      </c>
      <c r="F103" s="12">
        <v>29.2</v>
      </c>
    </row>
    <row r="104" spans="1:6" s="12" customFormat="1" ht="54" customHeight="1" x14ac:dyDescent="0.25">
      <c r="A104" s="24" t="s">
        <v>410</v>
      </c>
      <c r="B104" s="169" t="s">
        <v>448</v>
      </c>
      <c r="C104" s="100"/>
      <c r="E104" s="85"/>
    </row>
    <row r="105" spans="1:6" s="12" customFormat="1" ht="15.75" customHeight="1" x14ac:dyDescent="0.25">
      <c r="A105" s="24" t="s">
        <v>416</v>
      </c>
      <c r="B105" s="170" t="s">
        <v>451</v>
      </c>
      <c r="C105" s="100">
        <v>36.4</v>
      </c>
      <c r="E105" s="85">
        <v>36.4</v>
      </c>
      <c r="F105" s="12">
        <v>36.4</v>
      </c>
    </row>
    <row r="106" spans="1:6" s="12" customFormat="1" ht="15.75" customHeight="1" x14ac:dyDescent="0.25">
      <c r="A106" s="24" t="s">
        <v>442</v>
      </c>
      <c r="B106" s="170" t="s">
        <v>453</v>
      </c>
      <c r="C106" s="100">
        <v>188</v>
      </c>
      <c r="E106" s="85"/>
    </row>
    <row r="107" spans="1:6" s="12" customFormat="1" ht="49.5" customHeight="1" x14ac:dyDescent="0.25">
      <c r="A107" s="24" t="s">
        <v>481</v>
      </c>
      <c r="B107" s="170" t="s">
        <v>415</v>
      </c>
      <c r="C107" s="100">
        <v>18.600000000000001</v>
      </c>
      <c r="E107" s="85"/>
    </row>
    <row r="108" spans="1:6" s="12" customFormat="1" x14ac:dyDescent="0.25">
      <c r="A108" s="30" t="s">
        <v>222</v>
      </c>
      <c r="B108" s="26"/>
      <c r="C108" s="67">
        <f>C84</f>
        <v>3115.9229999999998</v>
      </c>
      <c r="E108" s="85"/>
    </row>
    <row r="109" spans="1:6" s="12" customFormat="1" x14ac:dyDescent="0.25">
      <c r="A109" s="107" t="s">
        <v>223</v>
      </c>
      <c r="B109" s="107"/>
      <c r="C109" s="114">
        <f>C108+C83</f>
        <v>24751.723000000002</v>
      </c>
    </row>
    <row r="110" spans="1:6" x14ac:dyDescent="0.25">
      <c r="A110" s="107" t="s">
        <v>224</v>
      </c>
      <c r="B110" s="107"/>
      <c r="C110" s="109">
        <f>C109+C48+C42</f>
        <v>61370.722999999998</v>
      </c>
    </row>
    <row r="111" spans="1:6" x14ac:dyDescent="0.25">
      <c r="A111" s="107" t="s">
        <v>83</v>
      </c>
      <c r="B111" s="108" t="s">
        <v>211</v>
      </c>
      <c r="C111" s="109">
        <f>SUM(C112:C113)</f>
        <v>7055.4</v>
      </c>
    </row>
    <row r="112" spans="1:6" x14ac:dyDescent="0.25">
      <c r="A112" s="110" t="s">
        <v>50</v>
      </c>
      <c r="B112" s="138" t="s">
        <v>212</v>
      </c>
      <c r="C112" s="139"/>
    </row>
    <row r="113" spans="1:6" x14ac:dyDescent="0.25">
      <c r="A113" s="110" t="s">
        <v>51</v>
      </c>
      <c r="B113" s="111" t="s">
        <v>225</v>
      </c>
      <c r="C113" s="112">
        <f>SUM(C114:C119)</f>
        <v>7055.4</v>
      </c>
    </row>
    <row r="114" spans="1:6" x14ac:dyDescent="0.25">
      <c r="A114" s="110" t="s">
        <v>213</v>
      </c>
      <c r="B114" s="138" t="s">
        <v>214</v>
      </c>
      <c r="C114" s="139">
        <v>78.400000000000006</v>
      </c>
    </row>
    <row r="115" spans="1:6" x14ac:dyDescent="0.25">
      <c r="A115" s="110" t="s">
        <v>215</v>
      </c>
      <c r="B115" s="111" t="s">
        <v>216</v>
      </c>
      <c r="C115" s="112">
        <v>313.2</v>
      </c>
    </row>
    <row r="116" spans="1:6" x14ac:dyDescent="0.25">
      <c r="A116" s="110" t="s">
        <v>217</v>
      </c>
      <c r="B116" s="111" t="s">
        <v>158</v>
      </c>
      <c r="C116" s="112">
        <v>4.8</v>
      </c>
    </row>
    <row r="117" spans="1:6" ht="31.5" customHeight="1" x14ac:dyDescent="0.25">
      <c r="A117" s="110" t="s">
        <v>219</v>
      </c>
      <c r="B117" s="111" t="s">
        <v>218</v>
      </c>
      <c r="C117" s="112">
        <f>299.4+206.4+95.4+919.7</f>
        <v>1520.9</v>
      </c>
    </row>
    <row r="118" spans="1:6" x14ac:dyDescent="0.25">
      <c r="A118" s="110" t="s">
        <v>220</v>
      </c>
      <c r="B118" s="138" t="s">
        <v>221</v>
      </c>
      <c r="C118" s="112">
        <v>483.1</v>
      </c>
    </row>
    <row r="119" spans="1:6" ht="16.5" thickBot="1" x14ac:dyDescent="0.3">
      <c r="A119" s="110" t="s">
        <v>226</v>
      </c>
      <c r="B119" s="175" t="s">
        <v>262</v>
      </c>
      <c r="C119" s="42">
        <v>4655</v>
      </c>
    </row>
    <row r="120" spans="1:6" s="12" customFormat="1" ht="16.5" thickBot="1" x14ac:dyDescent="0.3">
      <c r="A120" s="176"/>
      <c r="B120" s="177" t="s">
        <v>76</v>
      </c>
      <c r="C120" s="178">
        <f>SUM(C110:C111)</f>
        <v>68426.122999999992</v>
      </c>
      <c r="E120" s="12">
        <f>SUM(E9:E119)</f>
        <v>67158.3</v>
      </c>
      <c r="F120" s="12">
        <f>SUM(F9:F119)</f>
        <v>66508.800000000003</v>
      </c>
    </row>
    <row r="121" spans="1:6" s="12" customFormat="1" x14ac:dyDescent="0.25">
      <c r="A121" s="118"/>
      <c r="B121" s="118"/>
      <c r="C121" s="119"/>
    </row>
    <row r="122" spans="1:6" x14ac:dyDescent="0.25">
      <c r="C122" s="6"/>
    </row>
    <row r="123" spans="1:6" x14ac:dyDescent="0.25">
      <c r="C123" s="6"/>
    </row>
    <row r="124" spans="1:6" x14ac:dyDescent="0.25">
      <c r="C124" s="6"/>
    </row>
    <row r="125" spans="1:6" x14ac:dyDescent="0.25">
      <c r="C125" s="6"/>
    </row>
    <row r="126" spans="1:6" x14ac:dyDescent="0.25">
      <c r="C126" s="6"/>
    </row>
    <row r="127" spans="1:6" x14ac:dyDescent="0.25">
      <c r="C127" s="6"/>
    </row>
    <row r="128" spans="1:6" x14ac:dyDescent="0.25">
      <c r="C128" s="6"/>
    </row>
    <row r="129" spans="3:3" x14ac:dyDescent="0.25">
      <c r="C129" s="6"/>
    </row>
    <row r="130" spans="3:3" x14ac:dyDescent="0.25">
      <c r="C130" s="6"/>
    </row>
    <row r="131" spans="3:3" x14ac:dyDescent="0.25">
      <c r="C131" s="6"/>
    </row>
    <row r="132" spans="3:3" x14ac:dyDescent="0.25">
      <c r="C132" s="6"/>
    </row>
    <row r="133" spans="3:3" x14ac:dyDescent="0.25">
      <c r="C133" s="6"/>
    </row>
    <row r="134" spans="3:3" x14ac:dyDescent="0.25">
      <c r="C134" s="6"/>
    </row>
    <row r="135" spans="3:3" x14ac:dyDescent="0.25">
      <c r="C135" s="6"/>
    </row>
    <row r="136" spans="3:3" x14ac:dyDescent="0.25">
      <c r="C136" s="6"/>
    </row>
    <row r="137" spans="3:3" x14ac:dyDescent="0.25">
      <c r="C137" s="6"/>
    </row>
    <row r="138" spans="3:3" x14ac:dyDescent="0.25">
      <c r="C138" s="6"/>
    </row>
    <row r="139" spans="3:3" x14ac:dyDescent="0.25">
      <c r="C139" s="6"/>
    </row>
    <row r="140" spans="3:3" x14ac:dyDescent="0.25">
      <c r="C140" s="6"/>
    </row>
    <row r="141" spans="3:3" x14ac:dyDescent="0.25">
      <c r="C141" s="6"/>
    </row>
    <row r="142" spans="3:3" x14ac:dyDescent="0.25">
      <c r="C142" s="6"/>
    </row>
    <row r="143" spans="3:3" x14ac:dyDescent="0.25">
      <c r="C143" s="6"/>
    </row>
    <row r="144" spans="3:3" x14ac:dyDescent="0.25">
      <c r="C144" s="6"/>
    </row>
    <row r="145" spans="3:3" x14ac:dyDescent="0.25">
      <c r="C145" s="6"/>
    </row>
    <row r="146" spans="3:3" x14ac:dyDescent="0.25">
      <c r="C146" s="6"/>
    </row>
    <row r="147" spans="3:3" x14ac:dyDescent="0.25">
      <c r="C147" s="6"/>
    </row>
    <row r="148" spans="3:3" x14ac:dyDescent="0.25">
      <c r="C148" s="6"/>
    </row>
    <row r="149" spans="3:3" x14ac:dyDescent="0.25">
      <c r="C149" s="6"/>
    </row>
    <row r="150" spans="3:3" x14ac:dyDescent="0.25">
      <c r="C150" s="6"/>
    </row>
    <row r="151" spans="3:3" x14ac:dyDescent="0.25">
      <c r="C151" s="6"/>
    </row>
    <row r="152" spans="3:3" x14ac:dyDescent="0.25">
      <c r="C152" s="6"/>
    </row>
    <row r="153" spans="3:3" x14ac:dyDescent="0.25">
      <c r="C153" s="6"/>
    </row>
    <row r="154" spans="3:3" x14ac:dyDescent="0.25">
      <c r="C154" s="6"/>
    </row>
    <row r="155" spans="3:3" x14ac:dyDescent="0.25">
      <c r="C155" s="6"/>
    </row>
    <row r="156" spans="3:3" x14ac:dyDescent="0.25">
      <c r="C156" s="6"/>
    </row>
    <row r="157" spans="3:3" x14ac:dyDescent="0.25">
      <c r="C157" s="6"/>
    </row>
    <row r="158" spans="3:3" x14ac:dyDescent="0.25">
      <c r="C158" s="6"/>
    </row>
    <row r="159" spans="3:3" x14ac:dyDescent="0.25">
      <c r="C159" s="6"/>
    </row>
    <row r="160" spans="3:3" x14ac:dyDescent="0.25">
      <c r="C160" s="6"/>
    </row>
    <row r="161" spans="3:3" x14ac:dyDescent="0.25">
      <c r="C161" s="6"/>
    </row>
    <row r="162" spans="3:3" x14ac:dyDescent="0.25">
      <c r="C162" s="6"/>
    </row>
    <row r="163" spans="3:3" x14ac:dyDescent="0.25">
      <c r="C163" s="6"/>
    </row>
    <row r="164" spans="3:3" x14ac:dyDescent="0.25">
      <c r="C164" s="6"/>
    </row>
    <row r="165" spans="3:3" x14ac:dyDescent="0.25">
      <c r="C165" s="6"/>
    </row>
    <row r="166" spans="3:3" x14ac:dyDescent="0.25">
      <c r="C166" s="6"/>
    </row>
    <row r="167" spans="3:3" x14ac:dyDescent="0.25">
      <c r="C167" s="6"/>
    </row>
    <row r="168" spans="3:3" x14ac:dyDescent="0.25">
      <c r="C168" s="6"/>
    </row>
    <row r="169" spans="3:3" x14ac:dyDescent="0.25">
      <c r="C169" s="6"/>
    </row>
    <row r="170" spans="3:3" x14ac:dyDescent="0.25">
      <c r="C170" s="6"/>
    </row>
    <row r="171" spans="3:3" x14ac:dyDescent="0.25">
      <c r="C171" s="6"/>
    </row>
  </sheetData>
  <mergeCells count="5">
    <mergeCell ref="C2:C3"/>
    <mergeCell ref="A8:C8"/>
    <mergeCell ref="A83:B83"/>
    <mergeCell ref="A48:B48"/>
    <mergeCell ref="C4:C6"/>
  </mergeCells>
  <phoneticPr fontId="9" type="noConversion"/>
  <pageMargins left="0.15748031496062992" right="0" top="0.39370078740157483" bottom="0" header="0" footer="0"/>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2"/>
  <sheetViews>
    <sheetView showZeros="0" workbookViewId="0">
      <selection activeCell="I27" sqref="I27"/>
    </sheetView>
  </sheetViews>
  <sheetFormatPr defaultColWidth="9.140625" defaultRowHeight="15.75" customHeight="1" x14ac:dyDescent="0.25"/>
  <cols>
    <col min="1" max="1" width="7" style="4" customWidth="1"/>
    <col min="2" max="2" width="54.42578125" style="4" customWidth="1"/>
    <col min="3" max="3" width="28.28515625" style="4" customWidth="1"/>
    <col min="4" max="16384" width="9.140625" style="4"/>
  </cols>
  <sheetData>
    <row r="1" spans="1:5" s="15" customFormat="1" ht="15" customHeight="1" x14ac:dyDescent="0.25">
      <c r="A1" s="4"/>
      <c r="B1" s="4"/>
      <c r="C1" s="298" t="s">
        <v>77</v>
      </c>
      <c r="D1" s="298"/>
    </row>
    <row r="2" spans="1:5" s="15" customFormat="1" ht="15" customHeight="1" x14ac:dyDescent="0.25">
      <c r="A2" s="4"/>
      <c r="B2" s="4"/>
      <c r="C2" s="303" t="s">
        <v>458</v>
      </c>
      <c r="D2" s="303"/>
    </row>
    <row r="3" spans="1:5" s="15" customFormat="1" ht="15" customHeight="1" x14ac:dyDescent="0.25">
      <c r="A3" s="4"/>
      <c r="B3" s="4"/>
      <c r="C3" s="303"/>
      <c r="D3" s="303"/>
    </row>
    <row r="4" spans="1:5" s="15" customFormat="1" ht="15" customHeight="1" x14ac:dyDescent="0.25">
      <c r="A4" s="4"/>
      <c r="B4" s="4"/>
      <c r="C4" s="303"/>
      <c r="D4" s="303"/>
      <c r="E4" s="4"/>
    </row>
    <row r="5" spans="1:5" s="15" customFormat="1" ht="15" hidden="1" customHeight="1" x14ac:dyDescent="0.25">
      <c r="A5" s="4"/>
      <c r="B5" s="4"/>
      <c r="C5" s="303"/>
      <c r="D5" s="303"/>
      <c r="E5" s="168"/>
    </row>
    <row r="6" spans="1:5" s="15" customFormat="1" ht="15" hidden="1" customHeight="1" x14ac:dyDescent="0.25">
      <c r="A6" s="4"/>
      <c r="B6" s="4"/>
      <c r="C6" s="303"/>
      <c r="D6" s="303"/>
      <c r="E6" s="168"/>
    </row>
    <row r="7" spans="1:5" s="15" customFormat="1" ht="15" hidden="1" customHeight="1" x14ac:dyDescent="0.25">
      <c r="A7" s="4"/>
      <c r="B7" s="4"/>
      <c r="C7" s="303"/>
      <c r="D7" s="303"/>
      <c r="E7" s="168"/>
    </row>
    <row r="8" spans="1:5" s="15" customFormat="1" ht="13.5" customHeight="1" x14ac:dyDescent="0.25">
      <c r="A8" s="4"/>
      <c r="B8" s="4"/>
      <c r="C8" s="4"/>
    </row>
    <row r="9" spans="1:5" s="15" customFormat="1" ht="15" customHeight="1" x14ac:dyDescent="0.25">
      <c r="A9" s="294" t="s">
        <v>467</v>
      </c>
      <c r="B9" s="294"/>
      <c r="C9" s="294"/>
    </row>
    <row r="10" spans="1:5" s="15" customFormat="1" ht="15" customHeight="1" x14ac:dyDescent="0.25">
      <c r="A10" s="294" t="s">
        <v>107</v>
      </c>
      <c r="B10" s="294"/>
      <c r="C10" s="294"/>
    </row>
    <row r="11" spans="1:5" s="15" customFormat="1" ht="15" customHeight="1" x14ac:dyDescent="0.25">
      <c r="A11" s="21"/>
      <c r="B11" s="21"/>
      <c r="C11" s="21"/>
    </row>
    <row r="12" spans="1:5" ht="15.75" customHeight="1" x14ac:dyDescent="0.25">
      <c r="C12" s="158" t="s">
        <v>284</v>
      </c>
    </row>
    <row r="13" spans="1:5" ht="24" customHeight="1" x14ac:dyDescent="0.25">
      <c r="A13" s="304" t="s">
        <v>232</v>
      </c>
      <c r="B13" s="306" t="s">
        <v>68</v>
      </c>
      <c r="C13" s="259" t="s">
        <v>74</v>
      </c>
    </row>
    <row r="14" spans="1:5" ht="24" customHeight="1" x14ac:dyDescent="0.25">
      <c r="A14" s="305"/>
      <c r="B14" s="307"/>
      <c r="C14" s="297"/>
    </row>
    <row r="15" spans="1:5" ht="24" customHeight="1" x14ac:dyDescent="0.25">
      <c r="A15" s="18" t="s">
        <v>78</v>
      </c>
      <c r="B15" s="299" t="s">
        <v>328</v>
      </c>
      <c r="C15" s="300"/>
    </row>
    <row r="16" spans="1:5" ht="24" customHeight="1" x14ac:dyDescent="0.25">
      <c r="A16" s="7" t="s">
        <v>69</v>
      </c>
      <c r="B16" s="94" t="s">
        <v>396</v>
      </c>
      <c r="C16" s="89">
        <v>22.8</v>
      </c>
    </row>
    <row r="17" spans="1:3" ht="24" customHeight="1" x14ac:dyDescent="0.25">
      <c r="A17" s="7" t="s">
        <v>13</v>
      </c>
      <c r="B17" s="94" t="s">
        <v>230</v>
      </c>
      <c r="C17" s="89">
        <v>95.4</v>
      </c>
    </row>
    <row r="18" spans="1:3" s="12" customFormat="1" ht="24" customHeight="1" x14ac:dyDescent="0.25">
      <c r="A18" s="39"/>
      <c r="B18" s="61" t="s">
        <v>76</v>
      </c>
      <c r="C18" s="90">
        <f>SUM(C16:C17)</f>
        <v>118.2</v>
      </c>
    </row>
    <row r="19" spans="1:3" s="12" customFormat="1" ht="24" customHeight="1" x14ac:dyDescent="0.25">
      <c r="A19" s="18" t="s">
        <v>79</v>
      </c>
      <c r="B19" s="301" t="s">
        <v>338</v>
      </c>
      <c r="C19" s="302"/>
    </row>
    <row r="20" spans="1:3" ht="24" customHeight="1" x14ac:dyDescent="0.25">
      <c r="A20" s="7" t="s">
        <v>25</v>
      </c>
      <c r="B20" s="94" t="s">
        <v>396</v>
      </c>
      <c r="C20" s="91">
        <v>55.6</v>
      </c>
    </row>
    <row r="21" spans="1:3" ht="24" hidden="1" customHeight="1" x14ac:dyDescent="0.25">
      <c r="A21" s="7" t="s">
        <v>26</v>
      </c>
      <c r="B21" s="33" t="s">
        <v>235</v>
      </c>
      <c r="C21" s="91"/>
    </row>
    <row r="22" spans="1:3" s="12" customFormat="1" ht="24" customHeight="1" x14ac:dyDescent="0.25">
      <c r="A22" s="39"/>
      <c r="B22" s="61" t="s">
        <v>76</v>
      </c>
      <c r="C22" s="90">
        <f>C20+C21</f>
        <v>55.6</v>
      </c>
    </row>
    <row r="23" spans="1:3" s="12" customFormat="1" ht="24" customHeight="1" x14ac:dyDescent="0.25">
      <c r="A23" s="95" t="s">
        <v>80</v>
      </c>
      <c r="B23" s="252" t="s">
        <v>337</v>
      </c>
      <c r="C23" s="253"/>
    </row>
    <row r="24" spans="1:3" s="12" customFormat="1" ht="24" customHeight="1" x14ac:dyDescent="0.25">
      <c r="A24" s="96" t="s">
        <v>37</v>
      </c>
      <c r="B24" s="33" t="s">
        <v>398</v>
      </c>
      <c r="C24" s="43">
        <v>919.7</v>
      </c>
    </row>
    <row r="25" spans="1:3" s="12" customFormat="1" ht="24" customHeight="1" x14ac:dyDescent="0.25">
      <c r="A25" s="96" t="s">
        <v>38</v>
      </c>
      <c r="B25" s="33" t="s">
        <v>235</v>
      </c>
      <c r="C25" s="43">
        <v>206.4</v>
      </c>
    </row>
    <row r="26" spans="1:3" s="12" customFormat="1" ht="24" hidden="1" customHeight="1" x14ac:dyDescent="0.25">
      <c r="A26" s="96" t="s">
        <v>39</v>
      </c>
      <c r="B26" s="94" t="s">
        <v>230</v>
      </c>
      <c r="C26" s="43"/>
    </row>
    <row r="27" spans="1:3" s="12" customFormat="1" ht="24" customHeight="1" x14ac:dyDescent="0.25">
      <c r="A27" s="25"/>
      <c r="B27" s="36" t="s">
        <v>74</v>
      </c>
      <c r="C27" s="44">
        <f>SUM(C24:C26)</f>
        <v>1126.1000000000001</v>
      </c>
    </row>
    <row r="28" spans="1:3" ht="24" customHeight="1" x14ac:dyDescent="0.25">
      <c r="A28" s="92"/>
      <c r="B28" s="92" t="s">
        <v>133</v>
      </c>
      <c r="C28" s="93">
        <f>C18+C22+C27</f>
        <v>1299.9000000000001</v>
      </c>
    </row>
    <row r="29" spans="1:3" ht="15.75" customHeight="1" x14ac:dyDescent="0.25">
      <c r="C29" s="47"/>
    </row>
    <row r="30" spans="1:3" ht="15.75" customHeight="1" x14ac:dyDescent="0.25">
      <c r="A30" s="128"/>
      <c r="B30" s="128"/>
      <c r="C30" s="129"/>
    </row>
    <row r="32" spans="1:3" ht="15.75" customHeight="1" x14ac:dyDescent="0.25">
      <c r="C32" s="5"/>
    </row>
  </sheetData>
  <mergeCells count="11">
    <mergeCell ref="B23:C23"/>
    <mergeCell ref="C1:D1"/>
    <mergeCell ref="B15:C15"/>
    <mergeCell ref="B19:C19"/>
    <mergeCell ref="C5:D7"/>
    <mergeCell ref="C2:D4"/>
    <mergeCell ref="A9:C9"/>
    <mergeCell ref="A10:C10"/>
    <mergeCell ref="A13:A14"/>
    <mergeCell ref="B13:B14"/>
    <mergeCell ref="C13:C14"/>
  </mergeCells>
  <phoneticPr fontId="9" type="noConversion"/>
  <pageMargins left="0.74803149606299213" right="0.15748031496062992" top="0.19685039370078741" bottom="0.19685039370078741" header="0.51181102362204722" footer="0.51181102362204722"/>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7"/>
  <sheetViews>
    <sheetView workbookViewId="0">
      <selection activeCell="J53" sqref="J53"/>
    </sheetView>
  </sheetViews>
  <sheetFormatPr defaultColWidth="9.140625" defaultRowHeight="15.75" x14ac:dyDescent="0.25"/>
  <cols>
    <col min="1" max="1" width="5.42578125" style="1" customWidth="1"/>
    <col min="2" max="2" width="54.140625" style="1" customWidth="1"/>
    <col min="3" max="3" width="30.140625" style="2" customWidth="1"/>
    <col min="4" max="16384" width="9.140625" style="1"/>
  </cols>
  <sheetData>
    <row r="1" spans="1:3" ht="24" customHeight="1" x14ac:dyDescent="0.25">
      <c r="C1" s="2" t="s">
        <v>77</v>
      </c>
    </row>
    <row r="2" spans="1:3" ht="15.75" customHeight="1" x14ac:dyDescent="0.25">
      <c r="C2" s="225" t="s">
        <v>458</v>
      </c>
    </row>
    <row r="3" spans="1:3" ht="15.75" customHeight="1" x14ac:dyDescent="0.25">
      <c r="C3" s="225"/>
    </row>
    <row r="4" spans="1:3" ht="15.75" customHeight="1" x14ac:dyDescent="0.25">
      <c r="C4" s="225"/>
    </row>
    <row r="5" spans="1:3" ht="9" hidden="1" customHeight="1" x14ac:dyDescent="0.25">
      <c r="C5" s="225"/>
    </row>
    <row r="6" spans="1:3" ht="15.75" hidden="1" customHeight="1" x14ac:dyDescent="0.25">
      <c r="C6" s="225"/>
    </row>
    <row r="7" spans="1:3" ht="11.25" hidden="1" customHeight="1" x14ac:dyDescent="0.25">
      <c r="C7" s="225"/>
    </row>
    <row r="8" spans="1:3" ht="15.75" hidden="1" customHeight="1" x14ac:dyDescent="0.25">
      <c r="C8" s="225"/>
    </row>
    <row r="9" spans="1:3" ht="15.75" customHeight="1" x14ac:dyDescent="0.25">
      <c r="C9" s="193"/>
    </row>
    <row r="10" spans="1:3" ht="20.25" customHeight="1" x14ac:dyDescent="0.25">
      <c r="B10" s="12" t="s">
        <v>467</v>
      </c>
    </row>
    <row r="11" spans="1:3" ht="21.75" customHeight="1" x14ac:dyDescent="0.25">
      <c r="A11" s="226" t="s">
        <v>162</v>
      </c>
      <c r="B11" s="226"/>
      <c r="C11" s="226"/>
    </row>
    <row r="12" spans="1:3" ht="11.25" customHeight="1" x14ac:dyDescent="0.25">
      <c r="A12" s="10"/>
      <c r="B12" s="10"/>
      <c r="C12" s="10"/>
    </row>
    <row r="13" spans="1:3" ht="16.5" customHeight="1" x14ac:dyDescent="0.25">
      <c r="C13" s="158" t="s">
        <v>284</v>
      </c>
    </row>
    <row r="14" spans="1:3" ht="19.5" customHeight="1" x14ac:dyDescent="0.25">
      <c r="A14" s="290" t="s">
        <v>233</v>
      </c>
      <c r="B14" s="236" t="s">
        <v>96</v>
      </c>
      <c r="C14" s="259" t="s">
        <v>74</v>
      </c>
    </row>
    <row r="15" spans="1:3" ht="23.25" customHeight="1" x14ac:dyDescent="0.25">
      <c r="A15" s="291"/>
      <c r="B15" s="237"/>
      <c r="C15" s="260"/>
    </row>
    <row r="16" spans="1:3" ht="24" customHeight="1" x14ac:dyDescent="0.25">
      <c r="A16" s="95" t="s">
        <v>78</v>
      </c>
      <c r="B16" s="252" t="s">
        <v>327</v>
      </c>
      <c r="C16" s="253"/>
    </row>
    <row r="17" spans="1:3" ht="24" customHeight="1" x14ac:dyDescent="0.25">
      <c r="A17" s="96" t="s">
        <v>69</v>
      </c>
      <c r="B17" s="31" t="s">
        <v>108</v>
      </c>
      <c r="C17" s="43">
        <v>32.9</v>
      </c>
    </row>
    <row r="18" spans="1:3" ht="24" customHeight="1" x14ac:dyDescent="0.25">
      <c r="A18" s="96" t="s">
        <v>13</v>
      </c>
      <c r="B18" s="31" t="s">
        <v>2</v>
      </c>
      <c r="C18" s="43">
        <v>43.6</v>
      </c>
    </row>
    <row r="19" spans="1:3" ht="24" customHeight="1" x14ac:dyDescent="0.25">
      <c r="A19" s="96" t="s">
        <v>14</v>
      </c>
      <c r="B19" s="31" t="s">
        <v>9</v>
      </c>
      <c r="C19" s="43"/>
    </row>
    <row r="20" spans="1:3" ht="39" customHeight="1" x14ac:dyDescent="0.25">
      <c r="A20" s="96" t="s">
        <v>70</v>
      </c>
      <c r="B20" s="31" t="s">
        <v>124</v>
      </c>
      <c r="C20" s="43">
        <v>8.1999999999999993</v>
      </c>
    </row>
    <row r="21" spans="1:3" ht="39" customHeight="1" x14ac:dyDescent="0.25">
      <c r="A21" s="96" t="s">
        <v>15</v>
      </c>
      <c r="B21" s="31" t="s">
        <v>75</v>
      </c>
      <c r="C21" s="43">
        <v>2.7</v>
      </c>
    </row>
    <row r="22" spans="1:3" ht="39" customHeight="1" x14ac:dyDescent="0.25">
      <c r="A22" s="96" t="s">
        <v>16</v>
      </c>
      <c r="B22" s="31" t="s">
        <v>155</v>
      </c>
      <c r="C22" s="43">
        <v>0.1</v>
      </c>
    </row>
    <row r="23" spans="1:3" ht="24" customHeight="1" x14ac:dyDescent="0.25">
      <c r="A23" s="96" t="s">
        <v>17</v>
      </c>
      <c r="B23" s="31" t="s">
        <v>125</v>
      </c>
      <c r="C23" s="43">
        <v>1.4</v>
      </c>
    </row>
    <row r="24" spans="1:3" ht="24" customHeight="1" x14ac:dyDescent="0.25">
      <c r="A24" s="96" t="s">
        <v>18</v>
      </c>
      <c r="B24" s="31" t="s">
        <v>71</v>
      </c>
      <c r="C24" s="43">
        <v>0.5</v>
      </c>
    </row>
    <row r="25" spans="1:3" ht="39" customHeight="1" x14ac:dyDescent="0.25">
      <c r="A25" s="96" t="s">
        <v>19</v>
      </c>
      <c r="B25" s="31" t="s">
        <v>97</v>
      </c>
      <c r="C25" s="43">
        <v>3.3</v>
      </c>
    </row>
    <row r="26" spans="1:3" ht="24" customHeight="1" x14ac:dyDescent="0.25">
      <c r="A26" s="96" t="s">
        <v>20</v>
      </c>
      <c r="B26" s="9" t="s">
        <v>306</v>
      </c>
      <c r="C26" s="43">
        <v>0.3</v>
      </c>
    </row>
    <row r="27" spans="1:3" ht="24" customHeight="1" x14ac:dyDescent="0.25">
      <c r="A27" s="96" t="s">
        <v>21</v>
      </c>
      <c r="B27" s="31" t="s">
        <v>72</v>
      </c>
      <c r="C27" s="43">
        <v>5.0999999999999996</v>
      </c>
    </row>
    <row r="28" spans="1:3" ht="24" customHeight="1" x14ac:dyDescent="0.25">
      <c r="A28" s="96" t="s">
        <v>22</v>
      </c>
      <c r="B28" s="31" t="s">
        <v>73</v>
      </c>
      <c r="C28" s="43">
        <v>2.2000000000000002</v>
      </c>
    </row>
    <row r="29" spans="1:3" ht="23.25" customHeight="1" x14ac:dyDescent="0.25">
      <c r="A29" s="96" t="s">
        <v>23</v>
      </c>
      <c r="B29" s="31" t="s">
        <v>10</v>
      </c>
      <c r="C29" s="43">
        <v>3.2</v>
      </c>
    </row>
    <row r="30" spans="1:3" ht="24" customHeight="1" x14ac:dyDescent="0.25">
      <c r="A30" s="96" t="s">
        <v>109</v>
      </c>
      <c r="B30" s="31" t="s">
        <v>250</v>
      </c>
      <c r="C30" s="43">
        <v>1.2</v>
      </c>
    </row>
    <row r="31" spans="1:3" ht="24" customHeight="1" x14ac:dyDescent="0.25">
      <c r="A31" s="96" t="s">
        <v>24</v>
      </c>
      <c r="B31" s="31" t="s">
        <v>341</v>
      </c>
      <c r="C31" s="43"/>
    </row>
    <row r="32" spans="1:3" ht="24" customHeight="1" x14ac:dyDescent="0.25">
      <c r="A32" s="96" t="s">
        <v>110</v>
      </c>
      <c r="B32" s="31" t="s">
        <v>98</v>
      </c>
      <c r="C32" s="43">
        <v>32.6</v>
      </c>
    </row>
    <row r="33" spans="1:3" ht="24" customHeight="1" x14ac:dyDescent="0.25">
      <c r="A33" s="96" t="s">
        <v>165</v>
      </c>
      <c r="B33" s="31" t="s">
        <v>304</v>
      </c>
      <c r="C33" s="43">
        <v>1.5</v>
      </c>
    </row>
    <row r="34" spans="1:3" ht="33.75" customHeight="1" x14ac:dyDescent="0.25">
      <c r="A34" s="96" t="s">
        <v>329</v>
      </c>
      <c r="B34" s="31" t="s">
        <v>462</v>
      </c>
      <c r="C34" s="43">
        <v>2.8</v>
      </c>
    </row>
    <row r="35" spans="1:3" ht="24" customHeight="1" x14ac:dyDescent="0.25">
      <c r="A35" s="96" t="s">
        <v>330</v>
      </c>
      <c r="B35" s="31" t="s">
        <v>99</v>
      </c>
      <c r="C35" s="43">
        <v>7.6</v>
      </c>
    </row>
    <row r="36" spans="1:3" ht="24" customHeight="1" x14ac:dyDescent="0.25">
      <c r="A36" s="96" t="s">
        <v>331</v>
      </c>
      <c r="B36" s="56" t="s">
        <v>100</v>
      </c>
      <c r="C36" s="43">
        <v>0.4</v>
      </c>
    </row>
    <row r="37" spans="1:3" ht="24" customHeight="1" x14ac:dyDescent="0.25">
      <c r="A37" s="96" t="s">
        <v>332</v>
      </c>
      <c r="B37" s="56" t="s">
        <v>101</v>
      </c>
      <c r="C37" s="43">
        <v>0.7</v>
      </c>
    </row>
    <row r="38" spans="1:3" ht="24" customHeight="1" x14ac:dyDescent="0.25">
      <c r="A38" s="96" t="s">
        <v>333</v>
      </c>
      <c r="B38" s="56" t="s">
        <v>102</v>
      </c>
      <c r="C38" s="43">
        <v>1.9</v>
      </c>
    </row>
    <row r="39" spans="1:3" ht="24" customHeight="1" x14ac:dyDescent="0.25">
      <c r="A39" s="96" t="s">
        <v>334</v>
      </c>
      <c r="B39" s="56" t="s">
        <v>103</v>
      </c>
      <c r="C39" s="43">
        <v>0.7</v>
      </c>
    </row>
    <row r="40" spans="1:3" ht="24" customHeight="1" x14ac:dyDescent="0.25">
      <c r="A40" s="96" t="s">
        <v>335</v>
      </c>
      <c r="B40" s="56" t="s">
        <v>104</v>
      </c>
      <c r="C40" s="43">
        <v>0.8</v>
      </c>
    </row>
    <row r="41" spans="1:3" s="12" customFormat="1" ht="24" customHeight="1" x14ac:dyDescent="0.25">
      <c r="A41" s="25"/>
      <c r="B41" s="36" t="s">
        <v>74</v>
      </c>
      <c r="C41" s="44">
        <f>SUM(C17:C40)</f>
        <v>153.70000000000002</v>
      </c>
    </row>
    <row r="42" spans="1:3" s="12" customFormat="1" ht="24" customHeight="1" x14ac:dyDescent="0.25">
      <c r="A42" s="95" t="s">
        <v>79</v>
      </c>
      <c r="B42" s="252" t="s">
        <v>340</v>
      </c>
      <c r="C42" s="253"/>
    </row>
    <row r="43" spans="1:3" s="12" customFormat="1" ht="24" customHeight="1" x14ac:dyDescent="0.25">
      <c r="A43" s="96" t="s">
        <v>25</v>
      </c>
      <c r="B43" s="31" t="s">
        <v>98</v>
      </c>
      <c r="C43" s="43"/>
    </row>
    <row r="44" spans="1:3" s="12" customFormat="1" ht="24" customHeight="1" x14ac:dyDescent="0.25">
      <c r="A44" s="25"/>
      <c r="B44" s="36" t="s">
        <v>74</v>
      </c>
      <c r="C44" s="44">
        <f>SUM(C43)</f>
        <v>0</v>
      </c>
    </row>
    <row r="45" spans="1:3" ht="24" customHeight="1" x14ac:dyDescent="0.25">
      <c r="A45" s="95" t="s">
        <v>80</v>
      </c>
      <c r="B45" s="252" t="s">
        <v>328</v>
      </c>
      <c r="C45" s="253"/>
    </row>
    <row r="46" spans="1:3" ht="24" customHeight="1" x14ac:dyDescent="0.25">
      <c r="A46" s="96" t="s">
        <v>37</v>
      </c>
      <c r="B46" s="31" t="s">
        <v>105</v>
      </c>
      <c r="C46" s="43">
        <v>13</v>
      </c>
    </row>
    <row r="47" spans="1:3" ht="24" customHeight="1" x14ac:dyDescent="0.25">
      <c r="A47" s="96" t="s">
        <v>38</v>
      </c>
      <c r="B47" s="31" t="s">
        <v>341</v>
      </c>
      <c r="C47" s="43">
        <v>34.700000000000003</v>
      </c>
    </row>
    <row r="48" spans="1:3" ht="39" customHeight="1" x14ac:dyDescent="0.25">
      <c r="A48" s="96" t="s">
        <v>39</v>
      </c>
      <c r="B48" s="31" t="s">
        <v>106</v>
      </c>
      <c r="C48" s="43">
        <v>1.3</v>
      </c>
    </row>
    <row r="49" spans="1:3" ht="24" customHeight="1" x14ac:dyDescent="0.25">
      <c r="A49" s="96" t="s">
        <v>40</v>
      </c>
      <c r="B49" s="28" t="s">
        <v>115</v>
      </c>
      <c r="C49" s="43">
        <v>2.9</v>
      </c>
    </row>
    <row r="50" spans="1:3" ht="24" customHeight="1" x14ac:dyDescent="0.25">
      <c r="A50" s="96" t="s">
        <v>41</v>
      </c>
      <c r="B50" s="28" t="s">
        <v>163</v>
      </c>
      <c r="C50" s="43">
        <v>0.5</v>
      </c>
    </row>
    <row r="51" spans="1:3" ht="24" customHeight="1" x14ac:dyDescent="0.25">
      <c r="A51" s="96" t="s">
        <v>42</v>
      </c>
      <c r="B51" s="28" t="s">
        <v>116</v>
      </c>
      <c r="C51" s="43">
        <v>4</v>
      </c>
    </row>
    <row r="52" spans="1:3" ht="24" customHeight="1" x14ac:dyDescent="0.25">
      <c r="A52" s="96" t="s">
        <v>43</v>
      </c>
      <c r="B52" s="28" t="s">
        <v>119</v>
      </c>
      <c r="C52" s="43">
        <v>1.2</v>
      </c>
    </row>
    <row r="53" spans="1:3" ht="24" customHeight="1" x14ac:dyDescent="0.25">
      <c r="A53" s="96" t="s">
        <v>44</v>
      </c>
      <c r="B53" s="28" t="s">
        <v>121</v>
      </c>
      <c r="C53" s="43">
        <v>0.4</v>
      </c>
    </row>
    <row r="54" spans="1:3" ht="24" customHeight="1" x14ac:dyDescent="0.25">
      <c r="A54" s="96" t="s">
        <v>92</v>
      </c>
      <c r="B54" s="28" t="s">
        <v>123</v>
      </c>
      <c r="C54" s="43">
        <v>1.4</v>
      </c>
    </row>
    <row r="55" spans="1:3" ht="24" customHeight="1" x14ac:dyDescent="0.25">
      <c r="A55" s="96" t="s">
        <v>303</v>
      </c>
      <c r="B55" s="28" t="s">
        <v>164</v>
      </c>
      <c r="C55" s="43">
        <v>0.7</v>
      </c>
    </row>
    <row r="56" spans="1:3" ht="24" customHeight="1" x14ac:dyDescent="0.25">
      <c r="A56" s="7" t="s">
        <v>353</v>
      </c>
      <c r="B56" s="28" t="s">
        <v>127</v>
      </c>
      <c r="C56" s="43">
        <v>5.7</v>
      </c>
    </row>
    <row r="57" spans="1:3" s="12" customFormat="1" ht="24" customHeight="1" x14ac:dyDescent="0.25">
      <c r="A57" s="25"/>
      <c r="B57" s="36" t="s">
        <v>74</v>
      </c>
      <c r="C57" s="44">
        <f>SUM(C46:C56)</f>
        <v>65.8</v>
      </c>
    </row>
    <row r="58" spans="1:3" s="12" customFormat="1" ht="24" customHeight="1" x14ac:dyDescent="0.25">
      <c r="A58" s="115" t="s">
        <v>404</v>
      </c>
      <c r="B58" s="289" t="s">
        <v>337</v>
      </c>
      <c r="C58" s="289"/>
    </row>
    <row r="59" spans="1:3" s="12" customFormat="1" ht="24" customHeight="1" x14ac:dyDescent="0.25">
      <c r="A59" s="132" t="s">
        <v>405</v>
      </c>
      <c r="B59" s="31" t="s">
        <v>113</v>
      </c>
      <c r="C59" s="43">
        <v>93.7</v>
      </c>
    </row>
    <row r="60" spans="1:3" s="12" customFormat="1" ht="24" customHeight="1" x14ac:dyDescent="0.25">
      <c r="A60" s="180"/>
      <c r="B60" s="35" t="s">
        <v>74</v>
      </c>
      <c r="C60" s="44">
        <f>C59</f>
        <v>93.7</v>
      </c>
    </row>
    <row r="61" spans="1:3" s="12" customFormat="1" ht="24" customHeight="1" x14ac:dyDescent="0.25">
      <c r="A61" s="41" t="s">
        <v>133</v>
      </c>
      <c r="B61" s="41"/>
      <c r="C61" s="45">
        <f>C41+C57+C60+C44</f>
        <v>313.2</v>
      </c>
    </row>
    <row r="62" spans="1:3" ht="29.25" customHeight="1" x14ac:dyDescent="0.25">
      <c r="A62" s="33"/>
      <c r="B62" s="33"/>
      <c r="C62" s="126"/>
    </row>
    <row r="63" spans="1:3" ht="29.25" customHeight="1" x14ac:dyDescent="0.25">
      <c r="C63" s="13"/>
    </row>
    <row r="64" spans="1:3" ht="29.25" customHeight="1" x14ac:dyDescent="0.25">
      <c r="C64" s="13"/>
    </row>
    <row r="65" spans="3:3" ht="29.25" customHeight="1" x14ac:dyDescent="0.25">
      <c r="C65" s="13"/>
    </row>
    <row r="66" spans="3:3" ht="29.25" customHeight="1" x14ac:dyDescent="0.25"/>
    <row r="67" spans="3:3" ht="29.25" customHeight="1" x14ac:dyDescent="0.25"/>
    <row r="68" spans="3:3" ht="29.25" customHeight="1" x14ac:dyDescent="0.25"/>
    <row r="69" spans="3:3" ht="29.25" customHeight="1" x14ac:dyDescent="0.25"/>
    <row r="70" spans="3:3" ht="29.25" customHeight="1" x14ac:dyDescent="0.25"/>
    <row r="71" spans="3:3" ht="29.25" customHeight="1" x14ac:dyDescent="0.25"/>
    <row r="72" spans="3:3" ht="29.25" customHeight="1" x14ac:dyDescent="0.25"/>
    <row r="73" spans="3:3" ht="29.25" customHeight="1" x14ac:dyDescent="0.25"/>
    <row r="74" spans="3:3" ht="29.25" customHeight="1" x14ac:dyDescent="0.25"/>
    <row r="75" spans="3:3" ht="29.25" customHeight="1" x14ac:dyDescent="0.25"/>
    <row r="76" spans="3:3" ht="29.25" customHeight="1" x14ac:dyDescent="0.25"/>
    <row r="77" spans="3:3" ht="29.25" customHeight="1" x14ac:dyDescent="0.25"/>
    <row r="78" spans="3:3" ht="29.25" customHeight="1" x14ac:dyDescent="0.25"/>
    <row r="79" spans="3:3" ht="29.25" customHeight="1" x14ac:dyDescent="0.25"/>
    <row r="80" spans="3:3" ht="29.25" customHeight="1" x14ac:dyDescent="0.25"/>
    <row r="81" ht="29.25" customHeight="1" x14ac:dyDescent="0.25"/>
    <row r="82" ht="29.25" customHeight="1" x14ac:dyDescent="0.25"/>
    <row r="83" ht="29.25" customHeight="1" x14ac:dyDescent="0.25"/>
    <row r="84" ht="29.25" customHeight="1" x14ac:dyDescent="0.25"/>
    <row r="85" ht="29.25" customHeight="1" x14ac:dyDescent="0.25"/>
    <row r="86" ht="29.25" customHeight="1" x14ac:dyDescent="0.25"/>
    <row r="87" ht="29.25" customHeight="1" x14ac:dyDescent="0.25"/>
    <row r="88" ht="29.25" customHeight="1" x14ac:dyDescent="0.25"/>
    <row r="89" ht="29.25" customHeight="1" x14ac:dyDescent="0.25"/>
    <row r="90" ht="29.25" customHeight="1" x14ac:dyDescent="0.25"/>
    <row r="91" ht="29.25" customHeight="1" x14ac:dyDescent="0.25"/>
    <row r="92" ht="29.25" customHeight="1" x14ac:dyDescent="0.25"/>
    <row r="93" ht="29.25" customHeight="1" x14ac:dyDescent="0.25"/>
    <row r="94" ht="29.25" customHeight="1" x14ac:dyDescent="0.25"/>
    <row r="95" ht="29.25" customHeight="1" x14ac:dyDescent="0.25"/>
    <row r="96" ht="29.25" customHeight="1" x14ac:dyDescent="0.25"/>
    <row r="97" ht="29.25" customHeight="1" x14ac:dyDescent="0.25"/>
    <row r="98" ht="29.25" customHeight="1" x14ac:dyDescent="0.25"/>
    <row r="99" ht="29.25" customHeight="1" x14ac:dyDescent="0.25"/>
    <row r="100" ht="29.25" customHeight="1" x14ac:dyDescent="0.25"/>
    <row r="101" ht="29.25" customHeight="1" x14ac:dyDescent="0.25"/>
    <row r="102" ht="29.25" customHeight="1" x14ac:dyDescent="0.25"/>
    <row r="103" ht="29.25" customHeight="1" x14ac:dyDescent="0.25"/>
    <row r="104" ht="29.25" customHeight="1" x14ac:dyDescent="0.25"/>
    <row r="105" ht="29.25" customHeight="1" x14ac:dyDescent="0.25"/>
    <row r="106" ht="29.25" customHeight="1" x14ac:dyDescent="0.25"/>
    <row r="107" ht="29.25" customHeight="1" x14ac:dyDescent="0.25"/>
    <row r="108" ht="29.25" customHeight="1" x14ac:dyDescent="0.25"/>
    <row r="109" ht="29.25" customHeight="1" x14ac:dyDescent="0.25"/>
    <row r="110" ht="29.25" customHeight="1" x14ac:dyDescent="0.25"/>
    <row r="111" ht="29.25" customHeight="1" x14ac:dyDescent="0.25"/>
    <row r="112" ht="29.25" customHeight="1" x14ac:dyDescent="0.25"/>
    <row r="113" ht="29.25" customHeight="1" x14ac:dyDescent="0.25"/>
    <row r="114" ht="29.25" customHeight="1" x14ac:dyDescent="0.25"/>
    <row r="115" ht="29.25" customHeight="1" x14ac:dyDescent="0.25"/>
    <row r="116" ht="29.25" customHeight="1" x14ac:dyDescent="0.25"/>
    <row r="117" ht="29.25" customHeight="1" x14ac:dyDescent="0.25"/>
    <row r="118" ht="29.25" customHeight="1" x14ac:dyDescent="0.25"/>
    <row r="119" ht="29.25" customHeight="1" x14ac:dyDescent="0.25"/>
    <row r="120" ht="29.25" customHeight="1" x14ac:dyDescent="0.25"/>
    <row r="121" ht="29.25" customHeight="1" x14ac:dyDescent="0.25"/>
    <row r="122" ht="29.25" customHeight="1" x14ac:dyDescent="0.25"/>
    <row r="123" ht="29.25" customHeight="1" x14ac:dyDescent="0.25"/>
    <row r="124" ht="29.25" customHeight="1" x14ac:dyDescent="0.25"/>
    <row r="125" ht="29.25" customHeight="1" x14ac:dyDescent="0.25"/>
    <row r="126" ht="29.25" customHeight="1" x14ac:dyDescent="0.25"/>
    <row r="127" ht="29.25" customHeight="1" x14ac:dyDescent="0.25"/>
  </sheetData>
  <mergeCells count="10">
    <mergeCell ref="C2:C4"/>
    <mergeCell ref="B45:C45"/>
    <mergeCell ref="B42:C42"/>
    <mergeCell ref="B58:C58"/>
    <mergeCell ref="B16:C16"/>
    <mergeCell ref="A11:C11"/>
    <mergeCell ref="A14:A15"/>
    <mergeCell ref="B14:B15"/>
    <mergeCell ref="C14:C15"/>
    <mergeCell ref="C5:C8"/>
  </mergeCells>
  <phoneticPr fontId="11" type="noConversion"/>
  <pageMargins left="0.70866141732283472" right="0"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7"/>
  <sheetViews>
    <sheetView workbookViewId="0">
      <selection activeCell="G19" sqref="G19"/>
    </sheetView>
  </sheetViews>
  <sheetFormatPr defaultColWidth="9.140625" defaultRowHeight="15.75" customHeight="1" x14ac:dyDescent="0.25"/>
  <cols>
    <col min="1" max="1" width="4.85546875" style="1" customWidth="1"/>
    <col min="2" max="2" width="49.7109375" style="1" customWidth="1"/>
    <col min="3" max="3" width="35.140625" style="1" customWidth="1"/>
    <col min="4" max="4" width="32" style="1" customWidth="1"/>
    <col min="5" max="16384" width="9.140625" style="1"/>
  </cols>
  <sheetData>
    <row r="1" spans="1:5" ht="15.75" customHeight="1" x14ac:dyDescent="0.25">
      <c r="D1" s="2" t="s">
        <v>77</v>
      </c>
    </row>
    <row r="2" spans="1:5" ht="15.75" customHeight="1" x14ac:dyDescent="0.25">
      <c r="D2" s="256" t="s">
        <v>132</v>
      </c>
      <c r="E2" s="256"/>
    </row>
    <row r="3" spans="1:5" ht="15.75" customHeight="1" x14ac:dyDescent="0.25">
      <c r="D3" s="256" t="s">
        <v>460</v>
      </c>
      <c r="E3" s="256"/>
    </row>
    <row r="4" spans="1:5" ht="15.75" hidden="1" customHeight="1" x14ac:dyDescent="0.25">
      <c r="D4" s="225"/>
      <c r="E4" s="225"/>
    </row>
    <row r="5" spans="1:5" ht="15.75" hidden="1" customHeight="1" x14ac:dyDescent="0.25">
      <c r="D5" s="225"/>
      <c r="E5" s="225"/>
    </row>
    <row r="6" spans="1:5" ht="15.75" hidden="1" customHeight="1" x14ac:dyDescent="0.25">
      <c r="D6" s="225"/>
      <c r="E6" s="225"/>
    </row>
    <row r="7" spans="1:5" ht="15.75" customHeight="1" x14ac:dyDescent="0.25">
      <c r="D7" s="193"/>
      <c r="E7" s="193"/>
    </row>
    <row r="8" spans="1:5" ht="15.75" customHeight="1" x14ac:dyDescent="0.25">
      <c r="A8" s="294" t="s">
        <v>464</v>
      </c>
      <c r="B8" s="294"/>
      <c r="C8" s="294"/>
      <c r="D8" s="294"/>
    </row>
    <row r="9" spans="1:5" ht="15.75" customHeight="1" x14ac:dyDescent="0.25">
      <c r="A9" s="294" t="s">
        <v>161</v>
      </c>
      <c r="B9" s="294"/>
      <c r="C9" s="294"/>
      <c r="D9" s="294"/>
    </row>
    <row r="10" spans="1:5" ht="15.75" customHeight="1" x14ac:dyDescent="0.25">
      <c r="C10" s="10"/>
      <c r="D10" s="158" t="s">
        <v>284</v>
      </c>
    </row>
    <row r="11" spans="1:5" ht="24.75" customHeight="1" x14ac:dyDescent="0.25">
      <c r="A11" s="257" t="s">
        <v>233</v>
      </c>
      <c r="B11" s="259" t="s">
        <v>178</v>
      </c>
      <c r="C11" s="259" t="s">
        <v>96</v>
      </c>
      <c r="D11" s="250" t="s">
        <v>74</v>
      </c>
    </row>
    <row r="12" spans="1:5" ht="22.5" customHeight="1" x14ac:dyDescent="0.25">
      <c r="A12" s="308"/>
      <c r="B12" s="297"/>
      <c r="C12" s="297"/>
      <c r="D12" s="309"/>
    </row>
    <row r="13" spans="1:5" ht="24" customHeight="1" x14ac:dyDescent="0.25">
      <c r="A13" s="30" t="s">
        <v>78</v>
      </c>
      <c r="B13" s="252" t="s">
        <v>328</v>
      </c>
      <c r="C13" s="253"/>
      <c r="D13" s="253"/>
    </row>
    <row r="14" spans="1:5" ht="52.5" customHeight="1" x14ac:dyDescent="0.25">
      <c r="A14" s="24" t="s">
        <v>69</v>
      </c>
      <c r="B14" s="166" t="s">
        <v>465</v>
      </c>
      <c r="C14" s="98" t="s">
        <v>113</v>
      </c>
      <c r="D14" s="43">
        <v>4.8</v>
      </c>
    </row>
    <row r="15" spans="1:5" ht="24" customHeight="1" x14ac:dyDescent="0.25">
      <c r="A15" s="63"/>
      <c r="B15" s="57" t="s">
        <v>76</v>
      </c>
      <c r="C15" s="44"/>
      <c r="D15" s="44">
        <f>SUM(D14:D14)</f>
        <v>4.8</v>
      </c>
    </row>
    <row r="16" spans="1:5" ht="15.75" customHeight="1" x14ac:dyDescent="0.25">
      <c r="C16" s="46"/>
      <c r="D16" s="46"/>
    </row>
    <row r="17" spans="1:4" ht="15.75" customHeight="1" x14ac:dyDescent="0.25">
      <c r="A17" s="118"/>
      <c r="B17" s="118"/>
      <c r="C17" s="118"/>
      <c r="D17" s="127"/>
    </row>
  </sheetData>
  <mergeCells count="10">
    <mergeCell ref="D2:E2"/>
    <mergeCell ref="D3:E3"/>
    <mergeCell ref="A8:D8"/>
    <mergeCell ref="A9:D9"/>
    <mergeCell ref="B13:D13"/>
    <mergeCell ref="A11:A12"/>
    <mergeCell ref="B11:B12"/>
    <mergeCell ref="C11:C12"/>
    <mergeCell ref="D11:D12"/>
    <mergeCell ref="D4:E6"/>
  </mergeCells>
  <phoneticPr fontId="11" type="noConversion"/>
  <pageMargins left="0.9055118110236221" right="0.5118110236220472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92"/>
  <sheetViews>
    <sheetView workbookViewId="0">
      <selection activeCell="C79" sqref="C79:C89"/>
    </sheetView>
  </sheetViews>
  <sheetFormatPr defaultColWidth="9.140625" defaultRowHeight="15.75" x14ac:dyDescent="0.25"/>
  <cols>
    <col min="1" max="1" width="5.42578125" style="1" customWidth="1"/>
    <col min="2" max="2" width="59.42578125" style="1" customWidth="1"/>
    <col min="3" max="3" width="29.28515625" style="12" customWidth="1"/>
    <col min="4" max="16384" width="9.140625" style="1"/>
  </cols>
  <sheetData>
    <row r="1" spans="1:4" ht="15.75" customHeight="1" x14ac:dyDescent="0.25">
      <c r="C1" s="1" t="s">
        <v>77</v>
      </c>
    </row>
    <row r="2" spans="1:4" ht="15.75" customHeight="1" x14ac:dyDescent="0.25">
      <c r="C2" s="1" t="s">
        <v>132</v>
      </c>
    </row>
    <row r="3" spans="1:4" ht="15.75" customHeight="1" x14ac:dyDescent="0.25">
      <c r="C3" s="1" t="s">
        <v>460</v>
      </c>
    </row>
    <row r="4" spans="1:4" ht="15.75" hidden="1" customHeight="1" x14ac:dyDescent="0.25">
      <c r="C4" s="225"/>
      <c r="D4" s="225"/>
    </row>
    <row r="5" spans="1:4" ht="15.75" hidden="1" customHeight="1" x14ac:dyDescent="0.25">
      <c r="C5" s="225"/>
      <c r="D5" s="225"/>
    </row>
    <row r="6" spans="1:4" ht="17.25" hidden="1" customHeight="1" x14ac:dyDescent="0.25">
      <c r="B6" s="8"/>
      <c r="C6" s="225"/>
      <c r="D6" s="225"/>
    </row>
    <row r="7" spans="1:4" ht="17.25" customHeight="1" x14ac:dyDescent="0.25">
      <c r="B7" s="8"/>
      <c r="C7" s="193"/>
      <c r="D7" s="193"/>
    </row>
    <row r="8" spans="1:4" ht="14.25" customHeight="1" x14ac:dyDescent="0.25">
      <c r="A8" s="261" t="s">
        <v>461</v>
      </c>
      <c r="B8" s="261"/>
      <c r="C8" s="261"/>
    </row>
    <row r="9" spans="1:4" ht="17.25" customHeight="1" x14ac:dyDescent="0.25">
      <c r="A9" s="226" t="s">
        <v>278</v>
      </c>
      <c r="B9" s="226"/>
      <c r="C9" s="226"/>
    </row>
    <row r="10" spans="1:4" ht="17.25" customHeight="1" x14ac:dyDescent="0.25">
      <c r="A10" s="226" t="s">
        <v>279</v>
      </c>
      <c r="B10" s="316"/>
      <c r="C10" s="316"/>
    </row>
    <row r="11" spans="1:4" ht="17.25" customHeight="1" x14ac:dyDescent="0.25">
      <c r="B11" s="12"/>
      <c r="C11" s="160" t="s">
        <v>284</v>
      </c>
    </row>
    <row r="12" spans="1:4" s="72" customFormat="1" ht="19.5" customHeight="1" x14ac:dyDescent="0.25">
      <c r="A12" s="310" t="s">
        <v>233</v>
      </c>
      <c r="B12" s="312" t="s">
        <v>96</v>
      </c>
      <c r="C12" s="314" t="s">
        <v>74</v>
      </c>
    </row>
    <row r="13" spans="1:4" s="72" customFormat="1" ht="24.75" customHeight="1" x14ac:dyDescent="0.25">
      <c r="A13" s="311"/>
      <c r="B13" s="313"/>
      <c r="C13" s="315"/>
    </row>
    <row r="14" spans="1:4" s="72" customFormat="1" ht="24" customHeight="1" x14ac:dyDescent="0.25">
      <c r="A14" s="50" t="s">
        <v>78</v>
      </c>
      <c r="B14" s="247" t="s">
        <v>327</v>
      </c>
      <c r="C14" s="247"/>
    </row>
    <row r="15" spans="1:4" ht="24" customHeight="1" x14ac:dyDescent="0.25">
      <c r="A15" s="24" t="s">
        <v>69</v>
      </c>
      <c r="B15" s="33" t="s">
        <v>113</v>
      </c>
      <c r="C15" s="43">
        <v>3.3</v>
      </c>
    </row>
    <row r="16" spans="1:4" s="72" customFormat="1" ht="24" customHeight="1" x14ac:dyDescent="0.25">
      <c r="A16" s="74" t="s">
        <v>13</v>
      </c>
      <c r="B16" s="33" t="s">
        <v>114</v>
      </c>
      <c r="C16" s="43">
        <v>0.1</v>
      </c>
    </row>
    <row r="17" spans="1:3" ht="24" customHeight="1" x14ac:dyDescent="0.25">
      <c r="A17" s="24" t="s">
        <v>14</v>
      </c>
      <c r="B17" s="73" t="s">
        <v>1</v>
      </c>
      <c r="C17" s="43"/>
    </row>
    <row r="18" spans="1:3" ht="24" customHeight="1" x14ac:dyDescent="0.25">
      <c r="A18" s="24" t="s">
        <v>70</v>
      </c>
      <c r="B18" s="75" t="s">
        <v>326</v>
      </c>
      <c r="C18" s="43">
        <v>0.5</v>
      </c>
    </row>
    <row r="19" spans="1:3" ht="24" customHeight="1" x14ac:dyDescent="0.25">
      <c r="A19" s="142" t="s">
        <v>15</v>
      </c>
      <c r="B19" s="31" t="s">
        <v>108</v>
      </c>
      <c r="C19" s="43">
        <v>5.3</v>
      </c>
    </row>
    <row r="20" spans="1:3" ht="24" customHeight="1" x14ac:dyDescent="0.25">
      <c r="A20" s="142" t="s">
        <v>16</v>
      </c>
      <c r="B20" s="31" t="s">
        <v>2</v>
      </c>
      <c r="C20" s="43">
        <v>0.1</v>
      </c>
    </row>
    <row r="21" spans="1:3" ht="24" customHeight="1" x14ac:dyDescent="0.25">
      <c r="A21" s="142" t="s">
        <v>17</v>
      </c>
      <c r="B21" s="31" t="s">
        <v>9</v>
      </c>
      <c r="C21" s="43">
        <v>0.7</v>
      </c>
    </row>
    <row r="22" spans="1:3" ht="33.75" customHeight="1" x14ac:dyDescent="0.25">
      <c r="A22" s="142" t="s">
        <v>18</v>
      </c>
      <c r="B22" s="31" t="s">
        <v>124</v>
      </c>
      <c r="C22" s="43">
        <v>3.1</v>
      </c>
    </row>
    <row r="23" spans="1:3" ht="24" customHeight="1" x14ac:dyDescent="0.25">
      <c r="A23" s="142" t="s">
        <v>19</v>
      </c>
      <c r="B23" s="31" t="s">
        <v>75</v>
      </c>
      <c r="C23" s="43">
        <v>2.2999999999999998</v>
      </c>
    </row>
    <row r="24" spans="1:3" ht="33.75" customHeight="1" x14ac:dyDescent="0.25">
      <c r="A24" s="142" t="s">
        <v>20</v>
      </c>
      <c r="B24" s="31" t="s">
        <v>155</v>
      </c>
      <c r="C24" s="43">
        <v>3.7</v>
      </c>
    </row>
    <row r="25" spans="1:3" ht="24" customHeight="1" x14ac:dyDescent="0.25">
      <c r="A25" s="142" t="s">
        <v>21</v>
      </c>
      <c r="B25" s="31" t="s">
        <v>125</v>
      </c>
      <c r="C25" s="43">
        <v>18.5</v>
      </c>
    </row>
    <row r="26" spans="1:3" ht="24" customHeight="1" x14ac:dyDescent="0.25">
      <c r="A26" s="142" t="s">
        <v>22</v>
      </c>
      <c r="B26" s="31" t="s">
        <v>71</v>
      </c>
      <c r="C26" s="43">
        <v>20.100000000000001</v>
      </c>
    </row>
    <row r="27" spans="1:3" ht="33.75" customHeight="1" x14ac:dyDescent="0.25">
      <c r="A27" s="142" t="s">
        <v>23</v>
      </c>
      <c r="B27" s="31" t="s">
        <v>97</v>
      </c>
      <c r="C27" s="43">
        <v>12.7</v>
      </c>
    </row>
    <row r="28" spans="1:3" ht="24" customHeight="1" x14ac:dyDescent="0.25">
      <c r="A28" s="142" t="s">
        <v>109</v>
      </c>
      <c r="B28" s="31" t="s">
        <v>306</v>
      </c>
      <c r="C28" s="43">
        <v>1.8</v>
      </c>
    </row>
    <row r="29" spans="1:3" ht="24" customHeight="1" x14ac:dyDescent="0.25">
      <c r="A29" s="96" t="s">
        <v>24</v>
      </c>
      <c r="B29" s="31" t="s">
        <v>72</v>
      </c>
      <c r="C29" s="43">
        <v>6.2</v>
      </c>
    </row>
    <row r="30" spans="1:3" ht="24" customHeight="1" x14ac:dyDescent="0.25">
      <c r="A30" s="96" t="s">
        <v>110</v>
      </c>
      <c r="B30" s="31" t="s">
        <v>73</v>
      </c>
      <c r="C30" s="43">
        <v>0.7</v>
      </c>
    </row>
    <row r="31" spans="1:3" ht="24" customHeight="1" x14ac:dyDescent="0.25">
      <c r="A31" s="96" t="s">
        <v>165</v>
      </c>
      <c r="B31" s="31" t="s">
        <v>10</v>
      </c>
      <c r="C31" s="43">
        <v>1.1000000000000001</v>
      </c>
    </row>
    <row r="32" spans="1:3" ht="24" customHeight="1" x14ac:dyDescent="0.25">
      <c r="A32" s="96" t="s">
        <v>329</v>
      </c>
      <c r="B32" s="31" t="s">
        <v>250</v>
      </c>
      <c r="C32" s="43">
        <v>0.1</v>
      </c>
    </row>
    <row r="33" spans="1:3" ht="24" customHeight="1" x14ac:dyDescent="0.25">
      <c r="A33" s="96" t="s">
        <v>330</v>
      </c>
      <c r="B33" s="31" t="s">
        <v>341</v>
      </c>
      <c r="C33" s="43">
        <v>1.5</v>
      </c>
    </row>
    <row r="34" spans="1:3" ht="24" customHeight="1" x14ac:dyDescent="0.25">
      <c r="A34" s="96" t="s">
        <v>331</v>
      </c>
      <c r="B34" s="84" t="s">
        <v>251</v>
      </c>
      <c r="C34" s="43">
        <v>0.2</v>
      </c>
    </row>
    <row r="35" spans="1:3" ht="24" customHeight="1" x14ac:dyDescent="0.25">
      <c r="A35" s="96" t="s">
        <v>332</v>
      </c>
      <c r="B35" s="31" t="s">
        <v>98</v>
      </c>
      <c r="C35" s="43">
        <v>3.4</v>
      </c>
    </row>
    <row r="36" spans="1:3" ht="24" customHeight="1" x14ac:dyDescent="0.25">
      <c r="A36" s="96" t="s">
        <v>333</v>
      </c>
      <c r="B36" s="31" t="s">
        <v>304</v>
      </c>
      <c r="C36" s="43">
        <v>11.4</v>
      </c>
    </row>
    <row r="37" spans="1:3" ht="24" customHeight="1" x14ac:dyDescent="0.25">
      <c r="A37" s="24" t="s">
        <v>334</v>
      </c>
      <c r="B37" s="31" t="s">
        <v>462</v>
      </c>
      <c r="C37" s="43">
        <v>2.7</v>
      </c>
    </row>
    <row r="38" spans="1:3" ht="24" customHeight="1" x14ac:dyDescent="0.25">
      <c r="A38" s="24" t="s">
        <v>335</v>
      </c>
      <c r="B38" s="31" t="s">
        <v>351</v>
      </c>
      <c r="C38" s="43">
        <v>1.2</v>
      </c>
    </row>
    <row r="39" spans="1:3" ht="24" customHeight="1" x14ac:dyDescent="0.25">
      <c r="A39" s="24" t="s">
        <v>342</v>
      </c>
      <c r="B39" s="28" t="s">
        <v>99</v>
      </c>
      <c r="C39" s="43">
        <v>2.7</v>
      </c>
    </row>
    <row r="40" spans="1:3" ht="24" customHeight="1" x14ac:dyDescent="0.25">
      <c r="A40" s="24" t="s">
        <v>343</v>
      </c>
      <c r="B40" s="38" t="s">
        <v>100</v>
      </c>
      <c r="C40" s="43">
        <v>0.1</v>
      </c>
    </row>
    <row r="41" spans="1:3" ht="24" customHeight="1" x14ac:dyDescent="0.25">
      <c r="A41" s="24" t="s">
        <v>344</v>
      </c>
      <c r="B41" s="38" t="s">
        <v>101</v>
      </c>
      <c r="C41" s="43">
        <v>0.4</v>
      </c>
    </row>
    <row r="42" spans="1:3" ht="24" customHeight="1" x14ac:dyDescent="0.25">
      <c r="A42" s="24" t="s">
        <v>345</v>
      </c>
      <c r="B42" s="38" t="s">
        <v>102</v>
      </c>
      <c r="C42" s="43">
        <v>7.4</v>
      </c>
    </row>
    <row r="43" spans="1:3" ht="24" customHeight="1" x14ac:dyDescent="0.25">
      <c r="A43" s="24" t="s">
        <v>346</v>
      </c>
      <c r="B43" s="38" t="s">
        <v>103</v>
      </c>
      <c r="C43" s="43">
        <v>0.7</v>
      </c>
    </row>
    <row r="44" spans="1:3" ht="24" customHeight="1" x14ac:dyDescent="0.25">
      <c r="A44" s="24" t="s">
        <v>347</v>
      </c>
      <c r="B44" s="181" t="s">
        <v>104</v>
      </c>
      <c r="C44" s="43">
        <v>0.2</v>
      </c>
    </row>
    <row r="45" spans="1:3" ht="24" customHeight="1" x14ac:dyDescent="0.25">
      <c r="A45" s="24" t="s">
        <v>348</v>
      </c>
      <c r="B45" s="17" t="s">
        <v>105</v>
      </c>
      <c r="C45" s="43">
        <v>3.4</v>
      </c>
    </row>
    <row r="46" spans="1:3" ht="33.75" customHeight="1" x14ac:dyDescent="0.25">
      <c r="A46" s="24" t="s">
        <v>349</v>
      </c>
      <c r="B46" s="73" t="s">
        <v>106</v>
      </c>
      <c r="C46" s="43">
        <v>0.2</v>
      </c>
    </row>
    <row r="47" spans="1:3" ht="24" customHeight="1" x14ac:dyDescent="0.25">
      <c r="A47" s="24" t="s">
        <v>350</v>
      </c>
      <c r="B47" s="31" t="s">
        <v>115</v>
      </c>
      <c r="C47" s="43">
        <v>0.1</v>
      </c>
    </row>
    <row r="48" spans="1:3" ht="24" customHeight="1" x14ac:dyDescent="0.25">
      <c r="A48" s="24" t="s">
        <v>352</v>
      </c>
      <c r="B48" s="31" t="s">
        <v>163</v>
      </c>
      <c r="C48" s="43">
        <v>0.4</v>
      </c>
    </row>
    <row r="49" spans="1:3" ht="24" customHeight="1" x14ac:dyDescent="0.25">
      <c r="A49" s="24" t="s">
        <v>363</v>
      </c>
      <c r="B49" s="31" t="s">
        <v>116</v>
      </c>
      <c r="C49" s="43">
        <v>0.1</v>
      </c>
    </row>
    <row r="50" spans="1:3" ht="24" customHeight="1" x14ac:dyDescent="0.25">
      <c r="A50" s="24" t="s">
        <v>364</v>
      </c>
      <c r="B50" s="31" t="s">
        <v>126</v>
      </c>
      <c r="C50" s="43">
        <v>0.2</v>
      </c>
    </row>
    <row r="51" spans="1:3" ht="24" customHeight="1" x14ac:dyDescent="0.25">
      <c r="A51" s="24" t="s">
        <v>365</v>
      </c>
      <c r="B51" s="31" t="s">
        <v>119</v>
      </c>
      <c r="C51" s="43">
        <v>0.3</v>
      </c>
    </row>
    <row r="52" spans="1:3" ht="24" customHeight="1" x14ac:dyDescent="0.25">
      <c r="A52" s="24" t="s">
        <v>366</v>
      </c>
      <c r="B52" s="31" t="s">
        <v>120</v>
      </c>
      <c r="C52" s="43">
        <v>0.6</v>
      </c>
    </row>
    <row r="53" spans="1:3" ht="24" customHeight="1" x14ac:dyDescent="0.25">
      <c r="A53" s="24" t="s">
        <v>367</v>
      </c>
      <c r="B53" s="31" t="s">
        <v>121</v>
      </c>
      <c r="C53" s="43">
        <v>5.9</v>
      </c>
    </row>
    <row r="54" spans="1:3" ht="24" customHeight="1" x14ac:dyDescent="0.25">
      <c r="A54" s="24" t="s">
        <v>368</v>
      </c>
      <c r="B54" s="31" t="s">
        <v>122</v>
      </c>
      <c r="C54" s="43">
        <v>0.9</v>
      </c>
    </row>
    <row r="55" spans="1:3" ht="24" customHeight="1" x14ac:dyDescent="0.25">
      <c r="A55" s="24" t="s">
        <v>369</v>
      </c>
      <c r="B55" s="31" t="s">
        <v>123</v>
      </c>
      <c r="C55" s="43">
        <v>0.3</v>
      </c>
    </row>
    <row r="56" spans="1:3" ht="24" customHeight="1" x14ac:dyDescent="0.25">
      <c r="A56" s="24" t="s">
        <v>370</v>
      </c>
      <c r="B56" s="31" t="s">
        <v>164</v>
      </c>
      <c r="C56" s="43">
        <v>1</v>
      </c>
    </row>
    <row r="57" spans="1:3" ht="24" customHeight="1" x14ac:dyDescent="0.25">
      <c r="A57" s="24" t="s">
        <v>403</v>
      </c>
      <c r="B57" s="31" t="s">
        <v>127</v>
      </c>
      <c r="C57" s="43">
        <v>0.1</v>
      </c>
    </row>
    <row r="58" spans="1:3" ht="24" customHeight="1" x14ac:dyDescent="0.25">
      <c r="A58" s="25"/>
      <c r="B58" s="36" t="s">
        <v>74</v>
      </c>
      <c r="C58" s="44">
        <f>SUM(C15:C57)</f>
        <v>125.70000000000002</v>
      </c>
    </row>
    <row r="59" spans="1:3" ht="24" customHeight="1" x14ac:dyDescent="0.25">
      <c r="A59" s="30" t="s">
        <v>79</v>
      </c>
      <c r="B59" s="247" t="s">
        <v>340</v>
      </c>
      <c r="C59" s="247"/>
    </row>
    <row r="60" spans="1:3" ht="24" customHeight="1" x14ac:dyDescent="0.25">
      <c r="A60" s="24" t="s">
        <v>25</v>
      </c>
      <c r="B60" s="77" t="s">
        <v>97</v>
      </c>
      <c r="C60" s="43">
        <v>0.1</v>
      </c>
    </row>
    <row r="61" spans="1:3" ht="24" customHeight="1" x14ac:dyDescent="0.25">
      <c r="A61" s="25"/>
      <c r="B61" s="36" t="s">
        <v>74</v>
      </c>
      <c r="C61" s="44">
        <f>SUM(C60:C60)</f>
        <v>0.1</v>
      </c>
    </row>
    <row r="62" spans="1:3" ht="24" customHeight="1" x14ac:dyDescent="0.25">
      <c r="A62" s="30" t="s">
        <v>80</v>
      </c>
      <c r="B62" s="247" t="s">
        <v>328</v>
      </c>
      <c r="C62" s="247"/>
    </row>
    <row r="63" spans="1:3" s="12" customFormat="1" ht="24" customHeight="1" x14ac:dyDescent="0.25">
      <c r="A63" s="24" t="s">
        <v>37</v>
      </c>
      <c r="B63" s="77" t="s">
        <v>113</v>
      </c>
      <c r="C63" s="43">
        <v>328.2</v>
      </c>
    </row>
    <row r="64" spans="1:3" s="12" customFormat="1" ht="24" customHeight="1" x14ac:dyDescent="0.25">
      <c r="A64" s="24" t="s">
        <v>38</v>
      </c>
      <c r="B64" s="77" t="s">
        <v>73</v>
      </c>
      <c r="C64" s="43">
        <v>0.3</v>
      </c>
    </row>
    <row r="65" spans="1:3" s="12" customFormat="1" ht="24" customHeight="1" x14ac:dyDescent="0.25">
      <c r="A65" s="24" t="s">
        <v>39</v>
      </c>
      <c r="B65" s="77" t="s">
        <v>341</v>
      </c>
      <c r="C65" s="43">
        <v>0.5</v>
      </c>
    </row>
    <row r="66" spans="1:3" ht="24" customHeight="1" x14ac:dyDescent="0.25">
      <c r="A66" s="25"/>
      <c r="B66" s="36" t="s">
        <v>74</v>
      </c>
      <c r="C66" s="44">
        <f>SUM(C63:C65)</f>
        <v>329</v>
      </c>
    </row>
    <row r="67" spans="1:3" s="12" customFormat="1" ht="21.75" customHeight="1" x14ac:dyDescent="0.25">
      <c r="A67" s="30" t="s">
        <v>81</v>
      </c>
      <c r="B67" s="252" t="s">
        <v>375</v>
      </c>
      <c r="C67" s="253"/>
    </row>
    <row r="68" spans="1:3" s="12" customFormat="1" ht="21.75" customHeight="1" x14ac:dyDescent="0.25">
      <c r="A68" s="24" t="s">
        <v>37</v>
      </c>
      <c r="B68" s="31" t="s">
        <v>115</v>
      </c>
      <c r="C68" s="43">
        <v>3.7</v>
      </c>
    </row>
    <row r="69" spans="1:3" s="12" customFormat="1" ht="21.75" customHeight="1" x14ac:dyDescent="0.25">
      <c r="A69" s="24" t="s">
        <v>38</v>
      </c>
      <c r="B69" s="31" t="s">
        <v>116</v>
      </c>
      <c r="C69" s="43">
        <v>1.2</v>
      </c>
    </row>
    <row r="70" spans="1:3" s="12" customFormat="1" ht="21.75" customHeight="1" x14ac:dyDescent="0.25">
      <c r="A70" s="24" t="s">
        <v>395</v>
      </c>
      <c r="B70" s="31" t="s">
        <v>119</v>
      </c>
      <c r="C70" s="43">
        <v>0.4</v>
      </c>
    </row>
    <row r="71" spans="1:3" s="12" customFormat="1" ht="21.75" customHeight="1" x14ac:dyDescent="0.25">
      <c r="A71" s="24" t="s">
        <v>40</v>
      </c>
      <c r="B71" s="31" t="s">
        <v>120</v>
      </c>
      <c r="C71" s="43">
        <v>0.6</v>
      </c>
    </row>
    <row r="72" spans="1:3" s="12" customFormat="1" ht="21.75" customHeight="1" x14ac:dyDescent="0.25">
      <c r="A72" s="24" t="s">
        <v>41</v>
      </c>
      <c r="B72" s="31" t="s">
        <v>121</v>
      </c>
      <c r="C72" s="43">
        <v>0.1</v>
      </c>
    </row>
    <row r="73" spans="1:3" s="12" customFormat="1" ht="21.75" customHeight="1" x14ac:dyDescent="0.25">
      <c r="A73" s="24" t="s">
        <v>42</v>
      </c>
      <c r="B73" s="31" t="s">
        <v>122</v>
      </c>
      <c r="C73" s="43">
        <v>1.4</v>
      </c>
    </row>
    <row r="74" spans="1:3" s="12" customFormat="1" ht="21.75" customHeight="1" x14ac:dyDescent="0.25">
      <c r="A74" s="24" t="s">
        <v>463</v>
      </c>
      <c r="B74" s="31" t="s">
        <v>164</v>
      </c>
      <c r="C74" s="43">
        <v>1.7</v>
      </c>
    </row>
    <row r="75" spans="1:3" s="12" customFormat="1" ht="21.75" customHeight="1" x14ac:dyDescent="0.25">
      <c r="A75" s="24" t="s">
        <v>44</v>
      </c>
      <c r="B75" s="31" t="s">
        <v>127</v>
      </c>
      <c r="C75" s="43">
        <v>0.1</v>
      </c>
    </row>
    <row r="76" spans="1:3" s="12" customFormat="1" ht="18" customHeight="1" x14ac:dyDescent="0.25">
      <c r="A76" s="63"/>
      <c r="B76" s="36" t="s">
        <v>74</v>
      </c>
      <c r="C76" s="44">
        <f>SUM(C68:C75)</f>
        <v>9.1999999999999993</v>
      </c>
    </row>
    <row r="77" spans="1:3" ht="24" customHeight="1" x14ac:dyDescent="0.25">
      <c r="A77" s="30" t="s">
        <v>404</v>
      </c>
      <c r="B77" s="252" t="s">
        <v>337</v>
      </c>
      <c r="C77" s="253"/>
    </row>
    <row r="78" spans="1:3" ht="24" customHeight="1" x14ac:dyDescent="0.25">
      <c r="A78" s="24" t="s">
        <v>45</v>
      </c>
      <c r="B78" s="33" t="s">
        <v>113</v>
      </c>
      <c r="C78" s="43">
        <v>6.2</v>
      </c>
    </row>
    <row r="79" spans="1:3" ht="24" customHeight="1" x14ac:dyDescent="0.25">
      <c r="A79" s="24" t="s">
        <v>46</v>
      </c>
      <c r="B79" s="31" t="s">
        <v>115</v>
      </c>
      <c r="C79" s="43">
        <v>0.9</v>
      </c>
    </row>
    <row r="80" spans="1:3" ht="24" customHeight="1" x14ac:dyDescent="0.25">
      <c r="A80" s="24" t="s">
        <v>47</v>
      </c>
      <c r="B80" s="31" t="s">
        <v>163</v>
      </c>
      <c r="C80" s="43">
        <v>1.6</v>
      </c>
    </row>
    <row r="81" spans="1:3" ht="24" customHeight="1" x14ac:dyDescent="0.25">
      <c r="A81" s="24" t="s">
        <v>48</v>
      </c>
      <c r="B81" s="31" t="s">
        <v>116</v>
      </c>
      <c r="C81" s="43">
        <v>1.1000000000000001</v>
      </c>
    </row>
    <row r="82" spans="1:3" ht="24" customHeight="1" x14ac:dyDescent="0.25">
      <c r="A82" s="24" t="s">
        <v>93</v>
      </c>
      <c r="B82" s="31" t="s">
        <v>126</v>
      </c>
      <c r="C82" s="43">
        <v>0.2</v>
      </c>
    </row>
    <row r="83" spans="1:3" ht="24" customHeight="1" x14ac:dyDescent="0.25">
      <c r="A83" s="24" t="s">
        <v>94</v>
      </c>
      <c r="B83" s="31" t="s">
        <v>119</v>
      </c>
      <c r="C83" s="43">
        <v>1.1000000000000001</v>
      </c>
    </row>
    <row r="84" spans="1:3" ht="24" customHeight="1" x14ac:dyDescent="0.25">
      <c r="A84" s="24" t="s">
        <v>95</v>
      </c>
      <c r="B84" s="31" t="s">
        <v>120</v>
      </c>
      <c r="C84" s="43"/>
    </row>
    <row r="85" spans="1:3" ht="24" customHeight="1" x14ac:dyDescent="0.25">
      <c r="A85" s="24" t="s">
        <v>52</v>
      </c>
      <c r="B85" s="31" t="s">
        <v>121</v>
      </c>
      <c r="C85" s="43">
        <v>0.1</v>
      </c>
    </row>
    <row r="86" spans="1:3" ht="24" customHeight="1" x14ac:dyDescent="0.25">
      <c r="A86" s="24" t="s">
        <v>53</v>
      </c>
      <c r="B86" s="31" t="s">
        <v>122</v>
      </c>
      <c r="C86" s="43">
        <v>4.2</v>
      </c>
    </row>
    <row r="87" spans="1:3" ht="24" customHeight="1" x14ac:dyDescent="0.25">
      <c r="A87" s="24" t="s">
        <v>54</v>
      </c>
      <c r="B87" s="31" t="s">
        <v>123</v>
      </c>
      <c r="C87" s="43">
        <v>0.5</v>
      </c>
    </row>
    <row r="88" spans="1:3" ht="24" customHeight="1" x14ac:dyDescent="0.25">
      <c r="A88" s="24" t="s">
        <v>55</v>
      </c>
      <c r="B88" s="31" t="s">
        <v>164</v>
      </c>
      <c r="C88" s="43">
        <v>0.5</v>
      </c>
    </row>
    <row r="89" spans="1:3" ht="24" customHeight="1" x14ac:dyDescent="0.25">
      <c r="A89" s="24" t="s">
        <v>56</v>
      </c>
      <c r="B89" s="31" t="s">
        <v>127</v>
      </c>
      <c r="C89" s="43">
        <v>2.7</v>
      </c>
    </row>
    <row r="90" spans="1:3" ht="18" customHeight="1" x14ac:dyDescent="0.25">
      <c r="A90" s="25"/>
      <c r="B90" s="36" t="s">
        <v>74</v>
      </c>
      <c r="C90" s="44">
        <f>SUM(C78:C89)</f>
        <v>19.099999999999998</v>
      </c>
    </row>
    <row r="91" spans="1:3" s="12" customFormat="1" ht="24" customHeight="1" x14ac:dyDescent="0.25">
      <c r="A91" s="246" t="s">
        <v>133</v>
      </c>
      <c r="B91" s="232"/>
      <c r="C91" s="130">
        <f>C90+C76+C66+C58+C61</f>
        <v>483.1</v>
      </c>
    </row>
    <row r="92" spans="1:3" ht="34.5" customHeight="1" x14ac:dyDescent="0.25">
      <c r="A92" s="33"/>
      <c r="B92" s="123"/>
      <c r="C92" s="124"/>
    </row>
  </sheetData>
  <mergeCells count="13">
    <mergeCell ref="B62:C62"/>
    <mergeCell ref="B67:C67"/>
    <mergeCell ref="B77:C77"/>
    <mergeCell ref="A91:B91"/>
    <mergeCell ref="A10:C10"/>
    <mergeCell ref="B14:C14"/>
    <mergeCell ref="B59:C59"/>
    <mergeCell ref="C4:D6"/>
    <mergeCell ref="A8:C8"/>
    <mergeCell ref="A9:C9"/>
    <mergeCell ref="A12:A13"/>
    <mergeCell ref="B12:B13"/>
    <mergeCell ref="C12:C13"/>
  </mergeCells>
  <pageMargins left="0.78740157480314965" right="0.39370078740157483" top="0.39370078740157483" bottom="0.39370078740157483" header="0.31496062992125984" footer="0.31496062992125984"/>
  <pageSetup paperSize="9" scale="82"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20"/>
  <sheetViews>
    <sheetView workbookViewId="0">
      <selection activeCell="D17" sqref="D17"/>
    </sheetView>
  </sheetViews>
  <sheetFormatPr defaultColWidth="9.140625" defaultRowHeight="15.75" x14ac:dyDescent="0.25"/>
  <cols>
    <col min="1" max="1" width="6.7109375" style="1" customWidth="1"/>
    <col min="2" max="2" width="46.85546875" style="1" customWidth="1"/>
    <col min="3" max="3" width="35.7109375" style="1" customWidth="1"/>
    <col min="4" max="4" width="26.7109375" style="1" customWidth="1"/>
    <col min="5" max="16384" width="9.140625" style="1"/>
  </cols>
  <sheetData>
    <row r="1" spans="1:5" ht="15.75" customHeight="1" x14ac:dyDescent="0.25">
      <c r="D1" s="2" t="s">
        <v>77</v>
      </c>
    </row>
    <row r="2" spans="1:5" ht="15.75" customHeight="1" x14ac:dyDescent="0.25">
      <c r="D2" s="225" t="s">
        <v>458</v>
      </c>
      <c r="E2" s="225"/>
    </row>
    <row r="3" spans="1:5" ht="15.75" customHeight="1" x14ac:dyDescent="0.25">
      <c r="D3" s="225"/>
      <c r="E3" s="225"/>
    </row>
    <row r="4" spans="1:5" ht="15.75" customHeight="1" x14ac:dyDescent="0.25">
      <c r="D4" s="225"/>
      <c r="E4" s="225"/>
    </row>
    <row r="5" spans="1:5" ht="15.75" hidden="1" customHeight="1" x14ac:dyDescent="0.25">
      <c r="D5" s="225"/>
      <c r="E5" s="225"/>
    </row>
    <row r="6" spans="1:5" ht="15.75" hidden="1" customHeight="1" x14ac:dyDescent="0.25">
      <c r="D6" s="225"/>
      <c r="E6" s="225"/>
    </row>
    <row r="7" spans="1:5" ht="15.75" hidden="1" customHeight="1" x14ac:dyDescent="0.25">
      <c r="D7" s="225"/>
      <c r="E7" s="225"/>
    </row>
    <row r="8" spans="1:5" ht="47.25" customHeight="1" x14ac:dyDescent="0.25">
      <c r="A8" s="317" t="s">
        <v>459</v>
      </c>
      <c r="B8" s="317"/>
      <c r="C8" s="317"/>
      <c r="D8" s="317"/>
    </row>
    <row r="9" spans="1:5" ht="15.75" customHeight="1" x14ac:dyDescent="0.25">
      <c r="A9" s="21"/>
      <c r="B9" s="21"/>
      <c r="C9" s="21"/>
      <c r="D9" s="21"/>
    </row>
    <row r="10" spans="1:5" ht="15.75" customHeight="1" x14ac:dyDescent="0.25">
      <c r="C10" s="10"/>
      <c r="D10" s="158" t="s">
        <v>284</v>
      </c>
    </row>
    <row r="11" spans="1:5" ht="31.5" customHeight="1" x14ac:dyDescent="0.25">
      <c r="A11" s="257" t="s">
        <v>233</v>
      </c>
      <c r="B11" s="259" t="s">
        <v>253</v>
      </c>
      <c r="C11" s="259" t="s">
        <v>96</v>
      </c>
      <c r="D11" s="250" t="s">
        <v>74</v>
      </c>
    </row>
    <row r="12" spans="1:5" ht="15.75" customHeight="1" x14ac:dyDescent="0.25">
      <c r="A12" s="258"/>
      <c r="B12" s="260"/>
      <c r="C12" s="260"/>
      <c r="D12" s="251"/>
    </row>
    <row r="13" spans="1:5" ht="24" customHeight="1" x14ac:dyDescent="0.25">
      <c r="A13" s="30" t="s">
        <v>78</v>
      </c>
      <c r="B13" s="292" t="s">
        <v>338</v>
      </c>
      <c r="C13" s="292"/>
      <c r="D13" s="292"/>
    </row>
    <row r="14" spans="1:5" ht="53.25" customHeight="1" x14ac:dyDescent="0.25">
      <c r="A14" s="24" t="s">
        <v>69</v>
      </c>
      <c r="B14" s="101" t="s">
        <v>179</v>
      </c>
      <c r="C14" s="157" t="s">
        <v>113</v>
      </c>
      <c r="D14" s="43"/>
    </row>
    <row r="15" spans="1:5" ht="24" customHeight="1" x14ac:dyDescent="0.25">
      <c r="A15" s="63"/>
      <c r="B15" s="57" t="s">
        <v>76</v>
      </c>
      <c r="C15" s="44"/>
      <c r="D15" s="44">
        <f>SUM(D14:D14)</f>
        <v>0</v>
      </c>
    </row>
    <row r="16" spans="1:5" ht="24" customHeight="1" x14ac:dyDescent="0.25">
      <c r="A16" s="30" t="s">
        <v>79</v>
      </c>
      <c r="B16" s="252" t="s">
        <v>337</v>
      </c>
      <c r="C16" s="253"/>
      <c r="D16" s="253"/>
    </row>
    <row r="17" spans="1:4" ht="47.25" customHeight="1" x14ac:dyDescent="0.25">
      <c r="A17" s="24" t="s">
        <v>25</v>
      </c>
      <c r="B17" s="174" t="s">
        <v>280</v>
      </c>
      <c r="C17" s="16" t="s">
        <v>113</v>
      </c>
      <c r="D17" s="43"/>
    </row>
    <row r="18" spans="1:4" ht="20.25" customHeight="1" x14ac:dyDescent="0.25">
      <c r="A18" s="25"/>
      <c r="B18" s="36" t="s">
        <v>76</v>
      </c>
      <c r="C18" s="35"/>
      <c r="D18" s="44">
        <f>SUM(D17:D17)</f>
        <v>0</v>
      </c>
    </row>
    <row r="19" spans="1:4" ht="20.25" customHeight="1" x14ac:dyDescent="0.25">
      <c r="A19" s="246" t="s">
        <v>133</v>
      </c>
      <c r="B19" s="232"/>
      <c r="C19" s="51"/>
      <c r="D19" s="130">
        <f>D15+D18</f>
        <v>0</v>
      </c>
    </row>
    <row r="20" spans="1:4" ht="15.75" customHeight="1" x14ac:dyDescent="0.25">
      <c r="A20" s="118"/>
      <c r="B20" s="118"/>
      <c r="C20" s="118"/>
      <c r="D20" s="127"/>
    </row>
  </sheetData>
  <mergeCells count="10">
    <mergeCell ref="D2:E4"/>
    <mergeCell ref="D5:E7"/>
    <mergeCell ref="A19:B19"/>
    <mergeCell ref="A8:D8"/>
    <mergeCell ref="A11:A12"/>
    <mergeCell ref="B11:B12"/>
    <mergeCell ref="C11:C12"/>
    <mergeCell ref="D11:D12"/>
    <mergeCell ref="B13:D13"/>
    <mergeCell ref="B16:D16"/>
  </mergeCells>
  <pageMargins left="0.31496062992125984" right="0.31496062992125984"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6"/>
  <sheetViews>
    <sheetView topLeftCell="A3" workbookViewId="0">
      <selection activeCell="A5" sqref="A5:F24"/>
    </sheetView>
  </sheetViews>
  <sheetFormatPr defaultRowHeight="12.75" x14ac:dyDescent="0.2"/>
  <cols>
    <col min="1" max="1" width="6.28515625" customWidth="1"/>
    <col min="2" max="2" width="42.5703125" customWidth="1"/>
    <col min="3" max="4" width="11.28515625" customWidth="1"/>
    <col min="5" max="5" width="12" customWidth="1"/>
    <col min="6" max="6" width="11.28515625" customWidth="1"/>
  </cols>
  <sheetData>
    <row r="1" spans="1:6" ht="15.75" x14ac:dyDescent="0.25">
      <c r="A1" s="1"/>
      <c r="B1" s="1"/>
      <c r="C1" s="256" t="s">
        <v>239</v>
      </c>
      <c r="D1" s="256"/>
      <c r="E1" s="256"/>
      <c r="F1" s="256"/>
    </row>
    <row r="2" spans="1:6" ht="15.75" x14ac:dyDescent="0.25">
      <c r="A2" s="1"/>
      <c r="B2" s="1"/>
      <c r="C2" s="326" t="s">
        <v>132</v>
      </c>
      <c r="D2" s="326"/>
      <c r="E2" s="326"/>
      <c r="F2" s="326"/>
    </row>
    <row r="3" spans="1:6" ht="15.75" x14ac:dyDescent="0.25">
      <c r="A3" s="1"/>
      <c r="B3" s="1"/>
      <c r="C3" s="326" t="s">
        <v>238</v>
      </c>
      <c r="D3" s="326"/>
      <c r="E3" s="326"/>
      <c r="F3" s="326"/>
    </row>
    <row r="4" spans="1:6" ht="15.75" x14ac:dyDescent="0.25">
      <c r="A4" s="1"/>
      <c r="B4" s="8"/>
      <c r="C4" s="14"/>
      <c r="D4" s="71"/>
      <c r="E4" s="1"/>
      <c r="F4" s="1"/>
    </row>
    <row r="5" spans="1:6" ht="15.75" x14ac:dyDescent="0.25">
      <c r="A5" s="261" t="s">
        <v>243</v>
      </c>
      <c r="B5" s="261"/>
      <c r="C5" s="261"/>
      <c r="D5" s="261"/>
      <c r="E5" s="261"/>
      <c r="F5" s="261"/>
    </row>
    <row r="6" spans="1:6" ht="15.75" x14ac:dyDescent="0.25">
      <c r="A6" s="226" t="s">
        <v>244</v>
      </c>
      <c r="B6" s="226"/>
      <c r="C6" s="226"/>
      <c r="D6" s="226"/>
      <c r="E6" s="226"/>
      <c r="F6" s="226"/>
    </row>
    <row r="7" spans="1:6" ht="15.75" x14ac:dyDescent="0.25">
      <c r="A7" s="1"/>
      <c r="B7" s="12"/>
      <c r="C7" s="12"/>
      <c r="D7" s="71"/>
      <c r="E7" s="1"/>
      <c r="F7" s="49" t="s">
        <v>63</v>
      </c>
    </row>
    <row r="8" spans="1:6" ht="15.75" x14ac:dyDescent="0.25">
      <c r="A8" s="233" t="s">
        <v>232</v>
      </c>
      <c r="B8" s="248" t="s">
        <v>241</v>
      </c>
      <c r="C8" s="250" t="s">
        <v>74</v>
      </c>
      <c r="D8" s="323" t="s">
        <v>128</v>
      </c>
      <c r="E8" s="324"/>
      <c r="F8" s="325"/>
    </row>
    <row r="9" spans="1:6" ht="15.75" x14ac:dyDescent="0.2">
      <c r="A9" s="234"/>
      <c r="B9" s="249"/>
      <c r="C9" s="251"/>
      <c r="D9" s="318" t="s">
        <v>129</v>
      </c>
      <c r="E9" s="319"/>
      <c r="F9" s="233" t="s">
        <v>130</v>
      </c>
    </row>
    <row r="10" spans="1:6" ht="40.5" customHeight="1" x14ac:dyDescent="0.2">
      <c r="A10" s="235"/>
      <c r="B10" s="322"/>
      <c r="C10" s="309"/>
      <c r="D10" s="16" t="s">
        <v>111</v>
      </c>
      <c r="E10" s="17" t="s">
        <v>131</v>
      </c>
      <c r="F10" s="235"/>
    </row>
    <row r="11" spans="1:6" ht="42.75" customHeight="1" x14ac:dyDescent="0.25">
      <c r="A11" s="22" t="s">
        <v>78</v>
      </c>
      <c r="B11" s="134" t="str">
        <f>ASIGNAVIMAI!B12</f>
        <v>Savivaldybės valdymo programa</v>
      </c>
      <c r="C11" s="43">
        <f>ASIGNAVIMAI!C22</f>
        <v>290.8</v>
      </c>
      <c r="D11" s="42" t="e">
        <f>ASIGNAVIMAI!#REF!</f>
        <v>#REF!</v>
      </c>
      <c r="E11" s="42" t="e">
        <f>ASIGNAVIMAI!#REF!</f>
        <v>#REF!</v>
      </c>
      <c r="F11" s="42" t="e">
        <f>ASIGNAVIMAI!#REF!</f>
        <v>#REF!</v>
      </c>
    </row>
    <row r="12" spans="1:6" ht="15.75" x14ac:dyDescent="0.25">
      <c r="A12" s="22" t="s">
        <v>79</v>
      </c>
      <c r="B12" s="135" t="str">
        <f>ASIGNAVIMAI!B23</f>
        <v>Kaišiadorių r. Pravieniškių lopšelio-darželio „Ąžuoliukas“ direktorius</v>
      </c>
      <c r="C12" s="43">
        <f>ASIGNAVIMAI!C51</f>
        <v>16.100000000000001</v>
      </c>
      <c r="D12" s="42" t="e">
        <f>ASIGNAVIMAI!#REF!</f>
        <v>#REF!</v>
      </c>
      <c r="E12" s="42" t="e">
        <f>ASIGNAVIMAI!#REF!</f>
        <v>#REF!</v>
      </c>
      <c r="F12" s="42" t="e">
        <f>ASIGNAVIMAI!#REF!</f>
        <v>#REF!</v>
      </c>
    </row>
    <row r="13" spans="1:6" ht="15.75" x14ac:dyDescent="0.25">
      <c r="A13" s="22" t="s">
        <v>80</v>
      </c>
      <c r="B13" s="22" t="str">
        <f>ASIGNAVIMAI!B52</f>
        <v>Palomenės seniūnas</v>
      </c>
      <c r="C13" s="43">
        <f>ASIGNAVIMAI!C63</f>
        <v>788.5</v>
      </c>
      <c r="D13" s="42" t="e">
        <f>ASIGNAVIMAI!#REF!</f>
        <v>#REF!</v>
      </c>
      <c r="E13" s="42" t="e">
        <f>ASIGNAVIMAI!#REF!</f>
        <v>#REF!</v>
      </c>
      <c r="F13" s="42" t="e">
        <f>ASIGNAVIMAI!#REF!</f>
        <v>#REF!</v>
      </c>
    </row>
    <row r="14" spans="1:6" ht="15.75" x14ac:dyDescent="0.25">
      <c r="A14" s="22" t="s">
        <v>81</v>
      </c>
      <c r="B14" s="135" t="str">
        <f>ASIGNAVIMAI!B64</f>
        <v>Kaišiadorių r. Rumšiškių  lopšelio-darželio direktorius</v>
      </c>
      <c r="C14" s="43">
        <f>ASIGNAVIMAI!C81</f>
        <v>138.9</v>
      </c>
      <c r="D14" s="42" t="e">
        <f>ASIGNAVIMAI!#REF!</f>
        <v>#REF!</v>
      </c>
      <c r="E14" s="42" t="e">
        <f>ASIGNAVIMAI!#REF!</f>
        <v>#REF!</v>
      </c>
      <c r="F14" s="42"/>
    </row>
    <row r="15" spans="1:6" ht="15.75" x14ac:dyDescent="0.25">
      <c r="A15" s="22" t="s">
        <v>82</v>
      </c>
      <c r="B15" s="22" t="str">
        <f>ASIGNAVIMAI!B82</f>
        <v>Kaišiadorių kultūros centro direktorius</v>
      </c>
      <c r="C15" s="43">
        <f>ASIGNAVIMAI!C85</f>
        <v>138.5</v>
      </c>
      <c r="D15" s="42" t="e">
        <f>ASIGNAVIMAI!#REF!</f>
        <v>#REF!</v>
      </c>
      <c r="E15" s="42" t="e">
        <f>ASIGNAVIMAI!#REF!</f>
        <v>#REF!</v>
      </c>
      <c r="F15" s="42"/>
    </row>
    <row r="16" spans="1:6" ht="15.75" x14ac:dyDescent="0.25">
      <c r="A16" s="22" t="s">
        <v>83</v>
      </c>
      <c r="B16" s="22" t="str">
        <f>ASIGNAVIMAI!B86</f>
        <v>Žaslių kultūros centro direktorius</v>
      </c>
      <c r="C16" s="43">
        <f>ASIGNAVIMAI!C88</f>
        <v>22766.523000000005</v>
      </c>
      <c r="D16" s="42" t="e">
        <f>ASIGNAVIMAI!#REF!</f>
        <v>#REF!</v>
      </c>
      <c r="E16" s="42" t="e">
        <f>ASIGNAVIMAI!#REF!</f>
        <v>#REF!</v>
      </c>
      <c r="F16" s="42"/>
    </row>
    <row r="17" spans="1:6" ht="15.75" x14ac:dyDescent="0.25">
      <c r="A17" s="22" t="s">
        <v>84</v>
      </c>
      <c r="B17" s="22" t="str">
        <f>ASIGNAVIMAI!B89</f>
        <v>Sveikatos ir socialinės apsaugos programa</v>
      </c>
      <c r="C17" s="43">
        <f>ASIGNAVIMAI!C91</f>
        <v>3029.0159999999996</v>
      </c>
      <c r="D17" s="42" t="e">
        <f>ASIGNAVIMAI!#REF!</f>
        <v>#REF!</v>
      </c>
      <c r="E17" s="42"/>
      <c r="F17" s="42" t="e">
        <f>ASIGNAVIMAI!#REF!</f>
        <v>#REF!</v>
      </c>
    </row>
    <row r="18" spans="1:6" ht="15.75" x14ac:dyDescent="0.25">
      <c r="A18" s="22" t="s">
        <v>85</v>
      </c>
      <c r="B18" s="22" t="str">
        <f>ASIGNAVIMAI!B97</f>
        <v>Kaišiadorių r. Žiežmarių mokyklos-darželio „Vaikystės dvaras“ direktorius</v>
      </c>
      <c r="C18" s="43">
        <f>ASIGNAVIMAI!C99</f>
        <v>82.701999999999998</v>
      </c>
      <c r="D18" s="42" t="e">
        <f>ASIGNAVIMAI!#REF!</f>
        <v>#REF!</v>
      </c>
      <c r="E18" s="42" t="e">
        <f>ASIGNAVIMAI!#REF!</f>
        <v>#REF!</v>
      </c>
      <c r="F18" s="42"/>
    </row>
    <row r="19" spans="1:6" ht="15.75" x14ac:dyDescent="0.25">
      <c r="A19" s="22" t="s">
        <v>86</v>
      </c>
      <c r="B19" s="22" t="str">
        <f>ASIGNAVIMAI!B100</f>
        <v>Kaišiadorių r. Rumšiškių Antano Baranausko gimnazijos direktorius</v>
      </c>
      <c r="C19" s="43">
        <f>ASIGNAVIMAI!C104</f>
        <v>41.170999999999999</v>
      </c>
      <c r="D19" s="42" t="e">
        <f>ASIGNAVIMAI!#REF!</f>
        <v>#REF!</v>
      </c>
      <c r="E19" s="42" t="e">
        <f>ASIGNAVIMAI!#REF!</f>
        <v>#REF!</v>
      </c>
      <c r="F19" s="42"/>
    </row>
    <row r="20" spans="1:6" ht="31.5" x14ac:dyDescent="0.25">
      <c r="A20" s="22" t="s">
        <v>87</v>
      </c>
      <c r="B20" s="101" t="str">
        <f>ASIGNAVIMAI!B105</f>
        <v>Kaišiadorių šventosios Faustinos ugdymo centro direktorius</v>
      </c>
      <c r="C20" s="43">
        <f>ASIGNAVIMAI!C107</f>
        <v>40.799999999999997</v>
      </c>
      <c r="D20" s="42" t="e">
        <f>ASIGNAVIMAI!#REF!</f>
        <v>#REF!</v>
      </c>
      <c r="E20" s="42"/>
      <c r="F20" s="42" t="e">
        <f>ASIGNAVIMAI!#REF!</f>
        <v>#REF!</v>
      </c>
    </row>
    <row r="21" spans="1:6" ht="15.75" x14ac:dyDescent="0.25">
      <c r="A21" s="22" t="s">
        <v>88</v>
      </c>
      <c r="B21" s="22" t="str">
        <f>ASIGNAVIMAI!B108</f>
        <v>Rumšiškių kultūros centro direktorius</v>
      </c>
      <c r="C21" s="43">
        <f>ASIGNAVIMAI!C112</f>
        <v>3.9000000000000004</v>
      </c>
      <c r="D21" s="42" t="e">
        <f>ASIGNAVIMAI!#REF!</f>
        <v>#REF!</v>
      </c>
      <c r="E21" s="42"/>
      <c r="F21" s="42" t="e">
        <f>ASIGNAVIMAI!#REF!</f>
        <v>#REF!</v>
      </c>
    </row>
    <row r="22" spans="1:6" ht="15.75" x14ac:dyDescent="0.25">
      <c r="A22" s="22" t="s">
        <v>89</v>
      </c>
      <c r="B22" s="22" t="str">
        <f>ASIGNAVIMAI!B113</f>
        <v>Pravieniškių seniūnas</v>
      </c>
      <c r="C22" s="43">
        <f>ASIGNAVIMAI!C123</f>
        <v>38.6</v>
      </c>
      <c r="D22" s="42" t="e">
        <f>ASIGNAVIMAI!#REF!</f>
        <v>#REF!</v>
      </c>
      <c r="E22" s="42"/>
      <c r="F22" s="42" t="e">
        <f>ASIGNAVIMAI!#REF!</f>
        <v>#REF!</v>
      </c>
    </row>
    <row r="23" spans="1:6" ht="15.75" x14ac:dyDescent="0.25">
      <c r="A23" s="22" t="s">
        <v>147</v>
      </c>
      <c r="B23" s="24" t="str">
        <f>ASIGNAVIMAI!B124</f>
        <v>Palomenės seniūnas</v>
      </c>
      <c r="C23" s="43">
        <f>ASIGNAVIMAI!C137</f>
        <v>166.7</v>
      </c>
      <c r="D23" s="42" t="e">
        <f>ASIGNAVIMAI!#REF!</f>
        <v>#REF!</v>
      </c>
      <c r="E23" s="42"/>
      <c r="F23" s="42" t="e">
        <f>ASIGNAVIMAI!#REF!</f>
        <v>#REF!</v>
      </c>
    </row>
    <row r="24" spans="1:6" ht="24.75" customHeight="1" x14ac:dyDescent="0.25">
      <c r="A24" s="320" t="s">
        <v>133</v>
      </c>
      <c r="B24" s="321"/>
      <c r="C24" s="103">
        <f>SUM(C11:C23)</f>
        <v>27542.212000000003</v>
      </c>
      <c r="D24" s="103" t="e">
        <f t="shared" ref="D24:F24" si="0">SUM(D11:D23)</f>
        <v>#REF!</v>
      </c>
      <c r="E24" s="103" t="e">
        <f t="shared" si="0"/>
        <v>#REF!</v>
      </c>
      <c r="F24" s="103" t="e">
        <f t="shared" si="0"/>
        <v>#REF!</v>
      </c>
    </row>
    <row r="26" spans="1:6" x14ac:dyDescent="0.2">
      <c r="A26" s="120"/>
      <c r="B26" s="120"/>
      <c r="C26" s="120"/>
      <c r="D26" s="120"/>
      <c r="E26" s="120"/>
      <c r="F26" s="120"/>
    </row>
  </sheetData>
  <mergeCells count="12">
    <mergeCell ref="C1:F1"/>
    <mergeCell ref="C2:F2"/>
    <mergeCell ref="C3:F3"/>
    <mergeCell ref="A5:F5"/>
    <mergeCell ref="A6:F6"/>
    <mergeCell ref="D9:E9"/>
    <mergeCell ref="F9:F10"/>
    <mergeCell ref="A24:B24"/>
    <mergeCell ref="A8:A10"/>
    <mergeCell ref="B8:B10"/>
    <mergeCell ref="C8:C10"/>
    <mergeCell ref="D8:F8"/>
  </mergeCells>
  <pageMargins left="0.51181102362204722" right="0.31496062992125984" top="0.55118110236220474" bottom="0.55118110236220474"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24"/>
  <sheetViews>
    <sheetView topLeftCell="A10"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6" t="s">
        <v>239</v>
      </c>
      <c r="D1" s="256"/>
      <c r="E1" s="256"/>
      <c r="F1" s="256"/>
    </row>
    <row r="2" spans="1:6" ht="15.75" x14ac:dyDescent="0.25">
      <c r="A2" s="1"/>
      <c r="B2" s="1"/>
      <c r="C2" s="326" t="s">
        <v>132</v>
      </c>
      <c r="D2" s="326"/>
      <c r="E2" s="326"/>
      <c r="F2" s="326"/>
    </row>
    <row r="3" spans="1:6" ht="15.75" x14ac:dyDescent="0.25">
      <c r="A3" s="1"/>
      <c r="B3" s="1"/>
      <c r="C3" s="326" t="s">
        <v>238</v>
      </c>
      <c r="D3" s="326"/>
      <c r="E3" s="326"/>
      <c r="F3" s="326"/>
    </row>
    <row r="4" spans="1:6" ht="15.75" x14ac:dyDescent="0.25">
      <c r="A4" s="1"/>
      <c r="B4" s="8"/>
      <c r="C4" s="14"/>
      <c r="D4" s="71"/>
      <c r="E4" s="1"/>
      <c r="F4" s="1"/>
    </row>
    <row r="5" spans="1:6" ht="15.75" x14ac:dyDescent="0.25">
      <c r="A5" s="261" t="s">
        <v>234</v>
      </c>
      <c r="B5" s="261"/>
      <c r="C5" s="261"/>
      <c r="D5" s="261"/>
      <c r="E5" s="261"/>
      <c r="F5" s="261"/>
    </row>
    <row r="6" spans="1:6" ht="15.75" x14ac:dyDescent="0.25">
      <c r="A6" s="226" t="s">
        <v>240</v>
      </c>
      <c r="B6" s="226"/>
      <c r="C6" s="226"/>
      <c r="D6" s="226"/>
      <c r="E6" s="226"/>
      <c r="F6" s="226"/>
    </row>
    <row r="7" spans="1:6" ht="15.75" x14ac:dyDescent="0.25">
      <c r="A7" s="1"/>
      <c r="B7" s="12"/>
      <c r="C7" s="12"/>
      <c r="D7" s="71"/>
      <c r="E7" s="1"/>
      <c r="F7" s="49" t="s">
        <v>63</v>
      </c>
    </row>
    <row r="8" spans="1:6" ht="15.75" x14ac:dyDescent="0.25">
      <c r="A8" s="233" t="s">
        <v>232</v>
      </c>
      <c r="B8" s="248" t="s">
        <v>241</v>
      </c>
      <c r="C8" s="250" t="s">
        <v>74</v>
      </c>
      <c r="D8" s="323" t="s">
        <v>128</v>
      </c>
      <c r="E8" s="324"/>
      <c r="F8" s="325"/>
    </row>
    <row r="9" spans="1:6" ht="15.75" x14ac:dyDescent="0.2">
      <c r="A9" s="234"/>
      <c r="B9" s="249"/>
      <c r="C9" s="251"/>
      <c r="D9" s="318" t="s">
        <v>129</v>
      </c>
      <c r="E9" s="319"/>
      <c r="F9" s="233" t="s">
        <v>130</v>
      </c>
    </row>
    <row r="10" spans="1:6" ht="31.5" x14ac:dyDescent="0.2">
      <c r="A10" s="235"/>
      <c r="B10" s="322"/>
      <c r="C10" s="309"/>
      <c r="D10" s="16" t="s">
        <v>111</v>
      </c>
      <c r="E10" s="17" t="s">
        <v>131</v>
      </c>
      <c r="F10" s="235"/>
    </row>
    <row r="11" spans="1:6" ht="42.75" customHeight="1" x14ac:dyDescent="0.25">
      <c r="A11" s="22" t="s">
        <v>78</v>
      </c>
      <c r="B11" s="134" t="str">
        <f>ASIGNAVIMAI!B12</f>
        <v>Savivaldybės valdymo programa</v>
      </c>
      <c r="C11" s="43">
        <f>ASIGNAVIMAI!C22</f>
        <v>290.8</v>
      </c>
      <c r="D11" s="42" t="e">
        <f>ASIGNAVIMAI!#REF!</f>
        <v>#REF!</v>
      </c>
      <c r="E11" s="42" t="e">
        <f>ASIGNAVIMAI!#REF!</f>
        <v>#REF!</v>
      </c>
      <c r="F11" s="42" t="e">
        <f>ASIGNAVIMAI!#REF!</f>
        <v>#REF!</v>
      </c>
    </row>
    <row r="12" spans="1:6" ht="15.75" x14ac:dyDescent="0.25">
      <c r="A12" s="22" t="s">
        <v>79</v>
      </c>
      <c r="B12" s="135" t="str">
        <f>ASIGNAVIMAI!B23</f>
        <v>Kaišiadorių r. Pravieniškių lopšelio-darželio „Ąžuoliukas“ direktorius</v>
      </c>
      <c r="C12" s="43">
        <f>ASIGNAVIMAI!C51</f>
        <v>16.100000000000001</v>
      </c>
      <c r="D12" s="42" t="e">
        <f>ASIGNAVIMAI!#REF!</f>
        <v>#REF!</v>
      </c>
      <c r="E12" s="42" t="e">
        <f>ASIGNAVIMAI!#REF!</f>
        <v>#REF!</v>
      </c>
      <c r="F12" s="42" t="e">
        <f>ASIGNAVIMAI!#REF!</f>
        <v>#REF!</v>
      </c>
    </row>
    <row r="13" spans="1:6" ht="15.75" x14ac:dyDescent="0.25">
      <c r="A13" s="22" t="s">
        <v>80</v>
      </c>
      <c r="B13" s="22" t="str">
        <f>ASIGNAVIMAI!B52</f>
        <v>Palomenės seniūnas</v>
      </c>
      <c r="C13" s="43">
        <f>ASIGNAVIMAI!C63</f>
        <v>788.5</v>
      </c>
      <c r="D13" s="42" t="e">
        <f>ASIGNAVIMAI!#REF!</f>
        <v>#REF!</v>
      </c>
      <c r="E13" s="42" t="e">
        <f>ASIGNAVIMAI!#REF!</f>
        <v>#REF!</v>
      </c>
      <c r="F13" s="42" t="e">
        <f>ASIGNAVIMAI!#REF!</f>
        <v>#REF!</v>
      </c>
    </row>
    <row r="14" spans="1:6" ht="15.75" x14ac:dyDescent="0.25">
      <c r="A14" s="22" t="s">
        <v>81</v>
      </c>
      <c r="B14" s="135" t="str">
        <f>ASIGNAVIMAI!B64</f>
        <v>Kaišiadorių r. Rumšiškių  lopšelio-darželio direktorius</v>
      </c>
      <c r="C14" s="43">
        <f>ASIGNAVIMAI!C81</f>
        <v>138.9</v>
      </c>
      <c r="D14" s="42" t="e">
        <f>ASIGNAVIMAI!#REF!</f>
        <v>#REF!</v>
      </c>
      <c r="E14" s="42" t="e">
        <f>ASIGNAVIMAI!#REF!</f>
        <v>#REF!</v>
      </c>
      <c r="F14" s="42"/>
    </row>
    <row r="15" spans="1:6" ht="15.75" x14ac:dyDescent="0.25">
      <c r="A15" s="22" t="s">
        <v>82</v>
      </c>
      <c r="B15" s="22" t="str">
        <f>ASIGNAVIMAI!B82</f>
        <v>Kaišiadorių kultūros centro direktorius</v>
      </c>
      <c r="C15" s="43">
        <f>ASIGNAVIMAI!C85</f>
        <v>138.5</v>
      </c>
      <c r="D15" s="42" t="e">
        <f>ASIGNAVIMAI!#REF!</f>
        <v>#REF!</v>
      </c>
      <c r="E15" s="42" t="e">
        <f>ASIGNAVIMAI!#REF!</f>
        <v>#REF!</v>
      </c>
      <c r="F15" s="42"/>
    </row>
    <row r="16" spans="1:6" ht="15.75" x14ac:dyDescent="0.25">
      <c r="A16" s="22" t="s">
        <v>83</v>
      </c>
      <c r="B16" s="22" t="str">
        <f>ASIGNAVIMAI!B86</f>
        <v>Žaslių kultūros centro direktorius</v>
      </c>
      <c r="C16" s="43">
        <f>ASIGNAVIMAI!C88</f>
        <v>22766.523000000005</v>
      </c>
      <c r="D16" s="42" t="e">
        <f>ASIGNAVIMAI!#REF!</f>
        <v>#REF!</v>
      </c>
      <c r="E16" s="42" t="e">
        <f>ASIGNAVIMAI!#REF!</f>
        <v>#REF!</v>
      </c>
      <c r="F16" s="42"/>
    </row>
    <row r="17" spans="1:6" ht="15.75" x14ac:dyDescent="0.25">
      <c r="A17" s="22" t="s">
        <v>84</v>
      </c>
      <c r="B17" s="22" t="str">
        <f>ASIGNAVIMAI!B89</f>
        <v>Sveikatos ir socialinės apsaugos programa</v>
      </c>
      <c r="C17" s="43">
        <f>ASIGNAVIMAI!C91</f>
        <v>3029.0159999999996</v>
      </c>
      <c r="D17" s="42" t="e">
        <f>ASIGNAVIMAI!#REF!</f>
        <v>#REF!</v>
      </c>
      <c r="E17" s="42"/>
      <c r="F17" s="42" t="e">
        <f>ASIGNAVIMAI!#REF!</f>
        <v>#REF!</v>
      </c>
    </row>
    <row r="18" spans="1:6" ht="15.75" x14ac:dyDescent="0.25">
      <c r="A18" s="22" t="s">
        <v>85</v>
      </c>
      <c r="B18" s="22" t="str">
        <f>ASIGNAVIMAI!B97</f>
        <v>Kaišiadorių r. Žiežmarių mokyklos-darželio „Vaikystės dvaras“ direktorius</v>
      </c>
      <c r="C18" s="43">
        <f>ASIGNAVIMAI!C99</f>
        <v>82.701999999999998</v>
      </c>
      <c r="D18" s="42" t="e">
        <f>ASIGNAVIMAI!#REF!</f>
        <v>#REF!</v>
      </c>
      <c r="E18" s="42" t="e">
        <f>ASIGNAVIMAI!#REF!</f>
        <v>#REF!</v>
      </c>
      <c r="F18" s="42"/>
    </row>
    <row r="19" spans="1:6" ht="15.75" x14ac:dyDescent="0.25">
      <c r="A19" s="22" t="s">
        <v>86</v>
      </c>
      <c r="B19" s="22" t="str">
        <f>ASIGNAVIMAI!B100</f>
        <v>Kaišiadorių r. Rumšiškių Antano Baranausko gimnazijos direktorius</v>
      </c>
      <c r="C19" s="43">
        <f>ASIGNAVIMAI!C104</f>
        <v>41.170999999999999</v>
      </c>
      <c r="D19" s="42" t="e">
        <f>ASIGNAVIMAI!#REF!</f>
        <v>#REF!</v>
      </c>
      <c r="E19" s="42" t="e">
        <f>ASIGNAVIMAI!#REF!</f>
        <v>#REF!</v>
      </c>
      <c r="F19" s="42"/>
    </row>
    <row r="20" spans="1:6" ht="15.75" x14ac:dyDescent="0.25">
      <c r="A20" s="22" t="s">
        <v>87</v>
      </c>
      <c r="B20" s="22" t="str">
        <f>ASIGNAVIMAI!B105</f>
        <v>Kaišiadorių šventosios Faustinos ugdymo centro direktorius</v>
      </c>
      <c r="C20" s="43">
        <f>ASIGNAVIMAI!C107</f>
        <v>40.799999999999997</v>
      </c>
      <c r="D20" s="42" t="e">
        <f>ASIGNAVIMAI!#REF!</f>
        <v>#REF!</v>
      </c>
      <c r="E20" s="42"/>
      <c r="F20" s="42" t="e">
        <f>ASIGNAVIMAI!#REF!</f>
        <v>#REF!</v>
      </c>
    </row>
    <row r="21" spans="1:6" ht="15.75" x14ac:dyDescent="0.25">
      <c r="A21" s="22" t="s">
        <v>88</v>
      </c>
      <c r="B21" s="22" t="str">
        <f>ASIGNAVIMAI!B108</f>
        <v>Rumšiškių kultūros centro direktorius</v>
      </c>
      <c r="C21" s="43">
        <f>ASIGNAVIMAI!C112</f>
        <v>3.9000000000000004</v>
      </c>
      <c r="D21" s="42" t="e">
        <f>ASIGNAVIMAI!#REF!</f>
        <v>#REF!</v>
      </c>
      <c r="E21" s="42"/>
      <c r="F21" s="42" t="e">
        <f>ASIGNAVIMAI!#REF!</f>
        <v>#REF!</v>
      </c>
    </row>
    <row r="22" spans="1:6" ht="15.75" x14ac:dyDescent="0.25">
      <c r="A22" s="22" t="s">
        <v>89</v>
      </c>
      <c r="B22" s="22" t="str">
        <f>ASIGNAVIMAI!B113</f>
        <v>Pravieniškių seniūnas</v>
      </c>
      <c r="C22" s="43">
        <f>ASIGNAVIMAI!C123</f>
        <v>38.6</v>
      </c>
      <c r="D22" s="42" t="e">
        <f>ASIGNAVIMAI!#REF!</f>
        <v>#REF!</v>
      </c>
      <c r="E22" s="42"/>
      <c r="F22" s="42" t="e">
        <f>ASIGNAVIMAI!#REF!</f>
        <v>#REF!</v>
      </c>
    </row>
    <row r="23" spans="1:6" ht="15.75" x14ac:dyDescent="0.25">
      <c r="A23" s="22" t="s">
        <v>147</v>
      </c>
      <c r="B23" s="24" t="str">
        <f>ASIGNAVIMAI!B124</f>
        <v>Palomenės seniūnas</v>
      </c>
      <c r="C23" s="43">
        <f>ASIGNAVIMAI!C137</f>
        <v>166.7</v>
      </c>
      <c r="D23" s="42" t="e">
        <f>ASIGNAVIMAI!#REF!</f>
        <v>#REF!</v>
      </c>
      <c r="E23" s="42"/>
      <c r="F23" s="42" t="e">
        <f>ASIGNAVIMAI!#REF!</f>
        <v>#REF!</v>
      </c>
    </row>
    <row r="24" spans="1:6" ht="24.75" customHeight="1" x14ac:dyDescent="0.25">
      <c r="A24" s="327" t="s">
        <v>133</v>
      </c>
      <c r="B24" s="328"/>
      <c r="C24" s="45">
        <f>SUM(C11:C23)</f>
        <v>27542.212000000003</v>
      </c>
      <c r="D24" s="45" t="e">
        <f t="shared" ref="D24:F24" si="0">SUM(D11:D23)</f>
        <v>#REF!</v>
      </c>
      <c r="E24" s="45" t="e">
        <f t="shared" si="0"/>
        <v>#REF!</v>
      </c>
      <c r="F24" s="45"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7"/>
  <sheetViews>
    <sheetView topLeftCell="A4" workbookViewId="0">
      <selection activeCell="A5" sqref="A5:F25"/>
    </sheetView>
  </sheetViews>
  <sheetFormatPr defaultRowHeight="12.75" x14ac:dyDescent="0.2"/>
  <cols>
    <col min="1" max="1" width="6.140625" customWidth="1"/>
    <col min="2" max="2" width="40.5703125" customWidth="1"/>
    <col min="3" max="4" width="11.28515625" customWidth="1"/>
    <col min="5" max="5" width="11.7109375" customWidth="1"/>
    <col min="6" max="6" width="11.28515625" customWidth="1"/>
  </cols>
  <sheetData>
    <row r="1" spans="1:6" ht="15.75" x14ac:dyDescent="0.25">
      <c r="A1" s="1"/>
      <c r="B1" s="1"/>
      <c r="C1" s="256" t="s">
        <v>239</v>
      </c>
      <c r="D1" s="256"/>
      <c r="E1" s="256"/>
      <c r="F1" s="256"/>
    </row>
    <row r="2" spans="1:6" ht="15.75" x14ac:dyDescent="0.25">
      <c r="A2" s="1"/>
      <c r="B2" s="1"/>
      <c r="C2" s="326" t="s">
        <v>132</v>
      </c>
      <c r="D2" s="326"/>
      <c r="E2" s="326"/>
      <c r="F2" s="326"/>
    </row>
    <row r="3" spans="1:6" ht="15.75" x14ac:dyDescent="0.25">
      <c r="A3" s="1"/>
      <c r="B3" s="1"/>
      <c r="C3" s="326" t="s">
        <v>238</v>
      </c>
      <c r="D3" s="326"/>
      <c r="E3" s="326"/>
      <c r="F3" s="326"/>
    </row>
    <row r="4" spans="1:6" ht="15.75" x14ac:dyDescent="0.25">
      <c r="A4" s="1"/>
      <c r="B4" s="8"/>
      <c r="C4" s="14"/>
      <c r="D4" s="71"/>
      <c r="E4" s="1"/>
      <c r="F4" s="1"/>
    </row>
    <row r="5" spans="1:6" ht="15.75" x14ac:dyDescent="0.25">
      <c r="A5" s="261" t="s">
        <v>243</v>
      </c>
      <c r="B5" s="261"/>
      <c r="C5" s="261"/>
      <c r="D5" s="261"/>
      <c r="E5" s="261"/>
      <c r="F5" s="261"/>
    </row>
    <row r="6" spans="1:6" ht="15.75" x14ac:dyDescent="0.25">
      <c r="A6" s="261" t="s">
        <v>245</v>
      </c>
      <c r="B6" s="261"/>
      <c r="C6" s="261"/>
      <c r="D6" s="261"/>
      <c r="E6" s="261"/>
      <c r="F6" s="261"/>
    </row>
    <row r="7" spans="1:6" ht="15.75" x14ac:dyDescent="0.25">
      <c r="A7" s="226" t="s">
        <v>246</v>
      </c>
      <c r="B7" s="226"/>
      <c r="C7" s="226"/>
      <c r="D7" s="226"/>
      <c r="E7" s="226"/>
      <c r="F7" s="226"/>
    </row>
    <row r="8" spans="1:6" ht="15.75" x14ac:dyDescent="0.25">
      <c r="A8" s="1"/>
      <c r="B8" s="12"/>
      <c r="C8" s="12"/>
      <c r="D8" s="71"/>
      <c r="E8" s="1"/>
      <c r="F8" s="49" t="s">
        <v>63</v>
      </c>
    </row>
    <row r="9" spans="1:6" ht="15.75" x14ac:dyDescent="0.25">
      <c r="A9" s="233" t="s">
        <v>232</v>
      </c>
      <c r="B9" s="248" t="s">
        <v>241</v>
      </c>
      <c r="C9" s="250" t="s">
        <v>74</v>
      </c>
      <c r="D9" s="323" t="s">
        <v>128</v>
      </c>
      <c r="E9" s="324"/>
      <c r="F9" s="325"/>
    </row>
    <row r="10" spans="1:6" ht="15.75" x14ac:dyDescent="0.2">
      <c r="A10" s="234"/>
      <c r="B10" s="249"/>
      <c r="C10" s="251"/>
      <c r="D10" s="318" t="s">
        <v>129</v>
      </c>
      <c r="E10" s="319"/>
      <c r="F10" s="233" t="s">
        <v>130</v>
      </c>
    </row>
    <row r="11" spans="1:6" ht="37.5" customHeight="1" x14ac:dyDescent="0.2">
      <c r="A11" s="235"/>
      <c r="B11" s="322"/>
      <c r="C11" s="309"/>
      <c r="D11" s="16" t="s">
        <v>111</v>
      </c>
      <c r="E11" s="17" t="s">
        <v>131</v>
      </c>
      <c r="F11" s="235"/>
    </row>
    <row r="12" spans="1:6" ht="48.75" customHeight="1" x14ac:dyDescent="0.25">
      <c r="A12" s="22" t="s">
        <v>78</v>
      </c>
      <c r="B12" s="134" t="str">
        <f>ASIGNAVIMAI!B12</f>
        <v>Savivaldybės valdymo programa</v>
      </c>
      <c r="C12" s="42">
        <f>'ASIGNAVIMAI IŠ SAVIV.BIUDŽETO'!C62</f>
        <v>0</v>
      </c>
      <c r="D12" s="42" t="e">
        <f>'ASIGNAVIMAI IŠ SAVIV.BIUDŽETO'!#REF!</f>
        <v>#REF!</v>
      </c>
      <c r="E12" s="42" t="e">
        <f>'ASIGNAVIMAI IŠ SAVIV.BIUDŽETO'!#REF!</f>
        <v>#REF!</v>
      </c>
      <c r="F12" s="42" t="e">
        <f>'ASIGNAVIMAI IŠ SAVIV.BIUDŽETO'!#REF!</f>
        <v>#REF!</v>
      </c>
    </row>
    <row r="13" spans="1:6" ht="15.75" x14ac:dyDescent="0.25">
      <c r="A13" s="22" t="s">
        <v>79</v>
      </c>
      <c r="B13" s="135" t="str">
        <f>ASIGNAVIMAI!B23</f>
        <v>Kaišiadorių r. Pravieniškių lopšelio-darželio „Ąžuoliukas“ direktorius</v>
      </c>
      <c r="C13" s="42" t="e">
        <f>'ASIGNAVIMAI IŠ SAVIV.BIUDŽETO'!#REF!</f>
        <v>#REF!</v>
      </c>
      <c r="D13" s="42" t="e">
        <f>'ASIGNAVIMAI IŠ SAVIV.BIUDŽETO'!#REF!</f>
        <v>#REF!</v>
      </c>
      <c r="E13" s="42" t="e">
        <f>'ASIGNAVIMAI IŠ SAVIV.BIUDŽETO'!#REF!</f>
        <v>#REF!</v>
      </c>
      <c r="F13" s="42" t="e">
        <f>'ASIGNAVIMAI IŠ SAVIV.BIUDŽETO'!#REF!</f>
        <v>#REF!</v>
      </c>
    </row>
    <row r="14" spans="1:6" ht="15.75" x14ac:dyDescent="0.25">
      <c r="A14" s="22" t="s">
        <v>80</v>
      </c>
      <c r="B14" s="22" t="str">
        <f>ASIGNAVIMAI!B52</f>
        <v>Palomenės seniūnas</v>
      </c>
      <c r="C14" s="42">
        <f>'ASIGNAVIMAI IŠ SAVIV.BIUDŽETO'!C92</f>
        <v>4950.7000000000007</v>
      </c>
      <c r="D14" s="42" t="e">
        <f>'ASIGNAVIMAI IŠ SAVIV.BIUDŽETO'!#REF!</f>
        <v>#REF!</v>
      </c>
      <c r="E14" s="42" t="e">
        <f>'ASIGNAVIMAI IŠ SAVIV.BIUDŽETO'!#REF!</f>
        <v>#REF!</v>
      </c>
      <c r="F14" s="42" t="e">
        <f>'ASIGNAVIMAI IŠ SAVIV.BIUDŽETO'!#REF!</f>
        <v>#REF!</v>
      </c>
    </row>
    <row r="15" spans="1:6" ht="15.75" x14ac:dyDescent="0.25">
      <c r="A15" s="22" t="s">
        <v>81</v>
      </c>
      <c r="B15" s="135" t="str">
        <f>ASIGNAVIMAI!B64</f>
        <v>Kaišiadorių r. Rumšiškių  lopšelio-darželio direktorius</v>
      </c>
      <c r="C15" s="42" t="e">
        <f>'ASIGNAVIMAI IŠ SAVIV.BIUDŽETO'!#REF!</f>
        <v>#REF!</v>
      </c>
      <c r="D15" s="42" t="e">
        <f>'ASIGNAVIMAI IŠ SAVIV.BIUDŽETO'!#REF!</f>
        <v>#REF!</v>
      </c>
      <c r="E15" s="42" t="e">
        <f>'ASIGNAVIMAI IŠ SAVIV.BIUDŽETO'!#REF!</f>
        <v>#REF!</v>
      </c>
      <c r="F15" s="42"/>
    </row>
    <row r="16" spans="1:6" ht="15.75" x14ac:dyDescent="0.25">
      <c r="A16" s="22" t="s">
        <v>82</v>
      </c>
      <c r="B16" s="22" t="str">
        <f>ASIGNAVIMAI!B82</f>
        <v>Kaišiadorių kultūros centro direktorius</v>
      </c>
      <c r="C16" s="42"/>
      <c r="D16" s="42"/>
      <c r="E16" s="42"/>
      <c r="F16" s="42"/>
    </row>
    <row r="17" spans="1:6" ht="15.75" x14ac:dyDescent="0.25">
      <c r="A17" s="22" t="s">
        <v>83</v>
      </c>
      <c r="B17" s="22" t="str">
        <f>ASIGNAVIMAI!B86</f>
        <v>Žaslių kultūros centro direktorius</v>
      </c>
      <c r="C17" s="42">
        <f>'ASIGNAVIMAI IŠ SAVIV.BIUDŽETO'!C129</f>
        <v>4893.7999999999993</v>
      </c>
      <c r="D17" s="42" t="e">
        <f>'ASIGNAVIMAI IŠ SAVIV.BIUDŽETO'!#REF!</f>
        <v>#REF!</v>
      </c>
      <c r="E17" s="42" t="e">
        <f>'ASIGNAVIMAI IŠ SAVIV.BIUDŽETO'!#REF!</f>
        <v>#REF!</v>
      </c>
      <c r="F17" s="42"/>
    </row>
    <row r="18" spans="1:6" ht="15.75" x14ac:dyDescent="0.25">
      <c r="A18" s="22" t="s">
        <v>84</v>
      </c>
      <c r="B18" s="22" t="str">
        <f>ASIGNAVIMAI!B89</f>
        <v>Sveikatos ir socialinės apsaugos programa</v>
      </c>
      <c r="C18" s="42" t="e">
        <f>'ASIGNAVIMAI IŠ SAVIV.BIUDŽETO'!#REF!</f>
        <v>#REF!</v>
      </c>
      <c r="D18" s="42" t="e">
        <f>'ASIGNAVIMAI IŠ SAVIV.BIUDŽETO'!#REF!</f>
        <v>#REF!</v>
      </c>
      <c r="E18" s="42"/>
      <c r="F18" s="42" t="e">
        <f>'ASIGNAVIMAI IŠ SAVIV.BIUDŽETO'!#REF!</f>
        <v>#REF!</v>
      </c>
    </row>
    <row r="19" spans="1:6" ht="15.75" x14ac:dyDescent="0.25">
      <c r="A19" s="22" t="s">
        <v>85</v>
      </c>
      <c r="B19" s="22" t="str">
        <f>ASIGNAVIMAI!B97</f>
        <v>Kaišiadorių r. Žiežmarių mokyklos-darželio „Vaikystės dvaras“ direktorius</v>
      </c>
      <c r="C19" s="42" t="e">
        <f>'ASIGNAVIMAI IŠ SAVIV.BIUDŽETO'!#REF!</f>
        <v>#REF!</v>
      </c>
      <c r="D19" s="42" t="e">
        <f>'ASIGNAVIMAI IŠ SAVIV.BIUDŽETO'!#REF!</f>
        <v>#REF!</v>
      </c>
      <c r="E19" s="42"/>
      <c r="F19" s="42"/>
    </row>
    <row r="20" spans="1:6" ht="15.75" x14ac:dyDescent="0.25">
      <c r="A20" s="22" t="s">
        <v>86</v>
      </c>
      <c r="B20" s="22" t="str">
        <f>ASIGNAVIMAI!B100</f>
        <v>Kaišiadorių r. Rumšiškių Antano Baranausko gimnazijos direktorius</v>
      </c>
      <c r="C20" s="42" t="e">
        <f>'ASIGNAVIMAI IŠ SAVIV.BIUDŽETO'!#REF!</f>
        <v>#REF!</v>
      </c>
      <c r="D20" s="42" t="e">
        <f>'ASIGNAVIMAI IŠ SAVIV.BIUDŽETO'!#REF!</f>
        <v>#REF!</v>
      </c>
      <c r="E20" s="42" t="e">
        <f>'ASIGNAVIMAI IŠ SAVIV.BIUDŽETO'!#REF!</f>
        <v>#REF!</v>
      </c>
      <c r="F20" s="42"/>
    </row>
    <row r="21" spans="1:6" ht="31.5" x14ac:dyDescent="0.25">
      <c r="A21" s="22" t="s">
        <v>87</v>
      </c>
      <c r="B21" s="101" t="str">
        <f>ASIGNAVIMAI!B105</f>
        <v>Kaišiadorių šventosios Faustinos ugdymo centro direktorius</v>
      </c>
      <c r="C21" s="42" t="e">
        <f>'ASIGNAVIMAI IŠ SAVIV.BIUDŽETO'!#REF!</f>
        <v>#REF!</v>
      </c>
      <c r="D21" s="42" t="e">
        <f>'ASIGNAVIMAI IŠ SAVIV.BIUDŽETO'!#REF!</f>
        <v>#REF!</v>
      </c>
      <c r="E21" s="42"/>
      <c r="F21" s="42" t="e">
        <f>'ASIGNAVIMAI IŠ SAVIV.BIUDŽETO'!#REF!</f>
        <v>#REF!</v>
      </c>
    </row>
    <row r="22" spans="1:6" ht="15.75" x14ac:dyDescent="0.25">
      <c r="A22" s="22" t="s">
        <v>88</v>
      </c>
      <c r="B22" s="22" t="str">
        <f>ASIGNAVIMAI!B108</f>
        <v>Rumšiškių kultūros centro direktorius</v>
      </c>
      <c r="C22" s="42" t="e">
        <f>'ASIGNAVIMAI IŠ SAVIV.BIUDŽETO'!#REF!</f>
        <v>#REF!</v>
      </c>
      <c r="D22" s="42"/>
      <c r="E22" s="42"/>
      <c r="F22" s="42" t="e">
        <f>'ASIGNAVIMAI IŠ SAVIV.BIUDŽETO'!#REF!</f>
        <v>#REF!</v>
      </c>
    </row>
    <row r="23" spans="1:6" ht="15.75" x14ac:dyDescent="0.25">
      <c r="A23" s="22" t="s">
        <v>89</v>
      </c>
      <c r="B23" s="22" t="str">
        <f>ASIGNAVIMAI!B113</f>
        <v>Pravieniškių seniūnas</v>
      </c>
      <c r="C23" s="42" t="e">
        <f>'ASIGNAVIMAI IŠ SAVIV.BIUDŽETO'!#REF!</f>
        <v>#REF!</v>
      </c>
      <c r="D23" s="42" t="e">
        <f>'ASIGNAVIMAI IŠ SAVIV.BIUDŽETO'!#REF!</f>
        <v>#REF!</v>
      </c>
      <c r="E23" s="42"/>
      <c r="F23" s="42" t="e">
        <f>'ASIGNAVIMAI IŠ SAVIV.BIUDŽETO'!#REF!</f>
        <v>#REF!</v>
      </c>
    </row>
    <row r="24" spans="1:6" ht="15.75" x14ac:dyDescent="0.25">
      <c r="A24" s="22" t="s">
        <v>147</v>
      </c>
      <c r="B24" s="24" t="str">
        <f>ASIGNAVIMAI!B124</f>
        <v>Palomenės seniūnas</v>
      </c>
      <c r="C24" s="42" t="e">
        <f>'ASIGNAVIMAI IŠ SAVIV.BIUDŽETO'!#REF!</f>
        <v>#REF!</v>
      </c>
      <c r="D24" s="42" t="e">
        <f>'ASIGNAVIMAI IŠ SAVIV.BIUDŽETO'!#REF!</f>
        <v>#REF!</v>
      </c>
      <c r="E24" s="42"/>
      <c r="F24" s="42" t="e">
        <f>'ASIGNAVIMAI IŠ SAVIV.BIUDŽETO'!#REF!</f>
        <v>#REF!</v>
      </c>
    </row>
    <row r="25" spans="1:6" ht="24.75" customHeight="1" x14ac:dyDescent="0.25">
      <c r="A25" s="327" t="s">
        <v>133</v>
      </c>
      <c r="B25" s="328"/>
      <c r="C25" s="45" t="e">
        <f>SUM(C12:C24)</f>
        <v>#REF!</v>
      </c>
      <c r="D25" s="45" t="e">
        <f t="shared" ref="D25:F25" si="0">SUM(D12:D24)</f>
        <v>#REF!</v>
      </c>
      <c r="E25" s="45" t="e">
        <f t="shared" si="0"/>
        <v>#REF!</v>
      </c>
      <c r="F25" s="45" t="e">
        <f t="shared" si="0"/>
        <v>#REF!</v>
      </c>
    </row>
    <row r="27" spans="1:6" x14ac:dyDescent="0.2">
      <c r="A27" s="120"/>
      <c r="B27" s="120"/>
      <c r="C27" s="120"/>
      <c r="D27" s="120"/>
      <c r="E27" s="120"/>
      <c r="F27" s="120"/>
    </row>
  </sheetData>
  <mergeCells count="13">
    <mergeCell ref="F10:F11"/>
    <mergeCell ref="A25:B25"/>
    <mergeCell ref="C1:F1"/>
    <mergeCell ref="C2:F2"/>
    <mergeCell ref="C3:F3"/>
    <mergeCell ref="A5:F5"/>
    <mergeCell ref="A7:F7"/>
    <mergeCell ref="A9:A11"/>
    <mergeCell ref="B9:B11"/>
    <mergeCell ref="C9:C11"/>
    <mergeCell ref="D9:F9"/>
    <mergeCell ref="D10:E10"/>
    <mergeCell ref="A6:F6"/>
  </mergeCells>
  <pageMargins left="0.51181102362204722" right="0.31496062992125984" top="0.55118110236220474" bottom="0.55118110236220474"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
  <sheetViews>
    <sheetView workbookViewId="0">
      <selection sqref="A1:XFD1048576"/>
    </sheetView>
  </sheetViews>
  <sheetFormatPr defaultRowHeight="12.75" x14ac:dyDescent="0.2"/>
  <sheetData/>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4"/>
  <sheetViews>
    <sheetView topLeftCell="A7"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6" t="s">
        <v>239</v>
      </c>
      <c r="D1" s="256"/>
      <c r="E1" s="256"/>
      <c r="F1" s="256"/>
    </row>
    <row r="2" spans="1:6" ht="15.75" x14ac:dyDescent="0.25">
      <c r="A2" s="1"/>
      <c r="B2" s="1"/>
      <c r="C2" s="326" t="s">
        <v>132</v>
      </c>
      <c r="D2" s="326"/>
      <c r="E2" s="326"/>
      <c r="F2" s="326"/>
    </row>
    <row r="3" spans="1:6" ht="15.75" x14ac:dyDescent="0.25">
      <c r="A3" s="1"/>
      <c r="B3" s="1"/>
      <c r="C3" s="326" t="s">
        <v>238</v>
      </c>
      <c r="D3" s="326"/>
      <c r="E3" s="326"/>
      <c r="F3" s="326"/>
    </row>
    <row r="4" spans="1:6" ht="15.75" x14ac:dyDescent="0.25">
      <c r="A4" s="1"/>
      <c r="B4" s="8"/>
      <c r="C4" s="14"/>
      <c r="D4" s="71"/>
      <c r="E4" s="1"/>
      <c r="F4" s="1"/>
    </row>
    <row r="5" spans="1:6" ht="15.75" x14ac:dyDescent="0.25">
      <c r="A5" s="261" t="s">
        <v>234</v>
      </c>
      <c r="B5" s="261"/>
      <c r="C5" s="261"/>
      <c r="D5" s="261"/>
      <c r="E5" s="261"/>
      <c r="F5" s="261"/>
    </row>
    <row r="6" spans="1:6" ht="15.75" x14ac:dyDescent="0.25">
      <c r="A6" s="226" t="s">
        <v>242</v>
      </c>
      <c r="B6" s="226"/>
      <c r="C6" s="226"/>
      <c r="D6" s="226"/>
      <c r="E6" s="226"/>
      <c r="F6" s="226"/>
    </row>
    <row r="7" spans="1:6" ht="15.75" x14ac:dyDescent="0.25">
      <c r="A7" s="1"/>
      <c r="B7" s="12"/>
      <c r="C7" s="12"/>
      <c r="D7" s="71"/>
      <c r="E7" s="1"/>
      <c r="F7" s="49" t="s">
        <v>63</v>
      </c>
    </row>
    <row r="8" spans="1:6" ht="15.75" x14ac:dyDescent="0.25">
      <c r="A8" s="233" t="s">
        <v>232</v>
      </c>
      <c r="B8" s="248" t="s">
        <v>241</v>
      </c>
      <c r="C8" s="250" t="s">
        <v>74</v>
      </c>
      <c r="D8" s="323" t="s">
        <v>128</v>
      </c>
      <c r="E8" s="324"/>
      <c r="F8" s="325"/>
    </row>
    <row r="9" spans="1:6" ht="15.75" x14ac:dyDescent="0.2">
      <c r="A9" s="234"/>
      <c r="B9" s="249"/>
      <c r="C9" s="251"/>
      <c r="D9" s="318" t="s">
        <v>129</v>
      </c>
      <c r="E9" s="319"/>
      <c r="F9" s="233" t="s">
        <v>130</v>
      </c>
    </row>
    <row r="10" spans="1:6" ht="31.5" x14ac:dyDescent="0.2">
      <c r="A10" s="235"/>
      <c r="B10" s="322"/>
      <c r="C10" s="309"/>
      <c r="D10" s="16" t="s">
        <v>111</v>
      </c>
      <c r="E10" s="17" t="s">
        <v>131</v>
      </c>
      <c r="F10" s="235"/>
    </row>
    <row r="11" spans="1:6" ht="42.75" customHeight="1" x14ac:dyDescent="0.25">
      <c r="A11" s="22" t="s">
        <v>78</v>
      </c>
      <c r="B11" s="134" t="str">
        <f>ASIGNAVIMAI!B12</f>
        <v>Savivaldybės valdymo programa</v>
      </c>
      <c r="C11" s="42">
        <f>'ASIGNAVIMAI IŠ SAVIV.BIUDŽETO'!C62</f>
        <v>0</v>
      </c>
      <c r="D11" s="42" t="e">
        <f>'ASIGNAVIMAI IŠ SAVIV.BIUDŽETO'!#REF!</f>
        <v>#REF!</v>
      </c>
      <c r="E11" s="42" t="e">
        <f>'ASIGNAVIMAI IŠ SAVIV.BIUDŽETO'!#REF!</f>
        <v>#REF!</v>
      </c>
      <c r="F11" s="42" t="e">
        <f>'ASIGNAVIMAI IŠ SAVIV.BIUDŽETO'!#REF!</f>
        <v>#REF!</v>
      </c>
    </row>
    <row r="12" spans="1:6" ht="15.75" x14ac:dyDescent="0.25">
      <c r="A12" s="22" t="s">
        <v>79</v>
      </c>
      <c r="B12" s="135" t="str">
        <f>ASIGNAVIMAI!B23</f>
        <v>Kaišiadorių r. Pravieniškių lopšelio-darželio „Ąžuoliukas“ direktorius</v>
      </c>
      <c r="C12" s="42" t="e">
        <f>'ASIGNAVIMAI IŠ SAVIV.BIUDŽETO'!#REF!</f>
        <v>#REF!</v>
      </c>
      <c r="D12" s="42" t="e">
        <f>'ASIGNAVIMAI IŠ SAVIV.BIUDŽETO'!#REF!</f>
        <v>#REF!</v>
      </c>
      <c r="E12" s="42" t="e">
        <f>'ASIGNAVIMAI IŠ SAVIV.BIUDŽETO'!#REF!</f>
        <v>#REF!</v>
      </c>
      <c r="F12" s="42" t="e">
        <f>'ASIGNAVIMAI IŠ SAVIV.BIUDŽETO'!#REF!</f>
        <v>#REF!</v>
      </c>
    </row>
    <row r="13" spans="1:6" ht="15.75" x14ac:dyDescent="0.25">
      <c r="A13" s="22" t="s">
        <v>80</v>
      </c>
      <c r="B13" s="22" t="str">
        <f>ASIGNAVIMAI!B52</f>
        <v>Palomenės seniūnas</v>
      </c>
      <c r="C13" s="42">
        <f>'ASIGNAVIMAI IŠ SAVIV.BIUDŽETO'!C92</f>
        <v>4950.7000000000007</v>
      </c>
      <c r="D13" s="42" t="e">
        <f>'ASIGNAVIMAI IŠ SAVIV.BIUDŽETO'!#REF!</f>
        <v>#REF!</v>
      </c>
      <c r="E13" s="42" t="e">
        <f>'ASIGNAVIMAI IŠ SAVIV.BIUDŽETO'!#REF!</f>
        <v>#REF!</v>
      </c>
      <c r="F13" s="42" t="e">
        <f>'ASIGNAVIMAI IŠ SAVIV.BIUDŽETO'!#REF!</f>
        <v>#REF!</v>
      </c>
    </row>
    <row r="14" spans="1:6" ht="15.75" x14ac:dyDescent="0.25">
      <c r="A14" s="22" t="s">
        <v>81</v>
      </c>
      <c r="B14" s="135" t="str">
        <f>ASIGNAVIMAI!B64</f>
        <v>Kaišiadorių r. Rumšiškių  lopšelio-darželio direktorius</v>
      </c>
      <c r="C14" s="42" t="e">
        <f>'ASIGNAVIMAI IŠ SAVIV.BIUDŽETO'!#REF!</f>
        <v>#REF!</v>
      </c>
      <c r="D14" s="42" t="e">
        <f>'ASIGNAVIMAI IŠ SAVIV.BIUDŽETO'!#REF!</f>
        <v>#REF!</v>
      </c>
      <c r="E14" s="42" t="e">
        <f>'ASIGNAVIMAI IŠ SAVIV.BIUDŽETO'!#REF!</f>
        <v>#REF!</v>
      </c>
      <c r="F14" s="42" t="e">
        <f>'ASIGNAVIMAI IŠ SAVIV.BIUDŽETO'!#REF!</f>
        <v>#REF!</v>
      </c>
    </row>
    <row r="15" spans="1:6" ht="15.75" x14ac:dyDescent="0.25">
      <c r="A15" s="22" t="s">
        <v>82</v>
      </c>
      <c r="B15" s="22" t="str">
        <f>ASIGNAVIMAI!B82</f>
        <v>Kaišiadorių kultūros centro direktorius</v>
      </c>
      <c r="C15" s="42">
        <f>'ASIGNAVIMAI IŠ SAVIV.BIUDŽETO'!C115</f>
        <v>526.29999999999995</v>
      </c>
      <c r="D15" s="42" t="e">
        <f>'ASIGNAVIMAI IŠ SAVIV.BIUDŽETO'!#REF!</f>
        <v>#REF!</v>
      </c>
      <c r="E15" s="42" t="e">
        <f>'ASIGNAVIMAI IŠ SAVIV.BIUDŽETO'!#REF!</f>
        <v>#REF!</v>
      </c>
      <c r="F15" s="42" t="e">
        <f>'ASIGNAVIMAI IŠ SAVIV.BIUDŽETO'!#REF!</f>
        <v>#REF!</v>
      </c>
    </row>
    <row r="16" spans="1:6" ht="15.75" x14ac:dyDescent="0.25">
      <c r="A16" s="22" t="s">
        <v>83</v>
      </c>
      <c r="B16" s="22" t="str">
        <f>ASIGNAVIMAI!B86</f>
        <v>Žaslių kultūros centro direktorius</v>
      </c>
      <c r="C16" s="42">
        <f>'ASIGNAVIMAI IŠ SAVIV.BIUDŽETO'!C129</f>
        <v>4893.7999999999993</v>
      </c>
      <c r="D16" s="42" t="e">
        <f>'ASIGNAVIMAI IŠ SAVIV.BIUDŽETO'!#REF!</f>
        <v>#REF!</v>
      </c>
      <c r="E16" s="42" t="e">
        <f>'ASIGNAVIMAI IŠ SAVIV.BIUDŽETO'!#REF!</f>
        <v>#REF!</v>
      </c>
      <c r="F16" s="42" t="e">
        <f>'ASIGNAVIMAI IŠ SAVIV.BIUDŽETO'!#REF!</f>
        <v>#REF!</v>
      </c>
    </row>
    <row r="17" spans="1:6" ht="15.75" x14ac:dyDescent="0.25">
      <c r="A17" s="22" t="s">
        <v>84</v>
      </c>
      <c r="B17" s="22" t="str">
        <f>ASIGNAVIMAI!B89</f>
        <v>Sveikatos ir socialinės apsaugos programa</v>
      </c>
      <c r="C17" s="42" t="e">
        <f>'ASIGNAVIMAI IŠ SAVIV.BIUDŽETO'!#REF!</f>
        <v>#REF!</v>
      </c>
      <c r="D17" s="42" t="e">
        <f>'ASIGNAVIMAI IŠ SAVIV.BIUDŽETO'!#REF!</f>
        <v>#REF!</v>
      </c>
      <c r="E17" s="42" t="e">
        <f>'ASIGNAVIMAI IŠ SAVIV.BIUDŽETO'!#REF!</f>
        <v>#REF!</v>
      </c>
      <c r="F17" s="42" t="e">
        <f>'ASIGNAVIMAI IŠ SAVIV.BIUDŽETO'!#REF!</f>
        <v>#REF!</v>
      </c>
    </row>
    <row r="18" spans="1:6" ht="15.75" x14ac:dyDescent="0.25">
      <c r="A18" s="22" t="s">
        <v>85</v>
      </c>
      <c r="B18" s="22" t="str">
        <f>ASIGNAVIMAI!B97</f>
        <v>Kaišiadorių r. Žiežmarių mokyklos-darželio „Vaikystės dvaras“ direktorius</v>
      </c>
      <c r="C18" s="42" t="e">
        <f>'ASIGNAVIMAI IŠ SAVIV.BIUDŽETO'!#REF!</f>
        <v>#REF!</v>
      </c>
      <c r="D18" s="42" t="e">
        <f>'ASIGNAVIMAI IŠ SAVIV.BIUDŽETO'!#REF!</f>
        <v>#REF!</v>
      </c>
      <c r="E18" s="42" t="e">
        <f>'ASIGNAVIMAI IŠ SAVIV.BIUDŽETO'!#REF!</f>
        <v>#REF!</v>
      </c>
      <c r="F18" s="42" t="e">
        <f>'ASIGNAVIMAI IŠ SAVIV.BIUDŽETO'!#REF!</f>
        <v>#REF!</v>
      </c>
    </row>
    <row r="19" spans="1:6" ht="15.75" x14ac:dyDescent="0.25">
      <c r="A19" s="22" t="s">
        <v>86</v>
      </c>
      <c r="B19" s="22" t="str">
        <f>ASIGNAVIMAI!B100</f>
        <v>Kaišiadorių r. Rumšiškių Antano Baranausko gimnazijos direktorius</v>
      </c>
      <c r="C19" s="42" t="e">
        <f>'ASIGNAVIMAI IŠ SAVIV.BIUDŽETO'!#REF!</f>
        <v>#REF!</v>
      </c>
      <c r="D19" s="42" t="e">
        <f>'ASIGNAVIMAI IŠ SAVIV.BIUDŽETO'!#REF!</f>
        <v>#REF!</v>
      </c>
      <c r="E19" s="42" t="e">
        <f>'ASIGNAVIMAI IŠ SAVIV.BIUDŽETO'!#REF!</f>
        <v>#REF!</v>
      </c>
      <c r="F19" s="42" t="e">
        <f>'ASIGNAVIMAI IŠ SAVIV.BIUDŽETO'!#REF!</f>
        <v>#REF!</v>
      </c>
    </row>
    <row r="20" spans="1:6" ht="15.75" x14ac:dyDescent="0.25">
      <c r="A20" s="22" t="s">
        <v>87</v>
      </c>
      <c r="B20" s="22" t="str">
        <f>ASIGNAVIMAI!B105</f>
        <v>Kaišiadorių šventosios Faustinos ugdymo centro direktorius</v>
      </c>
      <c r="C20" s="42" t="e">
        <f>'ASIGNAVIMAI IŠ SAVIV.BIUDŽETO'!#REF!</f>
        <v>#REF!</v>
      </c>
      <c r="D20" s="42" t="e">
        <f>'ASIGNAVIMAI IŠ SAVIV.BIUDŽETO'!#REF!</f>
        <v>#REF!</v>
      </c>
      <c r="E20" s="42" t="e">
        <f>'ASIGNAVIMAI IŠ SAVIV.BIUDŽETO'!#REF!</f>
        <v>#REF!</v>
      </c>
      <c r="F20" s="42" t="e">
        <f>'ASIGNAVIMAI IŠ SAVIV.BIUDŽETO'!#REF!</f>
        <v>#REF!</v>
      </c>
    </row>
    <row r="21" spans="1:6" ht="15.75" x14ac:dyDescent="0.25">
      <c r="A21" s="22" t="s">
        <v>88</v>
      </c>
      <c r="B21" s="22" t="str">
        <f>ASIGNAVIMAI!B108</f>
        <v>Rumšiškių kultūros centro direktorius</v>
      </c>
      <c r="C21" s="42" t="e">
        <f>'ASIGNAVIMAI IŠ SAVIV.BIUDŽETO'!#REF!</f>
        <v>#REF!</v>
      </c>
      <c r="D21" s="42" t="e">
        <f>'ASIGNAVIMAI IŠ SAVIV.BIUDŽETO'!#REF!</f>
        <v>#REF!</v>
      </c>
      <c r="E21" s="42" t="e">
        <f>'ASIGNAVIMAI IŠ SAVIV.BIUDŽETO'!#REF!</f>
        <v>#REF!</v>
      </c>
      <c r="F21" s="42" t="e">
        <f>'ASIGNAVIMAI IŠ SAVIV.BIUDŽETO'!#REF!</f>
        <v>#REF!</v>
      </c>
    </row>
    <row r="22" spans="1:6" ht="15.75" x14ac:dyDescent="0.25">
      <c r="A22" s="22" t="s">
        <v>89</v>
      </c>
      <c r="B22" s="22" t="str">
        <f>ASIGNAVIMAI!B113</f>
        <v>Pravieniškių seniūnas</v>
      </c>
      <c r="C22" s="42" t="e">
        <f>'ASIGNAVIMAI IŠ SAVIV.BIUDŽETO'!#REF!</f>
        <v>#REF!</v>
      </c>
      <c r="D22" s="42" t="e">
        <f>'ASIGNAVIMAI IŠ SAVIV.BIUDŽETO'!#REF!</f>
        <v>#REF!</v>
      </c>
      <c r="E22" s="42" t="e">
        <f>'ASIGNAVIMAI IŠ SAVIV.BIUDŽETO'!#REF!</f>
        <v>#REF!</v>
      </c>
      <c r="F22" s="42" t="e">
        <f>'ASIGNAVIMAI IŠ SAVIV.BIUDŽETO'!#REF!</f>
        <v>#REF!</v>
      </c>
    </row>
    <row r="23" spans="1:6" ht="15.75" x14ac:dyDescent="0.25">
      <c r="A23" s="22" t="s">
        <v>147</v>
      </c>
      <c r="B23" s="24" t="str">
        <f>ASIGNAVIMAI!B124</f>
        <v>Palomenės seniūnas</v>
      </c>
      <c r="C23" s="42" t="e">
        <f>'ASIGNAVIMAI IŠ SAVIV.BIUDŽETO'!#REF!</f>
        <v>#REF!</v>
      </c>
      <c r="D23" s="42" t="e">
        <f>'ASIGNAVIMAI IŠ SAVIV.BIUDŽETO'!#REF!</f>
        <v>#REF!</v>
      </c>
      <c r="E23" s="42" t="e">
        <f>'ASIGNAVIMAI IŠ SAVIV.BIUDŽETO'!#REF!</f>
        <v>#REF!</v>
      </c>
      <c r="F23" s="42" t="e">
        <f>'ASIGNAVIMAI IŠ SAVIV.BIUDŽETO'!#REF!</f>
        <v>#REF!</v>
      </c>
    </row>
    <row r="24" spans="1:6" ht="24.75" customHeight="1" x14ac:dyDescent="0.25">
      <c r="A24" s="327" t="s">
        <v>133</v>
      </c>
      <c r="B24" s="328"/>
      <c r="C24" s="45" t="e">
        <f>SUM(C11:C23)</f>
        <v>#REF!</v>
      </c>
      <c r="D24" s="45" t="e">
        <f t="shared" ref="D24:F24" si="0">SUM(D11:D23)</f>
        <v>#REF!</v>
      </c>
      <c r="E24" s="45" t="e">
        <f t="shared" si="0"/>
        <v>#REF!</v>
      </c>
      <c r="F24" s="45"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2"/>
  <sheetViews>
    <sheetView showZeros="0" workbookViewId="0">
      <selection activeCell="F32" sqref="F32"/>
    </sheetView>
  </sheetViews>
  <sheetFormatPr defaultRowHeight="12.75" x14ac:dyDescent="0.2"/>
  <cols>
    <col min="1" max="1" width="5.5703125" customWidth="1"/>
    <col min="2" max="2" width="36.85546875" customWidth="1"/>
    <col min="3" max="3" width="14.140625" style="69" customWidth="1"/>
    <col min="4" max="4" width="12" customWidth="1"/>
    <col min="5" max="6" width="14.42578125" customWidth="1"/>
  </cols>
  <sheetData>
    <row r="1" spans="1:6" ht="15.75" x14ac:dyDescent="0.25">
      <c r="A1" s="1"/>
      <c r="B1" s="1"/>
      <c r="C1" s="12"/>
      <c r="D1" s="1" t="s">
        <v>77</v>
      </c>
      <c r="E1" s="1"/>
      <c r="F1" s="1"/>
    </row>
    <row r="2" spans="1:6" ht="15.75" customHeight="1" x14ac:dyDescent="0.25">
      <c r="A2" s="1"/>
      <c r="B2" s="1"/>
      <c r="C2" s="12"/>
      <c r="D2" s="225" t="s">
        <v>458</v>
      </c>
      <c r="E2" s="225"/>
      <c r="F2" s="225"/>
    </row>
    <row r="3" spans="1:6" ht="15.75" x14ac:dyDescent="0.25">
      <c r="A3" s="1"/>
      <c r="B3" s="1"/>
      <c r="C3" s="12"/>
      <c r="D3" s="225"/>
      <c r="E3" s="225"/>
      <c r="F3" s="225"/>
    </row>
    <row r="4" spans="1:6" ht="15.75" hidden="1" customHeight="1" x14ac:dyDescent="0.25">
      <c r="A4" s="1"/>
      <c r="B4" s="1"/>
      <c r="C4" s="12"/>
      <c r="D4" s="225" t="s">
        <v>457</v>
      </c>
      <c r="E4" s="225"/>
      <c r="F4" s="225"/>
    </row>
    <row r="5" spans="1:6" ht="15.75" hidden="1" x14ac:dyDescent="0.25">
      <c r="A5" s="1"/>
      <c r="B5" s="1"/>
      <c r="C5" s="12"/>
      <c r="D5" s="225"/>
      <c r="E5" s="225"/>
      <c r="F5" s="225"/>
    </row>
    <row r="6" spans="1:6" ht="15.75" hidden="1" x14ac:dyDescent="0.25">
      <c r="A6" s="1"/>
      <c r="B6" s="1"/>
      <c r="C6" s="12"/>
      <c r="D6" s="225"/>
      <c r="E6" s="225"/>
      <c r="F6" s="225"/>
    </row>
    <row r="7" spans="1:6" ht="15.75" x14ac:dyDescent="0.25">
      <c r="A7" s="1"/>
      <c r="B7" s="1"/>
      <c r="C7" s="12"/>
      <c r="D7" s="193"/>
      <c r="E7" s="193"/>
      <c r="F7" s="193"/>
    </row>
    <row r="8" spans="1:6" ht="15.75" x14ac:dyDescent="0.25">
      <c r="A8" s="1"/>
      <c r="B8" s="12" t="s">
        <v>475</v>
      </c>
      <c r="C8" s="62"/>
      <c r="D8" s="12"/>
      <c r="E8" s="12"/>
      <c r="F8" s="12"/>
    </row>
    <row r="9" spans="1:6" ht="15.75" x14ac:dyDescent="0.25">
      <c r="A9" s="226" t="s">
        <v>153</v>
      </c>
      <c r="B9" s="226"/>
      <c r="C9" s="226"/>
      <c r="D9" s="226"/>
      <c r="E9" s="226"/>
      <c r="F9" s="226"/>
    </row>
    <row r="10" spans="1:6" ht="15.75" x14ac:dyDescent="0.25">
      <c r="A10" s="10"/>
      <c r="B10" s="10"/>
      <c r="C10" s="10"/>
      <c r="D10" s="10"/>
      <c r="E10" s="10"/>
      <c r="F10" s="64" t="s">
        <v>284</v>
      </c>
    </row>
    <row r="11" spans="1:6" ht="12.75" customHeight="1" x14ac:dyDescent="0.2">
      <c r="A11" s="233" t="s">
        <v>232</v>
      </c>
      <c r="B11" s="236" t="s">
        <v>96</v>
      </c>
      <c r="C11" s="239" t="s">
        <v>91</v>
      </c>
      <c r="D11" s="233" t="s">
        <v>166</v>
      </c>
      <c r="E11" s="242" t="s">
        <v>146</v>
      </c>
      <c r="F11" s="245" t="s">
        <v>167</v>
      </c>
    </row>
    <row r="12" spans="1:6" ht="12.75" customHeight="1" x14ac:dyDescent="0.2">
      <c r="A12" s="234"/>
      <c r="B12" s="237"/>
      <c r="C12" s="240"/>
      <c r="D12" s="234"/>
      <c r="E12" s="243"/>
      <c r="F12" s="245"/>
    </row>
    <row r="13" spans="1:6" ht="69.75" customHeight="1" x14ac:dyDescent="0.2">
      <c r="A13" s="235"/>
      <c r="B13" s="238"/>
      <c r="C13" s="241"/>
      <c r="D13" s="235"/>
      <c r="E13" s="244"/>
      <c r="F13" s="245"/>
    </row>
    <row r="14" spans="1:6" ht="24" customHeight="1" x14ac:dyDescent="0.25">
      <c r="A14" s="96" t="s">
        <v>78</v>
      </c>
      <c r="B14" s="31" t="s">
        <v>113</v>
      </c>
      <c r="C14" s="43">
        <f>F14</f>
        <v>14</v>
      </c>
      <c r="D14" s="42"/>
      <c r="E14" s="48"/>
      <c r="F14" s="42">
        <v>14</v>
      </c>
    </row>
    <row r="15" spans="1:6" ht="33.75" customHeight="1" x14ac:dyDescent="0.25">
      <c r="A15" s="96" t="s">
        <v>79</v>
      </c>
      <c r="B15" s="31" t="s">
        <v>108</v>
      </c>
      <c r="C15" s="43">
        <f>D15+E15+F15</f>
        <v>93</v>
      </c>
      <c r="D15" s="42"/>
      <c r="E15" s="48">
        <v>92</v>
      </c>
      <c r="F15" s="42">
        <v>1</v>
      </c>
    </row>
    <row r="16" spans="1:6" ht="33.75" customHeight="1" x14ac:dyDescent="0.25">
      <c r="A16" s="96" t="s">
        <v>80</v>
      </c>
      <c r="B16" s="31" t="s">
        <v>2</v>
      </c>
      <c r="C16" s="43">
        <f t="shared" ref="C16" si="0">D16+E16+F16</f>
        <v>104</v>
      </c>
      <c r="D16" s="42"/>
      <c r="E16" s="48">
        <v>102.5</v>
      </c>
      <c r="F16" s="42">
        <v>1.5</v>
      </c>
    </row>
    <row r="17" spans="1:6" ht="33.75" customHeight="1" x14ac:dyDescent="0.25">
      <c r="A17" s="96" t="s">
        <v>81</v>
      </c>
      <c r="B17" s="31" t="s">
        <v>9</v>
      </c>
      <c r="C17" s="43">
        <f t="shared" ref="C17:C31" si="1">D17+E17+F17</f>
        <v>29</v>
      </c>
      <c r="D17" s="42"/>
      <c r="E17" s="48">
        <v>29</v>
      </c>
      <c r="F17" s="42"/>
    </row>
    <row r="18" spans="1:6" ht="33.75" customHeight="1" x14ac:dyDescent="0.25">
      <c r="A18" s="96" t="s">
        <v>82</v>
      </c>
      <c r="B18" s="31" t="s">
        <v>124</v>
      </c>
      <c r="C18" s="43">
        <f t="shared" si="1"/>
        <v>29</v>
      </c>
      <c r="D18" s="42"/>
      <c r="E18" s="48">
        <v>28.2</v>
      </c>
      <c r="F18" s="42">
        <v>0.8</v>
      </c>
    </row>
    <row r="19" spans="1:6" ht="33.75" customHeight="1" x14ac:dyDescent="0.25">
      <c r="A19" s="96" t="s">
        <v>83</v>
      </c>
      <c r="B19" s="31" t="s">
        <v>75</v>
      </c>
      <c r="C19" s="43">
        <f t="shared" si="1"/>
        <v>49</v>
      </c>
      <c r="D19" s="42"/>
      <c r="E19" s="48">
        <v>49</v>
      </c>
      <c r="F19" s="42"/>
    </row>
    <row r="20" spans="1:6" ht="33.75" customHeight="1" x14ac:dyDescent="0.25">
      <c r="A20" s="96" t="s">
        <v>84</v>
      </c>
      <c r="B20" s="31" t="s">
        <v>155</v>
      </c>
      <c r="C20" s="43">
        <f t="shared" si="1"/>
        <v>71.099999999999994</v>
      </c>
      <c r="D20" s="42"/>
      <c r="E20" s="48">
        <v>70</v>
      </c>
      <c r="F20" s="42">
        <v>1.1000000000000001</v>
      </c>
    </row>
    <row r="21" spans="1:6" ht="33.75" customHeight="1" x14ac:dyDescent="0.25">
      <c r="A21" s="96" t="s">
        <v>85</v>
      </c>
      <c r="B21" s="31" t="s">
        <v>125</v>
      </c>
      <c r="C21" s="43">
        <f t="shared" si="1"/>
        <v>6</v>
      </c>
      <c r="D21" s="42"/>
      <c r="E21" s="48"/>
      <c r="F21" s="42">
        <v>6</v>
      </c>
    </row>
    <row r="22" spans="1:6" ht="33.75" customHeight="1" x14ac:dyDescent="0.25">
      <c r="A22" s="96" t="s">
        <v>86</v>
      </c>
      <c r="B22" s="31" t="s">
        <v>71</v>
      </c>
      <c r="C22" s="43">
        <f t="shared" si="1"/>
        <v>2</v>
      </c>
      <c r="D22" s="42"/>
      <c r="E22" s="48"/>
      <c r="F22" s="42">
        <v>2</v>
      </c>
    </row>
    <row r="23" spans="1:6" ht="33.75" customHeight="1" x14ac:dyDescent="0.25">
      <c r="A23" s="96" t="s">
        <v>87</v>
      </c>
      <c r="B23" s="31" t="s">
        <v>97</v>
      </c>
      <c r="C23" s="43">
        <f t="shared" si="1"/>
        <v>22.1</v>
      </c>
      <c r="D23" s="42">
        <v>0.1</v>
      </c>
      <c r="E23" s="48">
        <v>20</v>
      </c>
      <c r="F23" s="42">
        <v>2</v>
      </c>
    </row>
    <row r="24" spans="1:6" ht="33.75" customHeight="1" x14ac:dyDescent="0.25">
      <c r="A24" s="96" t="s">
        <v>88</v>
      </c>
      <c r="B24" s="31" t="s">
        <v>306</v>
      </c>
      <c r="C24" s="43">
        <f t="shared" si="1"/>
        <v>19</v>
      </c>
      <c r="D24" s="42"/>
      <c r="E24" s="48">
        <v>18.399999999999999</v>
      </c>
      <c r="F24" s="42">
        <v>0.6</v>
      </c>
    </row>
    <row r="25" spans="1:6" ht="33.75" customHeight="1" x14ac:dyDescent="0.25">
      <c r="A25" s="96" t="s">
        <v>89</v>
      </c>
      <c r="B25" s="31" t="s">
        <v>72</v>
      </c>
      <c r="C25" s="43">
        <f t="shared" si="1"/>
        <v>23</v>
      </c>
      <c r="D25" s="42"/>
      <c r="E25" s="48">
        <v>17</v>
      </c>
      <c r="F25" s="42">
        <v>6</v>
      </c>
    </row>
    <row r="26" spans="1:6" ht="33.75" customHeight="1" x14ac:dyDescent="0.25">
      <c r="A26" s="96" t="s">
        <v>147</v>
      </c>
      <c r="B26" s="31" t="s">
        <v>73</v>
      </c>
      <c r="C26" s="43">
        <f t="shared" si="1"/>
        <v>23.4</v>
      </c>
      <c r="D26" s="42"/>
      <c r="E26" s="48">
        <v>23</v>
      </c>
      <c r="F26" s="42">
        <v>0.4</v>
      </c>
    </row>
    <row r="27" spans="1:6" ht="33.75" customHeight="1" x14ac:dyDescent="0.25">
      <c r="A27" s="96" t="s">
        <v>419</v>
      </c>
      <c r="B27" s="31" t="s">
        <v>10</v>
      </c>
      <c r="C27" s="43">
        <f t="shared" si="1"/>
        <v>6.3</v>
      </c>
      <c r="D27" s="42"/>
      <c r="E27" s="48">
        <v>5.8</v>
      </c>
      <c r="F27" s="42">
        <v>0.5</v>
      </c>
    </row>
    <row r="28" spans="1:6" ht="33.75" customHeight="1" x14ac:dyDescent="0.25">
      <c r="A28" s="96" t="s">
        <v>420</v>
      </c>
      <c r="B28" s="31" t="s">
        <v>250</v>
      </c>
      <c r="C28" s="43">
        <f t="shared" si="1"/>
        <v>1.3</v>
      </c>
      <c r="D28" s="42">
        <v>1.3</v>
      </c>
      <c r="E28" s="48"/>
      <c r="F28" s="42"/>
    </row>
    <row r="29" spans="1:6" ht="33.75" customHeight="1" x14ac:dyDescent="0.25">
      <c r="A29" s="96" t="s">
        <v>421</v>
      </c>
      <c r="B29" s="31" t="s">
        <v>341</v>
      </c>
      <c r="C29" s="43">
        <f t="shared" si="1"/>
        <v>45</v>
      </c>
      <c r="D29" s="42"/>
      <c r="E29" s="48">
        <v>45</v>
      </c>
      <c r="F29" s="42"/>
    </row>
    <row r="30" spans="1:6" ht="24" customHeight="1" x14ac:dyDescent="0.25">
      <c r="A30" s="96" t="s">
        <v>422</v>
      </c>
      <c r="B30" s="31" t="s">
        <v>98</v>
      </c>
      <c r="C30" s="43">
        <f t="shared" si="1"/>
        <v>111.5</v>
      </c>
      <c r="D30" s="42"/>
      <c r="E30" s="48">
        <v>110</v>
      </c>
      <c r="F30" s="42">
        <v>1.5</v>
      </c>
    </row>
    <row r="31" spans="1:6" ht="33.75" customHeight="1" x14ac:dyDescent="0.25">
      <c r="A31" s="96" t="s">
        <v>423</v>
      </c>
      <c r="B31" s="31" t="s">
        <v>304</v>
      </c>
      <c r="C31" s="43">
        <f t="shared" si="1"/>
        <v>135</v>
      </c>
      <c r="D31" s="42">
        <v>80</v>
      </c>
      <c r="E31" s="48">
        <v>55</v>
      </c>
      <c r="F31" s="42"/>
    </row>
    <row r="32" spans="1:6" ht="33.75" customHeight="1" x14ac:dyDescent="0.25">
      <c r="A32" s="96" t="s">
        <v>424</v>
      </c>
      <c r="B32" s="31" t="s">
        <v>462</v>
      </c>
      <c r="C32" s="43">
        <f>D32+E32+F32</f>
        <v>2</v>
      </c>
      <c r="D32" s="42">
        <v>2</v>
      </c>
      <c r="E32" s="48"/>
      <c r="F32" s="42"/>
    </row>
    <row r="33" spans="1:6" ht="24" customHeight="1" x14ac:dyDescent="0.25">
      <c r="A33" s="96" t="s">
        <v>425</v>
      </c>
      <c r="B33" s="28" t="s">
        <v>99</v>
      </c>
      <c r="C33" s="43">
        <f t="shared" ref="C33:C38" si="2">D33+E33+F33</f>
        <v>22.5</v>
      </c>
      <c r="D33" s="42">
        <v>1.5</v>
      </c>
      <c r="E33" s="48"/>
      <c r="F33" s="42">
        <v>21</v>
      </c>
    </row>
    <row r="34" spans="1:6" ht="24" customHeight="1" x14ac:dyDescent="0.25">
      <c r="A34" s="96" t="s">
        <v>426</v>
      </c>
      <c r="B34" s="38" t="s">
        <v>100</v>
      </c>
      <c r="C34" s="43">
        <f t="shared" si="2"/>
        <v>0.6</v>
      </c>
      <c r="D34" s="42"/>
      <c r="E34" s="48"/>
      <c r="F34" s="42">
        <v>0.6</v>
      </c>
    </row>
    <row r="35" spans="1:6" ht="24" customHeight="1" x14ac:dyDescent="0.25">
      <c r="A35" s="96" t="s">
        <v>427</v>
      </c>
      <c r="B35" s="38" t="s">
        <v>101</v>
      </c>
      <c r="C35" s="43">
        <f t="shared" si="2"/>
        <v>5</v>
      </c>
      <c r="D35" s="42"/>
      <c r="E35" s="68"/>
      <c r="F35" s="42">
        <v>5</v>
      </c>
    </row>
    <row r="36" spans="1:6" ht="24" customHeight="1" x14ac:dyDescent="0.25">
      <c r="A36" s="96" t="s">
        <v>428</v>
      </c>
      <c r="B36" s="38" t="s">
        <v>102</v>
      </c>
      <c r="C36" s="43">
        <f t="shared" si="2"/>
        <v>2.2000000000000002</v>
      </c>
      <c r="D36" s="42"/>
      <c r="E36" s="48"/>
      <c r="F36" s="42">
        <v>2.2000000000000002</v>
      </c>
    </row>
    <row r="37" spans="1:6" ht="24" customHeight="1" x14ac:dyDescent="0.25">
      <c r="A37" s="96" t="s">
        <v>429</v>
      </c>
      <c r="B37" s="38" t="s">
        <v>103</v>
      </c>
      <c r="C37" s="43">
        <f t="shared" si="2"/>
        <v>25</v>
      </c>
      <c r="D37" s="42">
        <v>24</v>
      </c>
      <c r="E37" s="88"/>
      <c r="F37" s="42">
        <v>1</v>
      </c>
    </row>
    <row r="38" spans="1:6" ht="24" customHeight="1" x14ac:dyDescent="0.25">
      <c r="A38" s="96" t="s">
        <v>430</v>
      </c>
      <c r="B38" s="38" t="s">
        <v>104</v>
      </c>
      <c r="C38" s="43">
        <f t="shared" si="2"/>
        <v>0.5</v>
      </c>
      <c r="D38" s="42"/>
      <c r="E38" s="48"/>
      <c r="F38" s="42">
        <v>0.5</v>
      </c>
    </row>
    <row r="39" spans="1:6" ht="33.75" customHeight="1" x14ac:dyDescent="0.25">
      <c r="A39" s="96" t="s">
        <v>431</v>
      </c>
      <c r="B39" s="31" t="s">
        <v>105</v>
      </c>
      <c r="C39" s="43">
        <f>D39+E39+F39</f>
        <v>210</v>
      </c>
      <c r="D39" s="42">
        <v>206</v>
      </c>
      <c r="E39" s="48">
        <v>3</v>
      </c>
      <c r="F39" s="42">
        <v>1</v>
      </c>
    </row>
    <row r="40" spans="1:6" ht="33.75" customHeight="1" x14ac:dyDescent="0.25">
      <c r="A40" s="96" t="s">
        <v>432</v>
      </c>
      <c r="B40" s="31" t="s">
        <v>106</v>
      </c>
      <c r="C40" s="43">
        <f>D40+E40+F40</f>
        <v>8</v>
      </c>
      <c r="D40" s="42">
        <v>8</v>
      </c>
      <c r="E40" s="48"/>
      <c r="F40" s="42"/>
    </row>
    <row r="41" spans="1:6" ht="24" customHeight="1" x14ac:dyDescent="0.25">
      <c r="A41" s="96" t="s">
        <v>433</v>
      </c>
      <c r="B41" s="28" t="s">
        <v>115</v>
      </c>
      <c r="C41" s="43">
        <f>D41+E41+F41</f>
        <v>52</v>
      </c>
      <c r="D41" s="42"/>
      <c r="E41" s="88"/>
      <c r="F41" s="42">
        <v>52</v>
      </c>
    </row>
    <row r="42" spans="1:6" ht="24" customHeight="1" x14ac:dyDescent="0.25">
      <c r="A42" s="96" t="s">
        <v>434</v>
      </c>
      <c r="B42" s="28" t="s">
        <v>163</v>
      </c>
      <c r="C42" s="43">
        <f t="shared" ref="C42:C48" si="3">D42+E42+F42</f>
        <v>1.5</v>
      </c>
      <c r="D42" s="42"/>
      <c r="E42" s="88"/>
      <c r="F42" s="42">
        <v>1.5</v>
      </c>
    </row>
    <row r="43" spans="1:6" ht="24" customHeight="1" x14ac:dyDescent="0.25">
      <c r="A43" s="96" t="s">
        <v>435</v>
      </c>
      <c r="B43" s="28" t="s">
        <v>116</v>
      </c>
      <c r="C43" s="43">
        <f t="shared" si="3"/>
        <v>1.5</v>
      </c>
      <c r="D43" s="42"/>
      <c r="E43" s="88"/>
      <c r="F43" s="42">
        <v>1.5</v>
      </c>
    </row>
    <row r="44" spans="1:6" ht="24" customHeight="1" x14ac:dyDescent="0.25">
      <c r="A44" s="96" t="s">
        <v>436</v>
      </c>
      <c r="B44" s="28" t="s">
        <v>119</v>
      </c>
      <c r="C44" s="43">
        <f t="shared" si="3"/>
        <v>2</v>
      </c>
      <c r="D44" s="42"/>
      <c r="E44" s="88"/>
      <c r="F44" s="42">
        <v>2</v>
      </c>
    </row>
    <row r="45" spans="1:6" ht="24" customHeight="1" x14ac:dyDescent="0.25">
      <c r="A45" s="96" t="s">
        <v>437</v>
      </c>
      <c r="B45" s="28" t="s">
        <v>121</v>
      </c>
      <c r="C45" s="43">
        <f t="shared" si="3"/>
        <v>1</v>
      </c>
      <c r="D45" s="42"/>
      <c r="E45" s="88"/>
      <c r="F45" s="42">
        <v>1</v>
      </c>
    </row>
    <row r="46" spans="1:6" ht="24" customHeight="1" x14ac:dyDescent="0.25">
      <c r="A46" s="96" t="s">
        <v>438</v>
      </c>
      <c r="B46" s="28" t="s">
        <v>123</v>
      </c>
      <c r="C46" s="43">
        <f t="shared" si="3"/>
        <v>1</v>
      </c>
      <c r="D46" s="42"/>
      <c r="E46" s="88"/>
      <c r="F46" s="42">
        <v>1</v>
      </c>
    </row>
    <row r="47" spans="1:6" ht="24" customHeight="1" x14ac:dyDescent="0.25">
      <c r="A47" s="96" t="s">
        <v>439</v>
      </c>
      <c r="B47" s="28" t="s">
        <v>164</v>
      </c>
      <c r="C47" s="43">
        <f t="shared" si="3"/>
        <v>4</v>
      </c>
      <c r="D47" s="42"/>
      <c r="E47" s="88"/>
      <c r="F47" s="42">
        <v>4</v>
      </c>
    </row>
    <row r="48" spans="1:6" ht="24" customHeight="1" x14ac:dyDescent="0.25">
      <c r="A48" s="7" t="s">
        <v>440</v>
      </c>
      <c r="B48" s="28" t="s">
        <v>127</v>
      </c>
      <c r="C48" s="43">
        <f t="shared" si="3"/>
        <v>12.5</v>
      </c>
      <c r="D48" s="42"/>
      <c r="E48" s="48"/>
      <c r="F48" s="42">
        <v>12.5</v>
      </c>
    </row>
    <row r="49" spans="1:6" ht="24" customHeight="1" x14ac:dyDescent="0.25">
      <c r="A49" s="231" t="s">
        <v>336</v>
      </c>
      <c r="B49" s="232"/>
      <c r="C49" s="45">
        <f>SUM(C14:C48)</f>
        <v>1135</v>
      </c>
      <c r="D49" s="45">
        <f t="shared" ref="D49:F49" si="4">SUM(D14:D48)</f>
        <v>322.89999999999998</v>
      </c>
      <c r="E49" s="45">
        <f t="shared" si="4"/>
        <v>667.9</v>
      </c>
      <c r="F49" s="45">
        <f t="shared" si="4"/>
        <v>144.19999999999999</v>
      </c>
    </row>
    <row r="51" spans="1:6" x14ac:dyDescent="0.2">
      <c r="A51" s="120"/>
      <c r="B51" s="120"/>
      <c r="C51" s="121"/>
      <c r="D51" s="120"/>
      <c r="E51" s="120"/>
      <c r="F51" s="120"/>
    </row>
    <row r="52" spans="1:6" x14ac:dyDescent="0.2">
      <c r="C52" s="83"/>
      <c r="E52" s="86"/>
    </row>
  </sheetData>
  <mergeCells count="10">
    <mergeCell ref="D2:F3"/>
    <mergeCell ref="D4:F6"/>
    <mergeCell ref="A49:B49"/>
    <mergeCell ref="A9:F9"/>
    <mergeCell ref="A11:A13"/>
    <mergeCell ref="B11:B13"/>
    <mergeCell ref="C11:C13"/>
    <mergeCell ref="D11:D13"/>
    <mergeCell ref="E11:E13"/>
    <mergeCell ref="F11:F13"/>
  </mergeCells>
  <phoneticPr fontId="9" type="noConversion"/>
  <pageMargins left="0.74803149606299213" right="0" top="0" bottom="0" header="0" footer="0"/>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48"/>
  <sheetViews>
    <sheetView showZeros="0" topLeftCell="A128" zoomScale="98" zoomScaleNormal="98" workbookViewId="0">
      <selection activeCell="I79" sqref="I79"/>
    </sheetView>
  </sheetViews>
  <sheetFormatPr defaultColWidth="9.140625" defaultRowHeight="32.25" customHeight="1" x14ac:dyDescent="0.25"/>
  <cols>
    <col min="1" max="1" width="5.7109375" style="6" customWidth="1"/>
    <col min="2" max="2" width="54.7109375" style="1" customWidth="1"/>
    <col min="3" max="3" width="35.85546875" style="62" customWidth="1"/>
    <col min="4" max="16384" width="9.140625" style="1"/>
  </cols>
  <sheetData>
    <row r="1" spans="1:3" ht="15.75" customHeight="1" x14ac:dyDescent="0.25">
      <c r="C1" s="2" t="s">
        <v>77</v>
      </c>
    </row>
    <row r="2" spans="1:3" ht="15.75" customHeight="1" x14ac:dyDescent="0.25">
      <c r="C2" s="2" t="s">
        <v>132</v>
      </c>
    </row>
    <row r="3" spans="1:3" ht="15.75" customHeight="1" x14ac:dyDescent="0.25">
      <c r="C3" s="2" t="s">
        <v>468</v>
      </c>
    </row>
    <row r="4" spans="1:3" ht="15.75" customHeight="1" x14ac:dyDescent="0.25">
      <c r="C4" s="2" t="s">
        <v>469</v>
      </c>
    </row>
    <row r="5" spans="1:3" ht="15.75" hidden="1" customHeight="1" x14ac:dyDescent="0.25">
      <c r="C5" s="225"/>
    </row>
    <row r="6" spans="1:3" ht="15.75" hidden="1" customHeight="1" x14ac:dyDescent="0.25">
      <c r="C6" s="225"/>
    </row>
    <row r="7" spans="1:3" ht="15.75" hidden="1" customHeight="1" x14ac:dyDescent="0.25">
      <c r="C7" s="225"/>
    </row>
    <row r="8" spans="1:3" ht="32.25" customHeight="1" x14ac:dyDescent="0.25">
      <c r="A8" s="226" t="s">
        <v>470</v>
      </c>
      <c r="B8" s="226"/>
      <c r="C8" s="226"/>
    </row>
    <row r="9" spans="1:3" ht="21.75" customHeight="1" x14ac:dyDescent="0.25">
      <c r="A9" s="11"/>
      <c r="B9" s="11"/>
      <c r="C9" s="64" t="s">
        <v>284</v>
      </c>
    </row>
    <row r="10" spans="1:3" ht="32.25" customHeight="1" x14ac:dyDescent="0.25">
      <c r="A10" s="233" t="s">
        <v>232</v>
      </c>
      <c r="B10" s="248" t="s">
        <v>96</v>
      </c>
      <c r="C10" s="250" t="s">
        <v>74</v>
      </c>
    </row>
    <row r="11" spans="1:3" s="72" customFormat="1" ht="32.25" customHeight="1" x14ac:dyDescent="0.25">
      <c r="A11" s="234"/>
      <c r="B11" s="249"/>
      <c r="C11" s="251"/>
    </row>
    <row r="12" spans="1:3" s="72" customFormat="1" ht="24" customHeight="1" x14ac:dyDescent="0.25">
      <c r="A12" s="50" t="s">
        <v>78</v>
      </c>
      <c r="B12" s="247" t="s">
        <v>327</v>
      </c>
      <c r="C12" s="247"/>
    </row>
    <row r="13" spans="1:3" ht="24" customHeight="1" x14ac:dyDescent="0.25">
      <c r="A13" s="24" t="s">
        <v>69</v>
      </c>
      <c r="B13" s="33" t="s">
        <v>113</v>
      </c>
      <c r="C13" s="43">
        <f>'ASIGNAVIMAI IŠ SAVIV.BIUDŽETO'!C15+'ASIGN IŠ DOTACIJŲ'!D24+'ASIGN IŠ DOTACIJŲ'!D23+'ASIGN IŠ DOTACIJŲ'!D22+'ASIGN IŠ DOTACIJŲ'!D21+'ASIGN IŠ DOTACIJŲ'!D20+'ASIGN IŠ DOTACIJŲ'!D19+'ASIGN IŠ DOTACIJŲ'!D18+'ASIGN IŠ DOTACIJŲ'!D17+'ASIGN IŠ DOTACIJŲ'!D16+'ASIGN IŠ DOTACIJŲ'!D15+BKL!C15+'ASIGN IŠ DOTACIJŲ'!D26+'ASIGN IŠ DOTACIJŲ'!D27+'ASIGN IŠ DOTACIJŲ'!D25</f>
        <v>6036.2</v>
      </c>
    </row>
    <row r="14" spans="1:3" ht="37.5" customHeight="1" x14ac:dyDescent="0.25">
      <c r="A14" s="24" t="s">
        <v>13</v>
      </c>
      <c r="B14" s="73" t="s">
        <v>323</v>
      </c>
      <c r="C14" s="43">
        <f>'ASIGNAVIMAI IŠ SAVIV.BIUDŽETO'!C16</f>
        <v>1047.9000000000001</v>
      </c>
    </row>
    <row r="15" spans="1:3" ht="33.75" customHeight="1" x14ac:dyDescent="0.25">
      <c r="A15" s="24" t="s">
        <v>14</v>
      </c>
      <c r="B15" s="73" t="s">
        <v>339</v>
      </c>
      <c r="C15" s="43">
        <f>'ASIGNAVIMAI IŠ SAVIV.BIUDŽETO'!C17</f>
        <v>100</v>
      </c>
    </row>
    <row r="16" spans="1:3" ht="33.75" customHeight="1" x14ac:dyDescent="0.25">
      <c r="A16" s="24" t="s">
        <v>70</v>
      </c>
      <c r="B16" s="73" t="s">
        <v>0</v>
      </c>
      <c r="C16" s="43">
        <f>'ASIGNAVIMAI IŠ SAVIV.BIUDŽETO'!C18</f>
        <v>713.5</v>
      </c>
    </row>
    <row r="17" spans="1:3" s="72" customFormat="1" ht="24" customHeight="1" x14ac:dyDescent="0.25">
      <c r="A17" s="74" t="s">
        <v>15</v>
      </c>
      <c r="B17" s="33" t="s">
        <v>114</v>
      </c>
      <c r="C17" s="43">
        <f>'ASIGNAVIMAI IŠ SAVIV.BIUDŽETO'!C19+BKL!C16</f>
        <v>124.19999999999999</v>
      </c>
    </row>
    <row r="18" spans="1:3" ht="24" customHeight="1" x14ac:dyDescent="0.25">
      <c r="A18" s="24" t="s">
        <v>16</v>
      </c>
      <c r="B18" s="73" t="s">
        <v>1</v>
      </c>
      <c r="C18" s="43">
        <f>'ASIGNAVIMAI IŠ SAVIV.BIUDŽETO'!C20+'ASIGN IŠ DOTACIJŲ'!D28+BKL!C17</f>
        <v>1126.4000000000001</v>
      </c>
    </row>
    <row r="19" spans="1:3" ht="24" customHeight="1" x14ac:dyDescent="0.25">
      <c r="A19" s="24" t="s">
        <v>17</v>
      </c>
      <c r="B19" s="75" t="s">
        <v>326</v>
      </c>
      <c r="C19" s="43">
        <f>'ASIGNAVIMAI IŠ SAVIV.BIUDŽETO'!C21+BKL!C18</f>
        <v>989.4</v>
      </c>
    </row>
    <row r="20" spans="1:3" ht="24" customHeight="1" x14ac:dyDescent="0.25">
      <c r="A20" s="142" t="s">
        <v>18</v>
      </c>
      <c r="B20" s="31" t="s">
        <v>108</v>
      </c>
      <c r="C20" s="43">
        <f>'ASIGNAVIMAI IŠ SAVIV.BIUDŽETO'!C22+'ASIGN IŠ BĮ PAJAMŲ'!C14+'IŠ NEP BĮ PAJAMŲ ĮM'!C17+BKL!C19</f>
        <v>616.29999999999995</v>
      </c>
    </row>
    <row r="21" spans="1:3" ht="24" customHeight="1" x14ac:dyDescent="0.25">
      <c r="A21" s="142" t="s">
        <v>19</v>
      </c>
      <c r="B21" s="31" t="s">
        <v>2</v>
      </c>
      <c r="C21" s="43">
        <f>'ASIGNAVIMAI IŠ SAVIV.BIUDŽETO'!C23+'ASIGN IŠ BĮ PAJAMŲ'!C15+'IŠ NEP BĮ PAJAMŲ ĮM'!C18+BKL!C20</f>
        <v>561.1</v>
      </c>
    </row>
    <row r="22" spans="1:3" ht="24" customHeight="1" x14ac:dyDescent="0.25">
      <c r="A22" s="142" t="s">
        <v>20</v>
      </c>
      <c r="B22" s="31" t="s">
        <v>9</v>
      </c>
      <c r="C22" s="43">
        <f>'ASIGNAVIMAI IŠ SAVIV.BIUDŽETO'!C24+'ASIGN IŠ BĮ PAJAMŲ'!C16+'IŠ NEP BĮ PAJAMŲ ĮM'!C19+BKL!C21</f>
        <v>290.8</v>
      </c>
    </row>
    <row r="23" spans="1:3" ht="33.75" customHeight="1" x14ac:dyDescent="0.25">
      <c r="A23" s="142" t="s">
        <v>21</v>
      </c>
      <c r="B23" s="31" t="s">
        <v>124</v>
      </c>
      <c r="C23" s="43">
        <f>'ASIGNAVIMAI IŠ SAVIV.BIUDŽETO'!C25+'ASIGN IŠ BĮ PAJAMŲ'!C17+'IŠ NEP BĮ PAJAMŲ ĮM'!C20+BKL!C22</f>
        <v>293.3</v>
      </c>
    </row>
    <row r="24" spans="1:3" ht="33.75" customHeight="1" x14ac:dyDescent="0.25">
      <c r="A24" s="142" t="s">
        <v>22</v>
      </c>
      <c r="B24" s="31" t="s">
        <v>75</v>
      </c>
      <c r="C24" s="43">
        <f>'ASIGNAVIMAI IŠ SAVIV.BIUDŽETO'!C26+'ASIGN IŠ BĮ PAJAMŲ'!C18+'IŠ NEP BĮ PAJAMŲ ĮM'!C21+BKL!C23</f>
        <v>491.1</v>
      </c>
    </row>
    <row r="25" spans="1:3" ht="33.75" customHeight="1" x14ac:dyDescent="0.25">
      <c r="A25" s="142" t="s">
        <v>23</v>
      </c>
      <c r="B25" s="31" t="s">
        <v>155</v>
      </c>
      <c r="C25" s="43">
        <f>'ASIGNAVIMAI IŠ SAVIV.BIUDŽETO'!C27+'ASIGN IŠ BĮ PAJAMŲ'!C19+'IŠ NEP BĮ PAJAMŲ ĮM'!C22+BKL!C24</f>
        <v>681.2</v>
      </c>
    </row>
    <row r="26" spans="1:3" ht="24" customHeight="1" x14ac:dyDescent="0.25">
      <c r="A26" s="142" t="s">
        <v>109</v>
      </c>
      <c r="B26" s="31" t="s">
        <v>125</v>
      </c>
      <c r="C26" s="43">
        <f>'ASIGNAVIMAI IŠ SAVIV.BIUDŽETO'!C28+'ASIGN IŠ BĮ PAJAMŲ'!C20+'IŠ NEP BĮ PAJAMŲ ĮM'!C23+BKL!C25</f>
        <v>445.9</v>
      </c>
    </row>
    <row r="27" spans="1:3" ht="24" customHeight="1" x14ac:dyDescent="0.25">
      <c r="A27" s="142" t="s">
        <v>24</v>
      </c>
      <c r="B27" s="31" t="s">
        <v>71</v>
      </c>
      <c r="C27" s="43">
        <f>'ASIGNAVIMAI IŠ SAVIV.BIUDŽETO'!C29+'ASIGN IŠ BĮ PAJAMŲ'!C21+'IŠ NEP BĮ PAJAMŲ ĮM'!C24+BKL!C26</f>
        <v>516.4</v>
      </c>
    </row>
    <row r="28" spans="1:3" ht="33.75" customHeight="1" x14ac:dyDescent="0.25">
      <c r="A28" s="142" t="s">
        <v>110</v>
      </c>
      <c r="B28" s="31" t="s">
        <v>97</v>
      </c>
      <c r="C28" s="43">
        <f>'ASIGNAVIMAI IŠ SAVIV.BIUDŽETO'!C30+'ASIGN IŠ BĮ PAJAMŲ'!C22+'IŠ NEP BĮ PAJAMŲ ĮM'!C25+BKL!C27</f>
        <v>531.90000000000009</v>
      </c>
    </row>
    <row r="29" spans="1:3" ht="24" customHeight="1" x14ac:dyDescent="0.25">
      <c r="A29" s="142" t="s">
        <v>165</v>
      </c>
      <c r="B29" s="31" t="s">
        <v>306</v>
      </c>
      <c r="C29" s="43">
        <f>'ASIGNAVIMAI IŠ SAVIV.BIUDŽETO'!C31+'ASIGN IŠ BĮ PAJAMŲ'!C23+'IŠ NEP BĮ PAJAMŲ ĮM'!C26+BKL!C28</f>
        <v>402.6</v>
      </c>
    </row>
    <row r="30" spans="1:3" ht="24" customHeight="1" x14ac:dyDescent="0.25">
      <c r="A30" s="96" t="s">
        <v>329</v>
      </c>
      <c r="B30" s="31" t="s">
        <v>72</v>
      </c>
      <c r="C30" s="43">
        <f>'ASIGNAVIMAI IŠ SAVIV.BIUDŽETO'!C32+'ASIGN IŠ BĮ PAJAMŲ'!C24+'IŠ NEP BĮ PAJAMŲ ĮM'!C27+BKL!C29</f>
        <v>786.4</v>
      </c>
    </row>
    <row r="31" spans="1:3" ht="24" customHeight="1" x14ac:dyDescent="0.25">
      <c r="A31" s="96" t="s">
        <v>330</v>
      </c>
      <c r="B31" s="31" t="s">
        <v>73</v>
      </c>
      <c r="C31" s="43">
        <f>'ASIGNAVIMAI IŠ SAVIV.BIUDŽETO'!C33+'ASIGN IŠ BĮ PAJAMŲ'!C25+'IŠ NEP BĮ PAJAMŲ ĮM'!C28+BKL!C30</f>
        <v>517.20000000000005</v>
      </c>
    </row>
    <row r="32" spans="1:3" ht="33.75" customHeight="1" x14ac:dyDescent="0.25">
      <c r="A32" s="96" t="s">
        <v>331</v>
      </c>
      <c r="B32" s="31" t="s">
        <v>10</v>
      </c>
      <c r="C32" s="43">
        <f>'ASIGNAVIMAI IŠ SAVIV.BIUDŽETO'!C34+'ASIGN IŠ BĮ PAJAMŲ'!C26+'IŠ NEP BĮ PAJAMŲ ĮM'!C29+BKL!C31</f>
        <v>285.8</v>
      </c>
    </row>
    <row r="33" spans="1:3" ht="24" customHeight="1" x14ac:dyDescent="0.25">
      <c r="A33" s="96" t="s">
        <v>332</v>
      </c>
      <c r="B33" s="31" t="s">
        <v>250</v>
      </c>
      <c r="C33" s="43">
        <f>'ASIGNAVIMAI IŠ SAVIV.BIUDŽETO'!C35+'ASIGN IŠ BĮ PAJAMŲ'!C27+'IŠ NEP BĮ PAJAMŲ ĮM'!C30+BKL!C32</f>
        <v>96.399999999999991</v>
      </c>
    </row>
    <row r="34" spans="1:3" ht="33.75" customHeight="1" x14ac:dyDescent="0.25">
      <c r="A34" s="96" t="s">
        <v>333</v>
      </c>
      <c r="B34" s="31" t="s">
        <v>341</v>
      </c>
      <c r="C34" s="43">
        <f>'ASIGNAVIMAI IŠ SAVIV.BIUDŽETO'!C36+'ASIGN IŠ BĮ PAJAMŲ'!C28+'IŠ NEP BĮ PAJAMŲ ĮM'!C31+BKL!C33</f>
        <v>162.1</v>
      </c>
    </row>
    <row r="35" spans="1:3" ht="33.75" customHeight="1" x14ac:dyDescent="0.25">
      <c r="A35" s="96" t="s">
        <v>334</v>
      </c>
      <c r="B35" s="84" t="s">
        <v>251</v>
      </c>
      <c r="C35" s="43">
        <f>'ASIGNAVIMAI IŠ SAVIV.BIUDŽETO'!C37+BKL!C34</f>
        <v>68.600000000000009</v>
      </c>
    </row>
    <row r="36" spans="1:3" ht="24" customHeight="1" x14ac:dyDescent="0.25">
      <c r="A36" s="96" t="s">
        <v>335</v>
      </c>
      <c r="B36" s="31" t="s">
        <v>98</v>
      </c>
      <c r="C36" s="43">
        <f>'ASIGNAVIMAI IŠ SAVIV.BIUDŽETO'!C38+'ASIGN IŠ BĮ PAJAMŲ'!C29+'IŠ NEP BĮ PAJAMŲ ĮM'!C32+BKL!C35</f>
        <v>327</v>
      </c>
    </row>
    <row r="37" spans="1:3" ht="24" customHeight="1" x14ac:dyDescent="0.25">
      <c r="A37" s="96" t="s">
        <v>342</v>
      </c>
      <c r="B37" s="31" t="s">
        <v>304</v>
      </c>
      <c r="C37" s="43">
        <f>'ASIGNAVIMAI IŠ SAVIV.BIUDŽETO'!C39+'ASIGN IŠ BĮ PAJAMŲ'!C30+'IŠ NEP BĮ PAJAMŲ ĮM'!C33+BKL!C36</f>
        <v>573</v>
      </c>
    </row>
    <row r="38" spans="1:3" ht="33.75" customHeight="1" x14ac:dyDescent="0.25">
      <c r="A38" s="24" t="s">
        <v>343</v>
      </c>
      <c r="B38" s="31" t="s">
        <v>462</v>
      </c>
      <c r="C38" s="43">
        <f>'ASIGNAVIMAI IŠ SAVIV.BIUDŽETO'!C40+'ASIGN IŠ BĮ PAJAMŲ'!C31+'IŠ NEP BĮ PAJAMŲ ĮM'!C34+BKL!C37</f>
        <v>329.9</v>
      </c>
    </row>
    <row r="39" spans="1:3" ht="24" customHeight="1" x14ac:dyDescent="0.25">
      <c r="A39" s="24" t="s">
        <v>344</v>
      </c>
      <c r="B39" s="31" t="s">
        <v>351</v>
      </c>
      <c r="C39" s="43">
        <f>'ASIGNAVIMAI IŠ SAVIV.BIUDŽETO'!C41+BKL!C38</f>
        <v>110.60000000000001</v>
      </c>
    </row>
    <row r="40" spans="1:3" ht="24" customHeight="1" x14ac:dyDescent="0.25">
      <c r="A40" s="24" t="s">
        <v>345</v>
      </c>
      <c r="B40" s="28" t="s">
        <v>99</v>
      </c>
      <c r="C40" s="43">
        <f>'ASIGNAVIMAI IŠ SAVIV.BIUDŽETO'!C42+'IŠ NEP BĮ PAJAMŲ ĮM'!C35+BKL!C39+'ASIGN IŠ BĮ PAJAMŲ'!C32</f>
        <v>398.3</v>
      </c>
    </row>
    <row r="41" spans="1:3" ht="24" customHeight="1" x14ac:dyDescent="0.25">
      <c r="A41" s="24" t="s">
        <v>346</v>
      </c>
      <c r="B41" s="38" t="s">
        <v>100</v>
      </c>
      <c r="C41" s="43">
        <f>'ASIGNAVIMAI IŠ SAVIV.BIUDŽETO'!C43+'IŠ NEP BĮ PAJAMŲ ĮM'!C36+BKL!C40+'ASIGN IŠ BĮ PAJAMŲ'!C33</f>
        <v>116.19999999999999</v>
      </c>
    </row>
    <row r="42" spans="1:3" ht="24" customHeight="1" x14ac:dyDescent="0.25">
      <c r="A42" s="24" t="s">
        <v>347</v>
      </c>
      <c r="B42" s="38" t="s">
        <v>101</v>
      </c>
      <c r="C42" s="43">
        <f>'ASIGNAVIMAI IŠ SAVIV.BIUDŽETO'!C44+'IŠ NEP BĮ PAJAMŲ ĮM'!C37+BKL!C41+'ASIGN IŠ BĮ PAJAMŲ'!C34</f>
        <v>97.800000000000011</v>
      </c>
    </row>
    <row r="43" spans="1:3" ht="24" customHeight="1" x14ac:dyDescent="0.25">
      <c r="A43" s="24" t="s">
        <v>348</v>
      </c>
      <c r="B43" s="38" t="s">
        <v>102</v>
      </c>
      <c r="C43" s="43">
        <f>'ASIGNAVIMAI IŠ SAVIV.BIUDŽETO'!C45+'IŠ NEP BĮ PAJAMŲ ĮM'!C38+BKL!C42+'ASIGN IŠ BĮ PAJAMŲ'!C35</f>
        <v>180.9</v>
      </c>
    </row>
    <row r="44" spans="1:3" ht="24" customHeight="1" x14ac:dyDescent="0.25">
      <c r="A44" s="24" t="s">
        <v>349</v>
      </c>
      <c r="B44" s="38" t="s">
        <v>103</v>
      </c>
      <c r="C44" s="43">
        <f>'ASIGNAVIMAI IŠ SAVIV.BIUDŽETO'!C46+'IŠ NEP BĮ PAJAMŲ ĮM'!C39+BKL!C43+'ASIGN IŠ BĮ PAJAMŲ'!C36</f>
        <v>150.19999999999999</v>
      </c>
    </row>
    <row r="45" spans="1:3" ht="24" customHeight="1" x14ac:dyDescent="0.25">
      <c r="A45" s="24" t="s">
        <v>350</v>
      </c>
      <c r="B45" s="181" t="s">
        <v>104</v>
      </c>
      <c r="C45" s="43">
        <f>'ASIGNAVIMAI IŠ SAVIV.BIUDŽETO'!C47+'IŠ NEP BĮ PAJAMŲ ĮM'!C40+BKL!C44+'ASIGN IŠ BĮ PAJAMŲ'!C37</f>
        <v>121.9</v>
      </c>
    </row>
    <row r="46" spans="1:3" ht="24" customHeight="1" x14ac:dyDescent="0.25">
      <c r="A46" s="24" t="s">
        <v>352</v>
      </c>
      <c r="B46" s="17" t="s">
        <v>105</v>
      </c>
      <c r="C46" s="43">
        <f>'ASIGNAVIMAI IŠ SAVIV.BIUDŽETO'!C48+BKL!C45</f>
        <v>519.19999999999993</v>
      </c>
    </row>
    <row r="47" spans="1:3" ht="33.75" customHeight="1" x14ac:dyDescent="0.25">
      <c r="A47" s="24" t="s">
        <v>363</v>
      </c>
      <c r="B47" s="73" t="s">
        <v>106</v>
      </c>
      <c r="C47" s="43">
        <f>'ASIGNAVIMAI IŠ SAVIV.BIUDŽETO'!C49+BKL!C46</f>
        <v>59.5</v>
      </c>
    </row>
    <row r="48" spans="1:3" ht="24" customHeight="1" x14ac:dyDescent="0.25">
      <c r="A48" s="24" t="s">
        <v>364</v>
      </c>
      <c r="B48" s="31" t="s">
        <v>115</v>
      </c>
      <c r="C48" s="43">
        <f>'ASIGNAVIMAI IŠ SAVIV.BIUDŽETO'!C50+BKL!C47</f>
        <v>20.200000000000003</v>
      </c>
    </row>
    <row r="49" spans="1:3" ht="24" customHeight="1" x14ac:dyDescent="0.25">
      <c r="A49" s="24" t="s">
        <v>365</v>
      </c>
      <c r="B49" s="31" t="s">
        <v>163</v>
      </c>
      <c r="C49" s="43">
        <f>'ASIGNAVIMAI IŠ SAVIV.BIUDŽETO'!C51+BKL!C48</f>
        <v>17.5</v>
      </c>
    </row>
    <row r="50" spans="1:3" ht="24" customHeight="1" x14ac:dyDescent="0.25">
      <c r="A50" s="24" t="s">
        <v>366</v>
      </c>
      <c r="B50" s="31" t="s">
        <v>116</v>
      </c>
      <c r="C50" s="43">
        <f>'ASIGNAVIMAI IŠ SAVIV.BIUDŽETO'!C52+BKL!C49</f>
        <v>85.8</v>
      </c>
    </row>
    <row r="51" spans="1:3" ht="24" customHeight="1" x14ac:dyDescent="0.25">
      <c r="A51" s="24" t="s">
        <v>367</v>
      </c>
      <c r="B51" s="31" t="s">
        <v>126</v>
      </c>
      <c r="C51" s="43">
        <f>'ASIGNAVIMAI IŠ SAVIV.BIUDŽETO'!C53+BKL!C50</f>
        <v>16.100000000000001</v>
      </c>
    </row>
    <row r="52" spans="1:3" ht="24" customHeight="1" x14ac:dyDescent="0.25">
      <c r="A52" s="24" t="s">
        <v>368</v>
      </c>
      <c r="B52" s="31" t="s">
        <v>119</v>
      </c>
      <c r="C52" s="43">
        <f>'ASIGNAVIMAI IŠ SAVIV.BIUDŽETO'!C54+BKL!C51</f>
        <v>38.199999999999996</v>
      </c>
    </row>
    <row r="53" spans="1:3" ht="24" customHeight="1" x14ac:dyDescent="0.25">
      <c r="A53" s="24" t="s">
        <v>369</v>
      </c>
      <c r="B53" s="31" t="s">
        <v>120</v>
      </c>
      <c r="C53" s="43">
        <f>'ASIGNAVIMAI IŠ SAVIV.BIUDŽETO'!C55+BKL!C52</f>
        <v>18.200000000000003</v>
      </c>
    </row>
    <row r="54" spans="1:3" ht="24" customHeight="1" x14ac:dyDescent="0.25">
      <c r="A54" s="24" t="s">
        <v>370</v>
      </c>
      <c r="B54" s="31" t="s">
        <v>121</v>
      </c>
      <c r="C54" s="43">
        <f>'ASIGNAVIMAI IŠ SAVIV.BIUDŽETO'!C56+BKL!C53+'ASIGN IŠ DOTACIJŲ'!D29</f>
        <v>58</v>
      </c>
    </row>
    <row r="55" spans="1:3" ht="24" customHeight="1" x14ac:dyDescent="0.25">
      <c r="A55" s="24" t="s">
        <v>371</v>
      </c>
      <c r="B55" s="31" t="s">
        <v>122</v>
      </c>
      <c r="C55" s="43">
        <f>'ASIGNAVIMAI IŠ SAVIV.BIUDŽETO'!C57+BKL!C54</f>
        <v>19.799999999999997</v>
      </c>
    </row>
    <row r="56" spans="1:3" ht="24" customHeight="1" x14ac:dyDescent="0.25">
      <c r="A56" s="24" t="s">
        <v>372</v>
      </c>
      <c r="B56" s="31" t="s">
        <v>123</v>
      </c>
      <c r="C56" s="43">
        <f>'ASIGNAVIMAI IŠ SAVIV.BIUDŽETO'!C58+BKL!C55</f>
        <v>17.3</v>
      </c>
    </row>
    <row r="57" spans="1:3" ht="24" customHeight="1" x14ac:dyDescent="0.25">
      <c r="A57" s="24" t="s">
        <v>373</v>
      </c>
      <c r="B57" s="31" t="s">
        <v>164</v>
      </c>
      <c r="C57" s="43">
        <f>'ASIGNAVIMAI IŠ SAVIV.BIUDŽETO'!C59+BKL!C56</f>
        <v>15.7</v>
      </c>
    </row>
    <row r="58" spans="1:3" ht="24" customHeight="1" x14ac:dyDescent="0.25">
      <c r="A58" s="24" t="s">
        <v>374</v>
      </c>
      <c r="B58" s="31" t="s">
        <v>127</v>
      </c>
      <c r="C58" s="43">
        <f>'ASIGNAVIMAI IŠ SAVIV.BIUDŽETO'!C60+BKL!C57</f>
        <v>21.6</v>
      </c>
    </row>
    <row r="59" spans="1:3" ht="24" customHeight="1" x14ac:dyDescent="0.25">
      <c r="A59" s="25"/>
      <c r="B59" s="36" t="s">
        <v>74</v>
      </c>
      <c r="C59" s="44">
        <f>SUM(C13:C58)</f>
        <v>20197.599999999999</v>
      </c>
    </row>
    <row r="60" spans="1:3" s="12" customFormat="1" ht="24" customHeight="1" x14ac:dyDescent="0.25">
      <c r="A60" s="30" t="s">
        <v>79</v>
      </c>
      <c r="B60" s="247" t="s">
        <v>340</v>
      </c>
      <c r="C60" s="247"/>
    </row>
    <row r="61" spans="1:3" s="12" customFormat="1" ht="24" customHeight="1" x14ac:dyDescent="0.25">
      <c r="A61" s="24" t="s">
        <v>25</v>
      </c>
      <c r="B61" s="33" t="s">
        <v>113</v>
      </c>
      <c r="C61" s="43">
        <f>'ASIGN UGDYMO REIKMĖMS'!C16+'ASIGNAVIMAI IŠ SAVIV.BIUDŽETO'!C63+'ASIGN IŠ DOTACIJŲ'!D34</f>
        <v>1395.6</v>
      </c>
    </row>
    <row r="62" spans="1:3" s="12" customFormat="1" ht="24" customHeight="1" x14ac:dyDescent="0.25">
      <c r="A62" s="24" t="s">
        <v>26</v>
      </c>
      <c r="B62" s="75" t="s">
        <v>108</v>
      </c>
      <c r="C62" s="43">
        <f>'ASIGN UGDYMO REIKMĖMS'!C17+'ASIGNAVIMAI IŠ SAVIV.BIUDŽETO'!C64+'ASIGN IŠ DOTACIJŲ'!D57</f>
        <v>799.9</v>
      </c>
    </row>
    <row r="63" spans="1:3" ht="24" customHeight="1" x14ac:dyDescent="0.25">
      <c r="A63" s="24" t="s">
        <v>27</v>
      </c>
      <c r="B63" s="75" t="s">
        <v>2</v>
      </c>
      <c r="C63" s="43">
        <f>'ASIGN UGDYMO REIKMĖMS'!C18+'ASIGNAVIMAI IŠ SAVIV.BIUDŽETO'!C65+'ASIGN IŠ DOTACIJŲ'!D58</f>
        <v>788.5</v>
      </c>
    </row>
    <row r="64" spans="1:3" ht="24" customHeight="1" x14ac:dyDescent="0.25">
      <c r="A64" s="24" t="s">
        <v>28</v>
      </c>
      <c r="B64" s="75" t="s">
        <v>9</v>
      </c>
      <c r="C64" s="43">
        <f>'ASIGN UGDYMO REIKMĖMS'!C19+'ASIGNAVIMAI IŠ SAVIV.BIUDŽETO'!C66+'ASIGN IŠ DOTACIJŲ'!D59</f>
        <v>341.29999999999995</v>
      </c>
    </row>
    <row r="65" spans="1:3" ht="33.75" customHeight="1" x14ac:dyDescent="0.25">
      <c r="A65" s="24" t="s">
        <v>29</v>
      </c>
      <c r="B65" s="75" t="s">
        <v>124</v>
      </c>
      <c r="C65" s="43">
        <f>'ASIGN UGDYMO REIKMĖMS'!C20+'ASIGNAVIMAI IŠ SAVIV.BIUDŽETO'!C67+'ASIGN IŠ DOTACIJŲ'!D60+'ASIGN IŠ DOTACIJŲ'!D36</f>
        <v>275.09999999999997</v>
      </c>
    </row>
    <row r="66" spans="1:3" ht="33.75" customHeight="1" x14ac:dyDescent="0.25">
      <c r="A66" s="24" t="s">
        <v>30</v>
      </c>
      <c r="B66" s="75" t="s">
        <v>75</v>
      </c>
      <c r="C66" s="43">
        <f>'ASIGN UGDYMO REIKMĖMS'!C21+'ASIGNAVIMAI IŠ SAVIV.BIUDŽETO'!C68+'ASIGN IŠ DOTACIJŲ'!D61</f>
        <v>809.50000000000011</v>
      </c>
    </row>
    <row r="67" spans="1:3" ht="33.75" customHeight="1" x14ac:dyDescent="0.25">
      <c r="A67" s="24" t="s">
        <v>31</v>
      </c>
      <c r="B67" s="75" t="s">
        <v>155</v>
      </c>
      <c r="C67" s="43">
        <f>'ASIGN UGDYMO REIKMĖMS'!C22+'ASIGNAVIMAI IŠ SAVIV.BIUDŽETO'!C69+'ASIGN IŠ DOTACIJŲ'!D62</f>
        <v>875.49999999999989</v>
      </c>
    </row>
    <row r="68" spans="1:3" ht="24" customHeight="1" x14ac:dyDescent="0.25">
      <c r="A68" s="24" t="s">
        <v>32</v>
      </c>
      <c r="B68" s="75" t="s">
        <v>125</v>
      </c>
      <c r="C68" s="43">
        <f>'ASIGN UGDYMO REIKMĖMS'!C23+'ASIGNAVIMAI IŠ SAVIV.BIUDŽETO'!C70+'ASIGN IŠ DOTACIJŲ'!D38</f>
        <v>1435.6000000000001</v>
      </c>
    </row>
    <row r="69" spans="1:3" ht="24" customHeight="1" x14ac:dyDescent="0.25">
      <c r="A69" s="24" t="s">
        <v>33</v>
      </c>
      <c r="B69" s="75" t="s">
        <v>71</v>
      </c>
      <c r="C69" s="43">
        <f>'ASIGN UGDYMO REIKMĖMS'!C24+'ASIGNAVIMAI IŠ SAVIV.BIUDŽETO'!C71+'ASIGN IŠ DOTACIJŲ'!D39</f>
        <v>1700.7</v>
      </c>
    </row>
    <row r="70" spans="1:3" ht="33.75" customHeight="1" x14ac:dyDescent="0.25">
      <c r="A70" s="24" t="s">
        <v>34</v>
      </c>
      <c r="B70" s="75" t="s">
        <v>97</v>
      </c>
      <c r="C70" s="43">
        <f>'ASIGN UGDYMO REIKMĖMS'!C25+'ASIGNAVIMAI IŠ SAVIV.BIUDŽETO'!C72+'ASIGN IŠ DOTACIJŲ'!D63+'ASIGN IŠ DOTACIJŲ'!D40+BKL!C60</f>
        <v>2006.5</v>
      </c>
    </row>
    <row r="71" spans="1:3" ht="24" customHeight="1" x14ac:dyDescent="0.25">
      <c r="A71" s="24" t="s">
        <v>35</v>
      </c>
      <c r="B71" s="75" t="s">
        <v>306</v>
      </c>
      <c r="C71" s="43">
        <f>'ASIGN UGDYMO REIKMĖMS'!C26+'ASIGNAVIMAI IŠ SAVIV.BIUDŽETO'!C73+'ASIGN IŠ DOTACIJŲ'!D64</f>
        <v>925</v>
      </c>
    </row>
    <row r="72" spans="1:3" ht="24" customHeight="1" x14ac:dyDescent="0.25">
      <c r="A72" s="24" t="s">
        <v>36</v>
      </c>
      <c r="B72" s="75" t="s">
        <v>72</v>
      </c>
      <c r="C72" s="43">
        <f>'ASIGN UGDYMO REIKMĖMS'!C27+'ASIGNAVIMAI IŠ SAVIV.BIUDŽETO'!C74+'ASIGN IŠ DOTACIJŲ'!D41+'ASIGN IŠ DOTACIJŲ'!D65</f>
        <v>3456.1</v>
      </c>
    </row>
    <row r="73" spans="1:3" ht="24" customHeight="1" x14ac:dyDescent="0.25">
      <c r="A73" s="24" t="s">
        <v>3</v>
      </c>
      <c r="B73" s="31" t="s">
        <v>73</v>
      </c>
      <c r="C73" s="43">
        <f>'ASIGN UGDYMO REIKMĖMS'!C28+'ASIGNAVIMAI IŠ SAVIV.BIUDŽETO'!C75+'ASIGN IŠ DOTACIJŲ'!D66</f>
        <v>935.69999999999993</v>
      </c>
    </row>
    <row r="74" spans="1:3" ht="33.75" customHeight="1" x14ac:dyDescent="0.25">
      <c r="A74" s="24" t="s">
        <v>414</v>
      </c>
      <c r="B74" s="31" t="s">
        <v>10</v>
      </c>
      <c r="C74" s="43">
        <f>'ASIGN UGDYMO REIKMĖMS'!C29+'ASIGNAVIMAI IŠ SAVIV.BIUDŽETO'!C76+'ASIGN IŠ DOTACIJŲ'!D67</f>
        <v>724.4</v>
      </c>
    </row>
    <row r="75" spans="1:3" ht="24" customHeight="1" x14ac:dyDescent="0.25">
      <c r="A75" s="24" t="s">
        <v>4</v>
      </c>
      <c r="B75" s="31" t="s">
        <v>250</v>
      </c>
      <c r="C75" s="43">
        <f>'ASIGN UGDYMO REIKMĖMS'!C30+'ASIGNAVIMAI IŠ SAVIV.BIUDŽETO'!C77+'ASIGN IŠ DOTACIJŲ'!D32+'ASIGN IŠ DOTACIJŲ'!D42</f>
        <v>1239.4999999999998</v>
      </c>
    </row>
    <row r="76" spans="1:3" ht="24" customHeight="1" x14ac:dyDescent="0.25">
      <c r="A76" s="24" t="s">
        <v>5</v>
      </c>
      <c r="B76" s="31" t="s">
        <v>341</v>
      </c>
      <c r="C76" s="43">
        <f>'ASIGN UGDYMO REIKMĖMS'!C31+'ASIGNAVIMAI IŠ SAVIV.BIUDŽETO'!C78+'ASIGN IŠ DOTACIJŲ'!D33+'ASIGN IŠ DOTACIJŲ'!D44+'ASIGN IŠ DOTACIJŲ'!D68</f>
        <v>1287.623</v>
      </c>
    </row>
    <row r="77" spans="1:3" ht="24" customHeight="1" x14ac:dyDescent="0.25">
      <c r="A77" s="24" t="s">
        <v>6</v>
      </c>
      <c r="B77" s="84" t="s">
        <v>251</v>
      </c>
      <c r="C77" s="43">
        <f>'ASIGN UGDYMO REIKMĖMS'!C32+'ASIGNAVIMAI IŠ SAVIV.BIUDŽETO'!C79+'ASIGN IŠ DOTACIJŲ'!D69</f>
        <v>209.4</v>
      </c>
    </row>
    <row r="78" spans="1:3" ht="24" customHeight="1" x14ac:dyDescent="0.25">
      <c r="A78" s="24" t="s">
        <v>159</v>
      </c>
      <c r="B78" s="31" t="s">
        <v>98</v>
      </c>
      <c r="C78" s="43">
        <f>'ASIGNAVIMAI IŠ SAVIV.BIUDŽETO'!C80+'ASIGN IŠ DOTACIJŲ'!D70</f>
        <v>945.40000000000009</v>
      </c>
    </row>
    <row r="79" spans="1:3" ht="24" customHeight="1" x14ac:dyDescent="0.25">
      <c r="A79" s="24" t="s">
        <v>7</v>
      </c>
      <c r="B79" s="31" t="s">
        <v>304</v>
      </c>
      <c r="C79" s="43">
        <f>'ASIGNAVIMAI IŠ SAVIV.BIUDŽETO'!C81+'ASIGN IŠ DOTACIJŲ'!D35+'ASIGN IŠ DOTACIJŲ'!D43+'ASIGN IŠ DOTACIJŲ'!D71</f>
        <v>468.59999999999997</v>
      </c>
    </row>
    <row r="80" spans="1:3" ht="33.75" customHeight="1" x14ac:dyDescent="0.25">
      <c r="A80" s="24" t="s">
        <v>8</v>
      </c>
      <c r="B80" s="31" t="s">
        <v>462</v>
      </c>
      <c r="C80" s="43">
        <f>'ASIGNAVIMAI IŠ SAVIV.BIUDŽETO'!C82+'ASIGN IŠ DOTACIJŲ'!D37</f>
        <v>593.5</v>
      </c>
    </row>
    <row r="81" spans="1:3" ht="24" customHeight="1" x14ac:dyDescent="0.25">
      <c r="A81" s="24" t="s">
        <v>291</v>
      </c>
      <c r="B81" s="31" t="s">
        <v>351</v>
      </c>
      <c r="C81" s="43">
        <f>'ASIGNAVIMAI IŠ SAVIV.BIUDŽETO'!C83</f>
        <v>138.9</v>
      </c>
    </row>
    <row r="82" spans="1:3" ht="24" customHeight="1" x14ac:dyDescent="0.25">
      <c r="A82" s="24" t="s">
        <v>292</v>
      </c>
      <c r="B82" s="28" t="s">
        <v>99</v>
      </c>
      <c r="C82" s="43">
        <f>'ASIGNAVIMAI IŠ SAVIV.BIUDŽETO'!C84</f>
        <v>603.1</v>
      </c>
    </row>
    <row r="83" spans="1:3" ht="24" customHeight="1" x14ac:dyDescent="0.25">
      <c r="A83" s="24" t="s">
        <v>293</v>
      </c>
      <c r="B83" s="38" t="s">
        <v>100</v>
      </c>
      <c r="C83" s="43">
        <f>'ASIGNAVIMAI IŠ SAVIV.BIUDŽETO'!C85</f>
        <v>117.9</v>
      </c>
    </row>
    <row r="84" spans="1:3" ht="24" customHeight="1" x14ac:dyDescent="0.25">
      <c r="A84" s="24" t="s">
        <v>294</v>
      </c>
      <c r="B84" s="38" t="s">
        <v>101</v>
      </c>
      <c r="C84" s="43">
        <f>'ASIGNAVIMAI IŠ SAVIV.BIUDŽETO'!C86</f>
        <v>91.3</v>
      </c>
    </row>
    <row r="85" spans="1:3" ht="24" customHeight="1" x14ac:dyDescent="0.25">
      <c r="A85" s="24" t="s">
        <v>295</v>
      </c>
      <c r="B85" s="38" t="s">
        <v>102</v>
      </c>
      <c r="C85" s="43">
        <f>'ASIGNAVIMAI IŠ SAVIV.BIUDŽETO'!C87</f>
        <v>138.5</v>
      </c>
    </row>
    <row r="86" spans="1:3" ht="24" customHeight="1" x14ac:dyDescent="0.25">
      <c r="A86" s="24" t="s">
        <v>296</v>
      </c>
      <c r="B86" s="38" t="s">
        <v>103</v>
      </c>
      <c r="C86" s="43">
        <f>'ASIGNAVIMAI IŠ SAVIV.BIUDŽETO'!C88</f>
        <v>119.5</v>
      </c>
    </row>
    <row r="87" spans="1:3" ht="24" customHeight="1" x14ac:dyDescent="0.25">
      <c r="A87" s="24" t="s">
        <v>302</v>
      </c>
      <c r="B87" s="38" t="s">
        <v>104</v>
      </c>
      <c r="C87" s="43">
        <f>'ASIGNAVIMAI IŠ SAVIV.BIUDŽETO'!C89</f>
        <v>343.9</v>
      </c>
    </row>
    <row r="88" spans="1:3" ht="30" customHeight="1" x14ac:dyDescent="0.25">
      <c r="A88" s="25"/>
      <c r="B88" s="76" t="s">
        <v>74</v>
      </c>
      <c r="C88" s="44">
        <f>SUM(C61:C87)</f>
        <v>22766.523000000005</v>
      </c>
    </row>
    <row r="89" spans="1:3" ht="24" customHeight="1" x14ac:dyDescent="0.25">
      <c r="A89" s="30" t="s">
        <v>80</v>
      </c>
      <c r="B89" s="247" t="s">
        <v>328</v>
      </c>
      <c r="C89" s="247"/>
    </row>
    <row r="90" spans="1:3" s="12" customFormat="1" ht="24" customHeight="1" x14ac:dyDescent="0.25">
      <c r="A90" s="24" t="s">
        <v>37</v>
      </c>
      <c r="B90" s="77" t="s">
        <v>113</v>
      </c>
      <c r="C90" s="43">
        <f>'ASIGNAVIMAI IŠ SAVIV.BIUDŽETO'!C92+'ASIGN IŠ DOTACIJŲ'!D74+'ASIGN IŠ DOTACIJŲ'!D75+'ASIGN IŠ DOTACIJŲ'!D91+'ASIGN IŠ DOTACIJŲ'!D95+'ASIGN IŠ DOTACIJŲ'!D96+'ASIGN IŠ DOTACIJŲ'!D99+'ASIGN IŠ DOTACIJŲ'!D102+'ASIGN IŠ DOTACIJŲ'!D104+'ASIGN IŠ DOTACIJŲ'!D105+'ASIGN IŠ DOTACIJŲ'!D110+'ASIGN IŠ DOTACIJŲ'!D111+'ASIGN SPEC PROGRAMOMS'!C15+'ASIGN IŠ NEP TIKSL PASK L'!C18+'ASIGNAV IŠ ES NEP'!D14+BKL!C63+'ASIGN IŠ DOTACIJŲ'!D106+'ASIGN IŠ DOTACIJŲ'!D112+'ASIGN IŠ DOTACIJŲ'!D113+'ASIGN IŠ DOTACIJŲ'!D114+'ASIGN IŠ DOTACIJŲ'!D124+'ASIGN IŠ DOTACIJŲ'!D125+'ASIGN IŠ DOTACIJŲ'!D126+'ASIGN IŠ DOTACIJŲ'!D127+'ASIGN IŠ DOTACIJŲ'!D128</f>
        <v>6928.3329999999996</v>
      </c>
    </row>
    <row r="91" spans="1:3" s="12" customFormat="1" ht="24" customHeight="1" x14ac:dyDescent="0.25">
      <c r="A91" s="24" t="s">
        <v>38</v>
      </c>
      <c r="B91" s="77" t="s">
        <v>105</v>
      </c>
      <c r="C91" s="43">
        <f>'ASIGNAVIMAI IŠ SAVIV.BIUDŽETO'!C93+'ASIGN IŠ DOTACIJŲ'!D93+'ASIGN IŠ DOTACIJŲ'!D97+'ASIGN IŠ DOTACIJŲ'!D98+'ASIGN IŠ DOTACIJŲ'!D100+'ASIGN IŠ DOTACIJŲ'!D101+'ASIGN IŠ DOTACIJŲ'!D103+'ASIGN IŠ BĮ PAJAMŲ'!C44+'IŠ NEP BĮ PAJAMŲ ĮM'!C46</f>
        <v>3029.0159999999996</v>
      </c>
    </row>
    <row r="92" spans="1:3" s="12" customFormat="1" ht="24" customHeight="1" x14ac:dyDescent="0.25">
      <c r="A92" s="24" t="s">
        <v>39</v>
      </c>
      <c r="B92" s="75" t="s">
        <v>108</v>
      </c>
      <c r="C92" s="43">
        <f>'ASIGN IŠ DOTACIJŲ'!D76</f>
        <v>20.61</v>
      </c>
    </row>
    <row r="93" spans="1:3" s="12" customFormat="1" ht="24" customHeight="1" x14ac:dyDescent="0.25">
      <c r="A93" s="24" t="s">
        <v>40</v>
      </c>
      <c r="B93" s="75" t="s">
        <v>2</v>
      </c>
      <c r="C93" s="43">
        <f>'ASIGN IŠ DOTACIJŲ'!D77+'ASIGN IŠ DOTACIJŲ'!D115</f>
        <v>12.61</v>
      </c>
    </row>
    <row r="94" spans="1:3" s="12" customFormat="1" ht="24" customHeight="1" x14ac:dyDescent="0.25">
      <c r="A94" s="24" t="s">
        <v>41</v>
      </c>
      <c r="B94" s="75" t="s">
        <v>9</v>
      </c>
      <c r="C94" s="43">
        <f>'ASIGN IŠ DOTACIJŲ'!D78</f>
        <v>10.41</v>
      </c>
    </row>
    <row r="95" spans="1:3" s="12" customFormat="1" ht="33.75" customHeight="1" x14ac:dyDescent="0.25">
      <c r="A95" s="24" t="s">
        <v>42</v>
      </c>
      <c r="B95" s="75" t="s">
        <v>124</v>
      </c>
      <c r="C95" s="43">
        <f>'ASIGN IŠ DOTACIJŲ'!D79+'ASIGN IŠ DOTACIJŲ'!D116</f>
        <v>10.91</v>
      </c>
    </row>
    <row r="96" spans="1:3" s="12" customFormat="1" ht="33.75" customHeight="1" x14ac:dyDescent="0.25">
      <c r="A96" s="24" t="s">
        <v>43</v>
      </c>
      <c r="B96" s="75" t="s">
        <v>75</v>
      </c>
      <c r="C96" s="43">
        <f>'ASIGN IŠ DOTACIJŲ'!D80+'ASIGN IŠ DOTACIJŲ'!D117</f>
        <v>36.61</v>
      </c>
    </row>
    <row r="97" spans="1:3" ht="33.75" customHeight="1" x14ac:dyDescent="0.25">
      <c r="A97" s="24" t="s">
        <v>44</v>
      </c>
      <c r="B97" s="75" t="s">
        <v>155</v>
      </c>
      <c r="C97" s="43">
        <f>'ASIGNAVIMAI IŠ SAVIV.BIUDŽETO'!C94+'ASIGN IŠ DOTACIJŲ'!D81</f>
        <v>60.670999999999999</v>
      </c>
    </row>
    <row r="98" spans="1:3" ht="24" customHeight="1" x14ac:dyDescent="0.25">
      <c r="A98" s="24" t="s">
        <v>92</v>
      </c>
      <c r="B98" s="75" t="s">
        <v>125</v>
      </c>
      <c r="C98" s="43">
        <f>'ASIGNAVIMAI IŠ SAVIV.BIUDŽETO'!C95+'ASIGN IŠ DOTACIJŲ'!D82+'ASIGN IŠ DOTACIJŲ'!D118</f>
        <v>18.509999999999998</v>
      </c>
    </row>
    <row r="99" spans="1:3" ht="24" customHeight="1" x14ac:dyDescent="0.25">
      <c r="A99" s="24" t="s">
        <v>303</v>
      </c>
      <c r="B99" s="75" t="s">
        <v>71</v>
      </c>
      <c r="C99" s="43">
        <f>'ASIGNAVIMAI IŠ SAVIV.BIUDŽETO'!C96+'ASIGN IŠ DOTACIJŲ'!D83</f>
        <v>82.701999999999998</v>
      </c>
    </row>
    <row r="100" spans="1:3" ht="33.75" customHeight="1" x14ac:dyDescent="0.25">
      <c r="A100" s="24" t="s">
        <v>353</v>
      </c>
      <c r="B100" s="75" t="s">
        <v>97</v>
      </c>
      <c r="C100" s="43">
        <f>'ASIGNAVIMAI IŠ SAVIV.BIUDŽETO'!C97+'ASIGN IŠ DOTACIJŲ'!D84+'ASIGN IŠ DOTACIJŲ'!D119</f>
        <v>108.202</v>
      </c>
    </row>
    <row r="101" spans="1:3" ht="24" customHeight="1" x14ac:dyDescent="0.25">
      <c r="A101" s="24" t="s">
        <v>354</v>
      </c>
      <c r="B101" s="191" t="s">
        <v>306</v>
      </c>
      <c r="C101" s="43">
        <f>'ASIGN IŠ DOTACIJŲ'!D85+'ASIGN IŠ DOTACIJŲ'!D120+'ASIGNAVIMAI IŠ SAVIV.BIUDŽETO'!C98</f>
        <v>65.670999999999992</v>
      </c>
    </row>
    <row r="102" spans="1:3" ht="24" customHeight="1" x14ac:dyDescent="0.25">
      <c r="A102" s="24" t="s">
        <v>355</v>
      </c>
      <c r="B102" s="75" t="s">
        <v>72</v>
      </c>
      <c r="C102" s="43">
        <f>'ASIGNAVIMAI IŠ SAVIV.BIUDŽETO'!C99+'ASIGN IŠ DOTACIJŲ'!D86+'ASIGN IŠ DOTACIJŲ'!D121</f>
        <v>243.80199999999999</v>
      </c>
    </row>
    <row r="103" spans="1:3" ht="24" customHeight="1" x14ac:dyDescent="0.25">
      <c r="A103" s="24" t="s">
        <v>356</v>
      </c>
      <c r="B103" s="31" t="s">
        <v>73</v>
      </c>
      <c r="C103" s="43">
        <f>'ASIGNAVIMAI IŠ SAVIV.BIUDŽETO'!C100+'ASIGN IŠ DOTACIJŲ'!D87+BKL!C64</f>
        <v>60.470999999999997</v>
      </c>
    </row>
    <row r="104" spans="1:3" ht="24" customHeight="1" x14ac:dyDescent="0.25">
      <c r="A104" s="24" t="s">
        <v>357</v>
      </c>
      <c r="B104" s="31" t="s">
        <v>10</v>
      </c>
      <c r="C104" s="43">
        <f>'ASIGNAVIMAI IŠ SAVIV.BIUDŽETO'!C101+'ASIGN IŠ DOTACIJŲ'!D88</f>
        <v>41.170999999999999</v>
      </c>
    </row>
    <row r="105" spans="1:3" ht="24" customHeight="1" x14ac:dyDescent="0.25">
      <c r="A105" s="24" t="s">
        <v>358</v>
      </c>
      <c r="B105" s="31" t="s">
        <v>341</v>
      </c>
      <c r="C105" s="43">
        <f>'ASIGNAVIMAI IŠ SAVIV.BIUDŽETO'!C102+'ASIGN IŠ DOTACIJŲ'!D107+'ASIGN IŠ DOTACIJŲ'!D92+'ASIGN IŠ DOTACIJŲ'!D89+'ASIGN IŠ BĮ PAJAMŲ'!C45+'IŠ NEP BĮ PAJAMŲ ĮM'!C47+'ASIGN IŠ DOTACIJŲ'!D122+BKL!C65</f>
        <v>616.91000000000008</v>
      </c>
    </row>
    <row r="106" spans="1:3" ht="33.75" customHeight="1" x14ac:dyDescent="0.25">
      <c r="A106" s="24" t="s">
        <v>359</v>
      </c>
      <c r="B106" s="73" t="s">
        <v>106</v>
      </c>
      <c r="C106" s="43">
        <f>'ASIGNAVIMAI IŠ SAVIV.BIUDŽETO'!C103+'ASIGN IŠ DOTACIJŲ'!D108+'ASIGN IŠ DOTACIJŲ'!D109+'ASIGN IŠ BĮ PAJAMŲ'!C46+'IŠ NEP BĮ PAJAMŲ ĮM'!C48</f>
        <v>373.9</v>
      </c>
    </row>
    <row r="107" spans="1:3" ht="24" customHeight="1" x14ac:dyDescent="0.25">
      <c r="A107" s="24" t="s">
        <v>360</v>
      </c>
      <c r="B107" s="31" t="s">
        <v>304</v>
      </c>
      <c r="C107" s="43">
        <f>'ASIGNAVIMAI IŠ SAVIV.BIUDŽETO'!C104</f>
        <v>40.799999999999997</v>
      </c>
    </row>
    <row r="108" spans="1:3" ht="24" customHeight="1" x14ac:dyDescent="0.25">
      <c r="A108" s="24" t="s">
        <v>361</v>
      </c>
      <c r="B108" s="38" t="s">
        <v>102</v>
      </c>
      <c r="C108" s="43">
        <f>'ASIGNAVIMAI IŠ SAVIV.BIUDŽETO'!C105</f>
        <v>8.1999999999999993</v>
      </c>
    </row>
    <row r="109" spans="1:3" ht="24" customHeight="1" x14ac:dyDescent="0.25">
      <c r="A109" s="24" t="s">
        <v>362</v>
      </c>
      <c r="B109" s="31" t="s">
        <v>115</v>
      </c>
      <c r="C109" s="43">
        <f>'ASIGN IŠ BĮ PAJAMŲ'!C47+'IŠ NEP BĮ PAJAMŲ ĮM'!C49+'ASIGNAVIMAI IŠ SAVIV.BIUDŽETO'!C106</f>
        <v>54.9</v>
      </c>
    </row>
    <row r="110" spans="1:3" ht="24" customHeight="1" x14ac:dyDescent="0.25">
      <c r="A110" s="24" t="s">
        <v>376</v>
      </c>
      <c r="B110" s="31" t="s">
        <v>163</v>
      </c>
      <c r="C110" s="43">
        <f>'ASIGN IŠ BĮ PAJAMŲ'!C48+'IŠ NEP BĮ PAJAMŲ ĮM'!C50+'ASIGNAVIMAI IŠ SAVIV.BIUDŽETO'!C107</f>
        <v>56</v>
      </c>
    </row>
    <row r="111" spans="1:3" ht="24" customHeight="1" x14ac:dyDescent="0.25">
      <c r="A111" s="24" t="s">
        <v>377</v>
      </c>
      <c r="B111" s="31" t="s">
        <v>116</v>
      </c>
      <c r="C111" s="43">
        <f>'ASIGNAVIMAI IŠ SAVIV.BIUDŽETO'!C108+'ASIGN IŠ BĮ PAJAMŲ'!C49+'IŠ NEP BĮ PAJAMŲ ĮM'!C51</f>
        <v>11.5</v>
      </c>
    </row>
    <row r="112" spans="1:3" ht="24" customHeight="1" x14ac:dyDescent="0.25">
      <c r="A112" s="24" t="s">
        <v>378</v>
      </c>
      <c r="B112" s="31" t="s">
        <v>119</v>
      </c>
      <c r="C112" s="43">
        <f>'ASIGNAVIMAI IŠ SAVIV.BIUDŽETO'!C109+'ASIGN IŠ BĮ PAJAMŲ'!C50+'IŠ NEP BĮ PAJAMŲ ĮM'!C52</f>
        <v>3.9000000000000004</v>
      </c>
    </row>
    <row r="113" spans="1:3" ht="24" customHeight="1" x14ac:dyDescent="0.25">
      <c r="A113" s="24" t="s">
        <v>399</v>
      </c>
      <c r="B113" s="31" t="s">
        <v>121</v>
      </c>
      <c r="C113" s="43">
        <f>'ASIGNAVIMAI IŠ SAVIV.BIUDŽETO'!C110+'ASIGN IŠ BĮ PAJAMŲ'!C51+'IŠ NEP BĮ PAJAMŲ ĮM'!C53</f>
        <v>14</v>
      </c>
    </row>
    <row r="114" spans="1:3" ht="24" customHeight="1" x14ac:dyDescent="0.25">
      <c r="A114" s="24" t="s">
        <v>400</v>
      </c>
      <c r="B114" s="31" t="s">
        <v>123</v>
      </c>
      <c r="C114" s="43">
        <f>'ASIGN IŠ BĮ PAJAMŲ'!C52+'IŠ NEP BĮ PAJAMŲ ĮM'!C54+'ASIGNAVIMAI IŠ SAVIV.BIUDŽETO'!C111</f>
        <v>33.200000000000003</v>
      </c>
    </row>
    <row r="115" spans="1:3" ht="24" customHeight="1" x14ac:dyDescent="0.25">
      <c r="A115" s="24" t="s">
        <v>401</v>
      </c>
      <c r="B115" s="31" t="s">
        <v>164</v>
      </c>
      <c r="C115" s="43">
        <f>'ASIGN IŠ BĮ PAJAMŲ'!C53+'IŠ NEP BĮ PAJAMŲ ĮM'!C55</f>
        <v>4.7</v>
      </c>
    </row>
    <row r="116" spans="1:3" ht="24" customHeight="1" x14ac:dyDescent="0.25">
      <c r="A116" s="24" t="s">
        <v>402</v>
      </c>
      <c r="B116" s="31" t="s">
        <v>127</v>
      </c>
      <c r="C116" s="43">
        <f>'ASIGN IŠ BĮ PAJAMŲ'!C54+'IŠ NEP BĮ PAJAMŲ ĮM'!C56+'ASIGNAVIMAI IŠ SAVIV.BIUDŽETO'!C112</f>
        <v>43.8</v>
      </c>
    </row>
    <row r="117" spans="1:3" ht="24" customHeight="1" x14ac:dyDescent="0.25">
      <c r="A117" s="25"/>
      <c r="B117" s="36" t="s">
        <v>74</v>
      </c>
      <c r="C117" s="44">
        <f>SUM(C90:C116)</f>
        <v>11991.508999999998</v>
      </c>
    </row>
    <row r="118" spans="1:3" s="12" customFormat="1" ht="21.75" customHeight="1" x14ac:dyDescent="0.25">
      <c r="A118" s="30" t="s">
        <v>81</v>
      </c>
      <c r="B118" s="252" t="s">
        <v>375</v>
      </c>
      <c r="C118" s="253"/>
    </row>
    <row r="119" spans="1:3" s="12" customFormat="1" ht="21.75" customHeight="1" x14ac:dyDescent="0.25">
      <c r="A119" s="24" t="s">
        <v>45</v>
      </c>
      <c r="B119" s="33" t="s">
        <v>113</v>
      </c>
      <c r="C119" s="43">
        <f>'ASIGNAVIMAI IŠ SAVIV.BIUDŽETO'!C115+'ASIGN IŠ DOTACIJŲ'!D137+'ASIGN SPEC PROGRAMOMS'!C19+'ASIGN IŠ NEP TIKSL PASK L'!C22+'Skolintos lėšos'!D15</f>
        <v>1160.8999999999999</v>
      </c>
    </row>
    <row r="120" spans="1:3" s="12" customFormat="1" ht="21.75" customHeight="1" x14ac:dyDescent="0.25">
      <c r="A120" s="24" t="s">
        <v>46</v>
      </c>
      <c r="B120" s="31" t="s">
        <v>115</v>
      </c>
      <c r="C120" s="43">
        <f>'ASIGNAVIMAI IŠ SAVIV.BIUDŽETO'!C116+BKL!C68</f>
        <v>592.5</v>
      </c>
    </row>
    <row r="121" spans="1:3" s="12" customFormat="1" ht="21.75" customHeight="1" x14ac:dyDescent="0.25">
      <c r="A121" s="24" t="s">
        <v>47</v>
      </c>
      <c r="B121" s="31" t="s">
        <v>163</v>
      </c>
      <c r="C121" s="43">
        <f>'ASIGNAVIMAI IŠ SAVIV.BIUDŽETO'!C117</f>
        <v>72.5</v>
      </c>
    </row>
    <row r="122" spans="1:3" s="12" customFormat="1" ht="21.75" customHeight="1" x14ac:dyDescent="0.25">
      <c r="A122" s="24" t="s">
        <v>48</v>
      </c>
      <c r="B122" s="31" t="s">
        <v>116</v>
      </c>
      <c r="C122" s="43">
        <f>BKL!C69+'ASIGNAVIMAI IŠ SAVIV.BIUDŽETO'!C118</f>
        <v>113.8</v>
      </c>
    </row>
    <row r="123" spans="1:3" s="12" customFormat="1" ht="21.75" customHeight="1" x14ac:dyDescent="0.25">
      <c r="A123" s="24" t="s">
        <v>93</v>
      </c>
      <c r="B123" s="31" t="s">
        <v>126</v>
      </c>
      <c r="C123" s="43">
        <f>'ASIGNAVIMAI IŠ SAVIV.BIUDŽETO'!C119</f>
        <v>38.6</v>
      </c>
    </row>
    <row r="124" spans="1:3" s="12" customFormat="1" ht="21.75" customHeight="1" x14ac:dyDescent="0.25">
      <c r="A124" s="24" t="s">
        <v>94</v>
      </c>
      <c r="B124" s="31" t="s">
        <v>119</v>
      </c>
      <c r="C124" s="43">
        <f>BKL!C70+'ASIGNAVIMAI IŠ SAVIV.BIUDŽETO'!C120</f>
        <v>60.199999999999996</v>
      </c>
    </row>
    <row r="125" spans="1:3" s="12" customFormat="1" ht="21.75" customHeight="1" x14ac:dyDescent="0.25">
      <c r="A125" s="24" t="s">
        <v>95</v>
      </c>
      <c r="B125" s="31" t="s">
        <v>120</v>
      </c>
      <c r="C125" s="43">
        <f>BKL!C71+'ASIGNAVIMAI IŠ SAVIV.BIUDŽETO'!C121</f>
        <v>36.700000000000003</v>
      </c>
    </row>
    <row r="126" spans="1:3" s="12" customFormat="1" ht="21.75" customHeight="1" x14ac:dyDescent="0.25">
      <c r="A126" s="24" t="s">
        <v>52</v>
      </c>
      <c r="B126" s="31" t="s">
        <v>121</v>
      </c>
      <c r="C126" s="43">
        <f>BKL!C72+'ASIGNAVIMAI IŠ SAVIV.BIUDŽETO'!C122</f>
        <v>31.1</v>
      </c>
    </row>
    <row r="127" spans="1:3" s="12" customFormat="1" ht="21.75" customHeight="1" x14ac:dyDescent="0.25">
      <c r="A127" s="24" t="s">
        <v>53</v>
      </c>
      <c r="B127" s="31" t="s">
        <v>122</v>
      </c>
      <c r="C127" s="43">
        <f>'ASIGNAVIMAI IŠ SAVIV.BIUDŽETO'!C123+BKL!C73</f>
        <v>118.2</v>
      </c>
    </row>
    <row r="128" spans="1:3" s="12" customFormat="1" ht="21.75" customHeight="1" x14ac:dyDescent="0.25">
      <c r="A128" s="24" t="s">
        <v>54</v>
      </c>
      <c r="B128" s="31" t="s">
        <v>123</v>
      </c>
      <c r="C128" s="43">
        <f>'ASIGNAVIMAI IŠ SAVIV.BIUDŽETO'!C124</f>
        <v>67.900000000000006</v>
      </c>
    </row>
    <row r="129" spans="1:3" s="12" customFormat="1" ht="21.75" customHeight="1" x14ac:dyDescent="0.25">
      <c r="A129" s="24" t="s">
        <v>55</v>
      </c>
      <c r="B129" s="31" t="s">
        <v>164</v>
      </c>
      <c r="C129" s="43">
        <f>BKL!C74+'ASIGNAVIMAI IŠ SAVIV.BIUDŽETO'!C125</f>
        <v>82.3</v>
      </c>
    </row>
    <row r="130" spans="1:3" s="12" customFormat="1" ht="21.75" customHeight="1" x14ac:dyDescent="0.25">
      <c r="A130" s="24" t="s">
        <v>56</v>
      </c>
      <c r="B130" s="31" t="s">
        <v>127</v>
      </c>
      <c r="C130" s="43">
        <f>'ASIGNAVIMAI IŠ SAVIV.BIUDŽETO'!C126+BKL!C75</f>
        <v>64.599999999999994</v>
      </c>
    </row>
    <row r="131" spans="1:3" s="12" customFormat="1" ht="18" customHeight="1" x14ac:dyDescent="0.25">
      <c r="A131" s="63"/>
      <c r="B131" s="36" t="s">
        <v>74</v>
      </c>
      <c r="C131" s="44">
        <f>SUM(C119:C130)</f>
        <v>2439.2999999999997</v>
      </c>
    </row>
    <row r="132" spans="1:3" ht="24" customHeight="1" x14ac:dyDescent="0.25">
      <c r="A132" s="30" t="s">
        <v>379</v>
      </c>
      <c r="B132" s="252" t="s">
        <v>337</v>
      </c>
      <c r="C132" s="253"/>
    </row>
    <row r="133" spans="1:3" ht="24" customHeight="1" x14ac:dyDescent="0.25">
      <c r="A133" s="24" t="s">
        <v>49</v>
      </c>
      <c r="B133" s="33" t="s">
        <v>113</v>
      </c>
      <c r="C133" s="43">
        <f>'ASIGNAVIMAI IŠ SAVIV.BIUDŽETO'!C129+'ASIGN IŠ DOTACIJŲ'!D139+'ASIGN IŠ DOTACIJŲ'!D140+'ASIGN IŠ DOTACIJŲ'!D141+'ASIGN IŠ BĮ PAJAMŲ'!C57+'ASIGN SPEC PROGRAMOMS'!C22+'ASIGN IŠ NEP TIKSL PASK L'!C27+'IŠ NEP BĮ PAJAMŲ ĮM'!C60+BKL!C78</f>
        <v>8471.5</v>
      </c>
    </row>
    <row r="134" spans="1:3" ht="24" customHeight="1" x14ac:dyDescent="0.25">
      <c r="A134" s="24" t="s">
        <v>66</v>
      </c>
      <c r="B134" s="33" t="s">
        <v>102</v>
      </c>
      <c r="C134" s="43">
        <f>'ASIGNAVIMAI IŠ SAVIV.BIUDŽETO'!C130</f>
        <v>63.9</v>
      </c>
    </row>
    <row r="135" spans="1:3" ht="24" customHeight="1" x14ac:dyDescent="0.25">
      <c r="A135" s="24" t="s">
        <v>67</v>
      </c>
      <c r="B135" s="31" t="s">
        <v>115</v>
      </c>
      <c r="C135" s="43">
        <f>'ASIGNAVIMAI IŠ SAVIV.BIUDŽETO'!C131+BKL!C79</f>
        <v>673.5</v>
      </c>
    </row>
    <row r="136" spans="1:3" ht="24" customHeight="1" x14ac:dyDescent="0.25">
      <c r="A136" s="24" t="s">
        <v>380</v>
      </c>
      <c r="B136" s="31" t="s">
        <v>163</v>
      </c>
      <c r="C136" s="43">
        <f>'ASIGNAVIMAI IŠ SAVIV.BIUDŽETO'!C132+BKL!C80</f>
        <v>156.6</v>
      </c>
    </row>
    <row r="137" spans="1:3" ht="24" customHeight="1" x14ac:dyDescent="0.25">
      <c r="A137" s="24" t="s">
        <v>381</v>
      </c>
      <c r="B137" s="31" t="s">
        <v>116</v>
      </c>
      <c r="C137" s="43">
        <f>BKL!C81+'ASIGNAVIMAI IŠ SAVIV.BIUDŽETO'!C133</f>
        <v>166.7</v>
      </c>
    </row>
    <row r="138" spans="1:3" ht="24" customHeight="1" x14ac:dyDescent="0.25">
      <c r="A138" s="24" t="s">
        <v>382</v>
      </c>
      <c r="B138" s="31" t="s">
        <v>126</v>
      </c>
      <c r="C138" s="43">
        <f>'ASIGNAVIMAI IŠ SAVIV.BIUDŽETO'!C134+BKL!C82</f>
        <v>108.60000000000001</v>
      </c>
    </row>
    <row r="139" spans="1:3" ht="24" customHeight="1" x14ac:dyDescent="0.25">
      <c r="A139" s="24" t="s">
        <v>383</v>
      </c>
      <c r="B139" s="31" t="s">
        <v>119</v>
      </c>
      <c r="C139" s="43">
        <f>'ASIGNAVIMAI IŠ SAVIV.BIUDŽETO'!C135+BKL!C83</f>
        <v>227.5</v>
      </c>
    </row>
    <row r="140" spans="1:3" ht="24" customHeight="1" x14ac:dyDescent="0.25">
      <c r="A140" s="24" t="s">
        <v>384</v>
      </c>
      <c r="B140" s="31" t="s">
        <v>120</v>
      </c>
      <c r="C140" s="43">
        <f>'ASIGNAVIMAI IŠ SAVIV.BIUDŽETO'!C136+BKL!C84</f>
        <v>67.7</v>
      </c>
    </row>
    <row r="141" spans="1:3" ht="24" customHeight="1" x14ac:dyDescent="0.25">
      <c r="A141" s="24" t="s">
        <v>385</v>
      </c>
      <c r="B141" s="31" t="s">
        <v>121</v>
      </c>
      <c r="C141" s="43">
        <f>'ASIGNAVIMAI IŠ SAVIV.BIUDŽETO'!C137+BKL!C85</f>
        <v>61.5</v>
      </c>
    </row>
    <row r="142" spans="1:3" ht="24" customHeight="1" x14ac:dyDescent="0.25">
      <c r="A142" s="24" t="s">
        <v>386</v>
      </c>
      <c r="B142" s="31" t="s">
        <v>122</v>
      </c>
      <c r="C142" s="43">
        <f>'ASIGNAVIMAI IŠ SAVIV.BIUDŽETO'!C138+BKL!C86</f>
        <v>261.39999999999998</v>
      </c>
    </row>
    <row r="143" spans="1:3" ht="24" customHeight="1" x14ac:dyDescent="0.25">
      <c r="A143" s="24" t="s">
        <v>387</v>
      </c>
      <c r="B143" s="31" t="s">
        <v>123</v>
      </c>
      <c r="C143" s="43">
        <f>'ASIGNAVIMAI IŠ SAVIV.BIUDŽETO'!C139+BKL!C87</f>
        <v>159.5</v>
      </c>
    </row>
    <row r="144" spans="1:3" ht="24" customHeight="1" x14ac:dyDescent="0.25">
      <c r="A144" s="24" t="s">
        <v>388</v>
      </c>
      <c r="B144" s="31" t="s">
        <v>164</v>
      </c>
      <c r="C144" s="43">
        <f>'ASIGNAVIMAI IŠ SAVIV.BIUDŽETO'!C140+BKL!C88</f>
        <v>206.2</v>
      </c>
    </row>
    <row r="145" spans="1:3" ht="24" customHeight="1" x14ac:dyDescent="0.25">
      <c r="A145" s="24" t="s">
        <v>447</v>
      </c>
      <c r="B145" s="31" t="s">
        <v>127</v>
      </c>
      <c r="C145" s="43">
        <f>'ASIGNAVIMAI IŠ SAVIV.BIUDŽETO'!C141+BKL!C89</f>
        <v>406.59999999999997</v>
      </c>
    </row>
    <row r="146" spans="1:3" ht="18" customHeight="1" x14ac:dyDescent="0.25">
      <c r="A146" s="25"/>
      <c r="B146" s="36" t="s">
        <v>74</v>
      </c>
      <c r="C146" s="44">
        <f>SUM(C133:C145)</f>
        <v>11031.200000000003</v>
      </c>
    </row>
    <row r="147" spans="1:3" s="12" customFormat="1" ht="24" customHeight="1" x14ac:dyDescent="0.25">
      <c r="A147" s="246" t="s">
        <v>133</v>
      </c>
      <c r="B147" s="232"/>
      <c r="C147" s="130">
        <f>C146+C131+C117+C88+C59</f>
        <v>68426.132000000012</v>
      </c>
    </row>
    <row r="148" spans="1:3" ht="34.5" customHeight="1" x14ac:dyDescent="0.25">
      <c r="A148" s="33"/>
      <c r="B148" s="123"/>
      <c r="C148" s="124"/>
    </row>
  </sheetData>
  <mergeCells count="11">
    <mergeCell ref="A147:B147"/>
    <mergeCell ref="B12:C12"/>
    <mergeCell ref="C5:C7"/>
    <mergeCell ref="A8:C8"/>
    <mergeCell ref="A10:A11"/>
    <mergeCell ref="B10:B11"/>
    <mergeCell ref="C10:C11"/>
    <mergeCell ref="B60:C60"/>
    <mergeCell ref="B89:C89"/>
    <mergeCell ref="B118:C118"/>
    <mergeCell ref="B132:C132"/>
  </mergeCells>
  <phoneticPr fontId="9" type="noConversion"/>
  <pageMargins left="0.35433070866141736" right="0" top="0" bottom="0.1968503937007874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5"/>
  <sheetViews>
    <sheetView workbookViewId="0">
      <selection activeCell="H37" sqref="H37"/>
    </sheetView>
  </sheetViews>
  <sheetFormatPr defaultColWidth="6.5703125" defaultRowHeight="15.75" x14ac:dyDescent="0.25"/>
  <cols>
    <col min="1" max="1" width="5.42578125" style="1" customWidth="1"/>
    <col min="2" max="2" width="57.7109375" style="1" customWidth="1"/>
    <col min="3" max="3" width="26.140625" style="10" customWidth="1"/>
    <col min="4" max="4" width="9.85546875" style="1" customWidth="1"/>
    <col min="5" max="16384" width="6.5703125" style="1"/>
  </cols>
  <sheetData>
    <row r="1" spans="1:4" ht="15.75" customHeight="1" x14ac:dyDescent="0.25">
      <c r="C1" s="256" t="s">
        <v>77</v>
      </c>
      <c r="D1" s="256"/>
    </row>
    <row r="2" spans="1:4" ht="15.75" customHeight="1" x14ac:dyDescent="0.25">
      <c r="C2" s="256" t="s">
        <v>132</v>
      </c>
      <c r="D2" s="256"/>
    </row>
    <row r="3" spans="1:4" ht="15.75" customHeight="1" x14ac:dyDescent="0.25">
      <c r="C3" s="256" t="s">
        <v>468</v>
      </c>
      <c r="D3" s="256"/>
    </row>
    <row r="4" spans="1:4" ht="15.75" customHeight="1" x14ac:dyDescent="0.25">
      <c r="C4" s="2" t="s">
        <v>469</v>
      </c>
      <c r="D4" s="2"/>
    </row>
    <row r="5" spans="1:4" ht="15.75" hidden="1" customHeight="1" x14ac:dyDescent="0.25">
      <c r="C5" s="225" t="s">
        <v>457</v>
      </c>
      <c r="D5" s="225"/>
    </row>
    <row r="6" spans="1:4" ht="15.75" hidden="1" customHeight="1" x14ac:dyDescent="0.25">
      <c r="C6" s="225"/>
      <c r="D6" s="225"/>
    </row>
    <row r="7" spans="1:4" ht="15.75" hidden="1" customHeight="1" x14ac:dyDescent="0.25">
      <c r="C7" s="225"/>
      <c r="D7" s="225"/>
    </row>
    <row r="8" spans="1:4" ht="15.75" customHeight="1" x14ac:dyDescent="0.25">
      <c r="C8" s="193"/>
      <c r="D8" s="193"/>
    </row>
    <row r="9" spans="1:4" ht="15.75" customHeight="1" x14ac:dyDescent="0.25">
      <c r="A9" s="226" t="s">
        <v>467</v>
      </c>
      <c r="B9" s="226"/>
      <c r="C9" s="226"/>
    </row>
    <row r="10" spans="1:4" ht="15.75" customHeight="1" x14ac:dyDescent="0.25">
      <c r="A10" s="226" t="s">
        <v>64</v>
      </c>
      <c r="B10" s="226"/>
      <c r="C10" s="226"/>
    </row>
    <row r="11" spans="1:4" ht="15.75" customHeight="1" x14ac:dyDescent="0.25">
      <c r="A11" s="226" t="s">
        <v>229</v>
      </c>
      <c r="B11" s="226"/>
      <c r="C11" s="226"/>
    </row>
    <row r="12" spans="1:4" ht="15.75" customHeight="1" x14ac:dyDescent="0.25"/>
    <row r="13" spans="1:4" ht="15.75" customHeight="1" x14ac:dyDescent="0.25">
      <c r="A13" s="257" t="s">
        <v>233</v>
      </c>
      <c r="B13" s="259" t="s">
        <v>96</v>
      </c>
      <c r="C13" s="250" t="s">
        <v>74</v>
      </c>
    </row>
    <row r="14" spans="1:4" ht="15.75" customHeight="1" x14ac:dyDescent="0.25">
      <c r="A14" s="258"/>
      <c r="B14" s="260"/>
      <c r="C14" s="251"/>
    </row>
    <row r="15" spans="1:4" ht="24" customHeight="1" x14ac:dyDescent="0.25">
      <c r="A15" s="40" t="s">
        <v>277</v>
      </c>
      <c r="B15" s="254" t="s">
        <v>340</v>
      </c>
      <c r="C15" s="255"/>
    </row>
    <row r="16" spans="1:4" ht="24" customHeight="1" x14ac:dyDescent="0.25">
      <c r="A16" s="24" t="s">
        <v>69</v>
      </c>
      <c r="B16" s="31" t="s">
        <v>113</v>
      </c>
      <c r="C16" s="43">
        <v>685.4</v>
      </c>
    </row>
    <row r="17" spans="1:3" ht="24" customHeight="1" x14ac:dyDescent="0.25">
      <c r="A17" s="24" t="s">
        <v>13</v>
      </c>
      <c r="B17" s="31" t="s">
        <v>108</v>
      </c>
      <c r="C17" s="43">
        <v>531.6</v>
      </c>
    </row>
    <row r="18" spans="1:3" ht="24" customHeight="1" x14ac:dyDescent="0.25">
      <c r="A18" s="24" t="s">
        <v>14</v>
      </c>
      <c r="B18" s="31" t="s">
        <v>2</v>
      </c>
      <c r="C18" s="43">
        <v>532.70000000000005</v>
      </c>
    </row>
    <row r="19" spans="1:3" ht="24" customHeight="1" x14ac:dyDescent="0.25">
      <c r="A19" s="24" t="s">
        <v>70</v>
      </c>
      <c r="B19" s="31" t="s">
        <v>9</v>
      </c>
      <c r="C19" s="43">
        <v>246.7</v>
      </c>
    </row>
    <row r="20" spans="1:3" ht="33.75" customHeight="1" x14ac:dyDescent="0.25">
      <c r="A20" s="24" t="s">
        <v>15</v>
      </c>
      <c r="B20" s="31" t="s">
        <v>124</v>
      </c>
      <c r="C20" s="43">
        <v>186.3</v>
      </c>
    </row>
    <row r="21" spans="1:3" ht="24" customHeight="1" x14ac:dyDescent="0.25">
      <c r="A21" s="24" t="s">
        <v>16</v>
      </c>
      <c r="B21" s="31" t="s">
        <v>75</v>
      </c>
      <c r="C21" s="43">
        <v>589.20000000000005</v>
      </c>
    </row>
    <row r="22" spans="1:3" ht="33.75" customHeight="1" x14ac:dyDescent="0.25">
      <c r="A22" s="24" t="s">
        <v>17</v>
      </c>
      <c r="B22" s="31" t="s">
        <v>155</v>
      </c>
      <c r="C22" s="43">
        <v>633.79999999999995</v>
      </c>
    </row>
    <row r="23" spans="1:3" ht="24" customHeight="1" x14ac:dyDescent="0.25">
      <c r="A23" s="24" t="s">
        <v>18</v>
      </c>
      <c r="B23" s="31" t="s">
        <v>125</v>
      </c>
      <c r="C23" s="43">
        <v>1430.2</v>
      </c>
    </row>
    <row r="24" spans="1:3" ht="24" customHeight="1" x14ac:dyDescent="0.25">
      <c r="A24" s="24" t="s">
        <v>19</v>
      </c>
      <c r="B24" s="31" t="s">
        <v>71</v>
      </c>
      <c r="C24" s="43">
        <v>1608.8</v>
      </c>
    </row>
    <row r="25" spans="1:3" ht="33.75" customHeight="1" x14ac:dyDescent="0.25">
      <c r="A25" s="24" t="s">
        <v>20</v>
      </c>
      <c r="B25" s="31" t="s">
        <v>97</v>
      </c>
      <c r="C25" s="43">
        <v>1881.8</v>
      </c>
    </row>
    <row r="26" spans="1:3" ht="24" customHeight="1" x14ac:dyDescent="0.25">
      <c r="A26" s="24" t="s">
        <v>21</v>
      </c>
      <c r="B26" s="31" t="s">
        <v>306</v>
      </c>
      <c r="C26" s="43">
        <v>739.7</v>
      </c>
    </row>
    <row r="27" spans="1:3" ht="24" customHeight="1" x14ac:dyDescent="0.25">
      <c r="A27" s="24" t="s">
        <v>22</v>
      </c>
      <c r="B27" s="31" t="s">
        <v>72</v>
      </c>
      <c r="C27" s="43">
        <v>2979</v>
      </c>
    </row>
    <row r="28" spans="1:3" ht="24" customHeight="1" x14ac:dyDescent="0.25">
      <c r="A28" s="24" t="s">
        <v>23</v>
      </c>
      <c r="B28" s="31" t="s">
        <v>73</v>
      </c>
      <c r="C28" s="43">
        <v>819.9</v>
      </c>
    </row>
    <row r="29" spans="1:3" ht="24" customHeight="1" x14ac:dyDescent="0.25">
      <c r="A29" s="24" t="s">
        <v>109</v>
      </c>
      <c r="B29" s="31" t="s">
        <v>10</v>
      </c>
      <c r="C29" s="43">
        <v>677.5</v>
      </c>
    </row>
    <row r="30" spans="1:3" ht="24" customHeight="1" x14ac:dyDescent="0.25">
      <c r="A30" s="24" t="s">
        <v>24</v>
      </c>
      <c r="B30" s="31" t="s">
        <v>250</v>
      </c>
      <c r="C30" s="43">
        <v>1203.5999999999999</v>
      </c>
    </row>
    <row r="31" spans="1:3" ht="24" customHeight="1" x14ac:dyDescent="0.25">
      <c r="A31" s="24" t="s">
        <v>110</v>
      </c>
      <c r="B31" s="31" t="s">
        <v>341</v>
      </c>
      <c r="C31" s="43">
        <v>764.6</v>
      </c>
    </row>
    <row r="32" spans="1:3" ht="24" customHeight="1" x14ac:dyDescent="0.25">
      <c r="A32" s="24" t="s">
        <v>165</v>
      </c>
      <c r="B32" s="84" t="s">
        <v>251</v>
      </c>
      <c r="C32" s="43">
        <v>170.8</v>
      </c>
    </row>
    <row r="33" spans="1:3" ht="24" hidden="1" customHeight="1" x14ac:dyDescent="0.25">
      <c r="A33" s="24" t="s">
        <v>329</v>
      </c>
      <c r="B33" s="31" t="s">
        <v>98</v>
      </c>
      <c r="C33" s="43"/>
    </row>
    <row r="34" spans="1:3" ht="24" hidden="1" customHeight="1" x14ac:dyDescent="0.25">
      <c r="A34" s="24" t="s">
        <v>330</v>
      </c>
      <c r="B34" s="31" t="s">
        <v>304</v>
      </c>
      <c r="C34" s="43"/>
    </row>
    <row r="35" spans="1:3" s="12" customFormat="1" ht="24" customHeight="1" x14ac:dyDescent="0.25">
      <c r="A35" s="60" t="s">
        <v>133</v>
      </c>
      <c r="B35" s="80"/>
      <c r="C35" s="45">
        <f>SUM(C16:C34)</f>
        <v>15681.6</v>
      </c>
    </row>
    <row r="36" spans="1:3" ht="14.25" customHeight="1" x14ac:dyDescent="0.25">
      <c r="A36" s="59"/>
      <c r="C36" s="21"/>
    </row>
    <row r="37" spans="1:3" ht="15.75" customHeight="1" x14ac:dyDescent="0.25">
      <c r="A37" s="118"/>
      <c r="B37" s="118"/>
      <c r="C37" s="122"/>
    </row>
    <row r="38" spans="1:3" ht="15.75" customHeight="1" x14ac:dyDescent="0.25">
      <c r="C38" s="58"/>
    </row>
    <row r="39" spans="1:3" ht="15.75" customHeight="1" x14ac:dyDescent="0.25"/>
    <row r="40" spans="1:3" ht="15.75" customHeight="1" x14ac:dyDescent="0.25"/>
    <row r="41" spans="1:3" ht="15.75" customHeight="1" x14ac:dyDescent="0.25">
      <c r="C41" s="21"/>
    </row>
    <row r="42" spans="1:3" ht="15.75" customHeight="1" x14ac:dyDescent="0.25"/>
    <row r="43" spans="1:3" ht="15.75" customHeight="1" x14ac:dyDescent="0.25"/>
    <row r="44" spans="1:3" ht="15.75" customHeight="1" x14ac:dyDescent="0.25"/>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sheetData>
  <mergeCells count="11">
    <mergeCell ref="B15:C15"/>
    <mergeCell ref="C1:D1"/>
    <mergeCell ref="C2:D2"/>
    <mergeCell ref="C3:D3"/>
    <mergeCell ref="A9:C9"/>
    <mergeCell ref="A10:C10"/>
    <mergeCell ref="A11:C11"/>
    <mergeCell ref="A13:A14"/>
    <mergeCell ref="B13:B14"/>
    <mergeCell ref="C13:C14"/>
    <mergeCell ref="C5:D7"/>
  </mergeCells>
  <phoneticPr fontId="9" type="noConversion"/>
  <pageMargins left="0.74803149606299213" right="0.19685039370078741" top="0.39370078740157483"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53"/>
  <sheetViews>
    <sheetView showZeros="0" workbookViewId="0">
      <selection activeCell="C74" sqref="C74"/>
    </sheetView>
  </sheetViews>
  <sheetFormatPr defaultColWidth="9.140625" defaultRowHeight="15.75" customHeight="1" x14ac:dyDescent="0.25"/>
  <cols>
    <col min="1" max="1" width="5.85546875" style="1" customWidth="1"/>
    <col min="2" max="2" width="57.7109375" style="1" customWidth="1"/>
    <col min="3" max="3" width="26.140625" style="12" customWidth="1"/>
    <col min="4" max="16384" width="9.140625" style="1"/>
  </cols>
  <sheetData>
    <row r="1" spans="1:4" ht="15.75" customHeight="1" x14ac:dyDescent="0.25">
      <c r="C1" s="2" t="s">
        <v>77</v>
      </c>
    </row>
    <row r="2" spans="1:4" ht="15.75" customHeight="1" x14ac:dyDescent="0.25">
      <c r="C2" s="2" t="s">
        <v>132</v>
      </c>
    </row>
    <row r="3" spans="1:4" ht="15.75" customHeight="1" x14ac:dyDescent="0.25">
      <c r="C3" s="2" t="s">
        <v>468</v>
      </c>
    </row>
    <row r="4" spans="1:4" ht="15.75" customHeight="1" x14ac:dyDescent="0.25">
      <c r="C4" s="2" t="s">
        <v>469</v>
      </c>
    </row>
    <row r="5" spans="1:4" ht="15.75" hidden="1" customHeight="1" x14ac:dyDescent="0.25">
      <c r="C5" s="225" t="s">
        <v>457</v>
      </c>
      <c r="D5" s="225"/>
    </row>
    <row r="6" spans="1:4" ht="15.75" hidden="1" customHeight="1" x14ac:dyDescent="0.25">
      <c r="C6" s="225"/>
      <c r="D6" s="225"/>
    </row>
    <row r="7" spans="1:4" ht="15.75" hidden="1" customHeight="1" x14ac:dyDescent="0.25">
      <c r="C7" s="225"/>
      <c r="D7" s="225"/>
    </row>
    <row r="8" spans="1:4" ht="15.75" customHeight="1" x14ac:dyDescent="0.25">
      <c r="B8" s="8"/>
      <c r="C8" s="14"/>
    </row>
    <row r="9" spans="1:4" ht="15.75" customHeight="1" x14ac:dyDescent="0.25">
      <c r="A9" s="261" t="s">
        <v>461</v>
      </c>
      <c r="B9" s="261"/>
      <c r="C9" s="261"/>
    </row>
    <row r="10" spans="1:4" ht="15.75" customHeight="1" x14ac:dyDescent="0.25">
      <c r="A10" s="226" t="s">
        <v>282</v>
      </c>
      <c r="B10" s="226"/>
      <c r="C10" s="226"/>
    </row>
    <row r="11" spans="1:4" ht="15.75" customHeight="1" x14ac:dyDescent="0.25">
      <c r="A11" s="10"/>
      <c r="B11" s="10"/>
      <c r="C11" s="10"/>
    </row>
    <row r="12" spans="1:4" ht="17.25" customHeight="1" x14ac:dyDescent="0.25">
      <c r="B12" s="12"/>
      <c r="C12" s="163" t="s">
        <v>284</v>
      </c>
    </row>
    <row r="13" spans="1:4" s="72" customFormat="1" ht="45.75" customHeight="1" x14ac:dyDescent="0.25">
      <c r="A13" s="162" t="s">
        <v>233</v>
      </c>
      <c r="B13" s="162" t="s">
        <v>96</v>
      </c>
      <c r="C13" s="159" t="s">
        <v>74</v>
      </c>
    </row>
    <row r="14" spans="1:4" s="72" customFormat="1" ht="24" customHeight="1" x14ac:dyDescent="0.25">
      <c r="A14" s="50" t="s">
        <v>78</v>
      </c>
      <c r="B14" s="247" t="s">
        <v>327</v>
      </c>
      <c r="C14" s="247"/>
    </row>
    <row r="15" spans="1:4" ht="24" customHeight="1" x14ac:dyDescent="0.25">
      <c r="A15" s="24" t="s">
        <v>69</v>
      </c>
      <c r="B15" s="33" t="s">
        <v>113</v>
      </c>
      <c r="C15" s="103">
        <f>5902.5-29.8-37.5-16.7+2.1</f>
        <v>5820.6</v>
      </c>
    </row>
    <row r="16" spans="1:4" ht="37.5" customHeight="1" x14ac:dyDescent="0.25">
      <c r="A16" s="24" t="s">
        <v>13</v>
      </c>
      <c r="B16" s="73" t="s">
        <v>323</v>
      </c>
      <c r="C16" s="103">
        <v>1047.9000000000001</v>
      </c>
    </row>
    <row r="17" spans="1:3" ht="33.75" customHeight="1" x14ac:dyDescent="0.25">
      <c r="A17" s="24" t="s">
        <v>14</v>
      </c>
      <c r="B17" s="73" t="s">
        <v>339</v>
      </c>
      <c r="C17" s="103">
        <v>100</v>
      </c>
    </row>
    <row r="18" spans="1:3" ht="33.75" customHeight="1" x14ac:dyDescent="0.25">
      <c r="A18" s="24" t="s">
        <v>70</v>
      </c>
      <c r="B18" s="73" t="s">
        <v>0</v>
      </c>
      <c r="C18" s="103">
        <v>713.5</v>
      </c>
    </row>
    <row r="19" spans="1:3" s="72" customFormat="1" ht="24" customHeight="1" x14ac:dyDescent="0.25">
      <c r="A19" s="74" t="s">
        <v>15</v>
      </c>
      <c r="B19" s="33" t="s">
        <v>114</v>
      </c>
      <c r="C19" s="103">
        <v>124.1</v>
      </c>
    </row>
    <row r="20" spans="1:3" ht="24" customHeight="1" x14ac:dyDescent="0.25">
      <c r="A20" s="24" t="s">
        <v>16</v>
      </c>
      <c r="B20" s="73" t="s">
        <v>1</v>
      </c>
      <c r="C20" s="103">
        <v>51</v>
      </c>
    </row>
    <row r="21" spans="1:3" ht="24" customHeight="1" x14ac:dyDescent="0.25">
      <c r="A21" s="24" t="s">
        <v>17</v>
      </c>
      <c r="B21" s="75" t="s">
        <v>326</v>
      </c>
      <c r="C21" s="103">
        <v>988.9</v>
      </c>
    </row>
    <row r="22" spans="1:3" ht="24" customHeight="1" x14ac:dyDescent="0.25">
      <c r="A22" s="142" t="s">
        <v>18</v>
      </c>
      <c r="B22" s="31" t="s">
        <v>108</v>
      </c>
      <c r="C22" s="103">
        <v>485.1</v>
      </c>
    </row>
    <row r="23" spans="1:3" ht="24" customHeight="1" x14ac:dyDescent="0.25">
      <c r="A23" s="142" t="s">
        <v>19</v>
      </c>
      <c r="B23" s="31" t="s">
        <v>2</v>
      </c>
      <c r="C23" s="103">
        <v>413.4</v>
      </c>
    </row>
    <row r="24" spans="1:3" ht="24" customHeight="1" x14ac:dyDescent="0.25">
      <c r="A24" s="142" t="s">
        <v>20</v>
      </c>
      <c r="B24" s="31" t="s">
        <v>9</v>
      </c>
      <c r="C24" s="103">
        <v>261.10000000000002</v>
      </c>
    </row>
    <row r="25" spans="1:3" ht="33.75" customHeight="1" x14ac:dyDescent="0.25">
      <c r="A25" s="142" t="s">
        <v>21</v>
      </c>
      <c r="B25" s="31" t="s">
        <v>124</v>
      </c>
      <c r="C25" s="103">
        <v>253</v>
      </c>
    </row>
    <row r="26" spans="1:3" ht="24" customHeight="1" x14ac:dyDescent="0.25">
      <c r="A26" s="142" t="s">
        <v>22</v>
      </c>
      <c r="B26" s="31" t="s">
        <v>75</v>
      </c>
      <c r="C26" s="103">
        <v>437.1</v>
      </c>
    </row>
    <row r="27" spans="1:3" ht="33.75" customHeight="1" x14ac:dyDescent="0.25">
      <c r="A27" s="142" t="s">
        <v>23</v>
      </c>
      <c r="B27" s="31" t="s">
        <v>155</v>
      </c>
      <c r="C27" s="103">
        <v>606.29999999999995</v>
      </c>
    </row>
    <row r="28" spans="1:3" ht="24" customHeight="1" x14ac:dyDescent="0.25">
      <c r="A28" s="142" t="s">
        <v>109</v>
      </c>
      <c r="B28" s="31" t="s">
        <v>125</v>
      </c>
      <c r="C28" s="103">
        <v>420</v>
      </c>
    </row>
    <row r="29" spans="1:3" ht="24" customHeight="1" x14ac:dyDescent="0.25">
      <c r="A29" s="142" t="s">
        <v>24</v>
      </c>
      <c r="B29" s="31" t="s">
        <v>71</v>
      </c>
      <c r="C29" s="103">
        <f>545.1-51.3</f>
        <v>493.8</v>
      </c>
    </row>
    <row r="30" spans="1:3" ht="33.75" customHeight="1" x14ac:dyDescent="0.25">
      <c r="A30" s="142" t="s">
        <v>110</v>
      </c>
      <c r="B30" s="31" t="s">
        <v>97</v>
      </c>
      <c r="C30" s="103">
        <f>512.2-18.4</f>
        <v>493.80000000000007</v>
      </c>
    </row>
    <row r="31" spans="1:3" ht="24" customHeight="1" x14ac:dyDescent="0.25">
      <c r="A31" s="142" t="s">
        <v>165</v>
      </c>
      <c r="B31" s="31" t="s">
        <v>306</v>
      </c>
      <c r="C31" s="103">
        <f>407.2-25.7</f>
        <v>381.5</v>
      </c>
    </row>
    <row r="32" spans="1:3" ht="24" customHeight="1" x14ac:dyDescent="0.25">
      <c r="A32" s="96" t="s">
        <v>329</v>
      </c>
      <c r="B32" s="31" t="s">
        <v>72</v>
      </c>
      <c r="C32" s="103">
        <f>894.8-142.7</f>
        <v>752.09999999999991</v>
      </c>
    </row>
    <row r="33" spans="1:3" ht="24" customHeight="1" x14ac:dyDescent="0.25">
      <c r="A33" s="96" t="s">
        <v>330</v>
      </c>
      <c r="B33" s="31" t="s">
        <v>73</v>
      </c>
      <c r="C33" s="103">
        <v>490.9</v>
      </c>
    </row>
    <row r="34" spans="1:3" ht="24" customHeight="1" x14ac:dyDescent="0.25">
      <c r="A34" s="96" t="s">
        <v>331</v>
      </c>
      <c r="B34" s="31" t="s">
        <v>10</v>
      </c>
      <c r="C34" s="103">
        <f>286.2-11</f>
        <v>275.2</v>
      </c>
    </row>
    <row r="35" spans="1:3" ht="24" customHeight="1" x14ac:dyDescent="0.25">
      <c r="A35" s="96" t="s">
        <v>332</v>
      </c>
      <c r="B35" s="31" t="s">
        <v>250</v>
      </c>
      <c r="C35" s="103">
        <v>93.8</v>
      </c>
    </row>
    <row r="36" spans="1:3" ht="24" customHeight="1" x14ac:dyDescent="0.25">
      <c r="A36" s="96" t="s">
        <v>333</v>
      </c>
      <c r="B36" s="31" t="s">
        <v>341</v>
      </c>
      <c r="C36" s="103">
        <v>115.6</v>
      </c>
    </row>
    <row r="37" spans="1:3" ht="24" customHeight="1" x14ac:dyDescent="0.25">
      <c r="A37" s="96" t="s">
        <v>334</v>
      </c>
      <c r="B37" s="84" t="s">
        <v>251</v>
      </c>
      <c r="C37" s="103">
        <v>68.400000000000006</v>
      </c>
    </row>
    <row r="38" spans="1:3" ht="24" customHeight="1" x14ac:dyDescent="0.25">
      <c r="A38" s="96" t="s">
        <v>335</v>
      </c>
      <c r="B38" s="31" t="s">
        <v>98</v>
      </c>
      <c r="C38" s="103">
        <v>179.5</v>
      </c>
    </row>
    <row r="39" spans="1:3" ht="24" customHeight="1" x14ac:dyDescent="0.25">
      <c r="A39" s="96" t="s">
        <v>342</v>
      </c>
      <c r="B39" s="31" t="s">
        <v>304</v>
      </c>
      <c r="C39" s="103">
        <v>425.1</v>
      </c>
    </row>
    <row r="40" spans="1:3" ht="24" customHeight="1" x14ac:dyDescent="0.25">
      <c r="A40" s="24" t="s">
        <v>343</v>
      </c>
      <c r="B40" s="31" t="s">
        <v>462</v>
      </c>
      <c r="C40" s="103">
        <v>322.39999999999998</v>
      </c>
    </row>
    <row r="41" spans="1:3" ht="24" customHeight="1" x14ac:dyDescent="0.25">
      <c r="A41" s="24" t="s">
        <v>344</v>
      </c>
      <c r="B41" s="31" t="s">
        <v>351</v>
      </c>
      <c r="C41" s="103">
        <v>109.4</v>
      </c>
    </row>
    <row r="42" spans="1:3" ht="24" customHeight="1" x14ac:dyDescent="0.25">
      <c r="A42" s="24" t="s">
        <v>345</v>
      </c>
      <c r="B42" s="28" t="s">
        <v>99</v>
      </c>
      <c r="C42" s="103">
        <v>365.5</v>
      </c>
    </row>
    <row r="43" spans="1:3" ht="24" customHeight="1" x14ac:dyDescent="0.25">
      <c r="A43" s="24" t="s">
        <v>346</v>
      </c>
      <c r="B43" s="38" t="s">
        <v>100</v>
      </c>
      <c r="C43" s="103">
        <v>115.1</v>
      </c>
    </row>
    <row r="44" spans="1:3" ht="24" customHeight="1" x14ac:dyDescent="0.25">
      <c r="A44" s="24" t="s">
        <v>347</v>
      </c>
      <c r="B44" s="38" t="s">
        <v>101</v>
      </c>
      <c r="C44" s="103">
        <v>91.7</v>
      </c>
    </row>
    <row r="45" spans="1:3" ht="24" customHeight="1" x14ac:dyDescent="0.25">
      <c r="A45" s="24" t="s">
        <v>348</v>
      </c>
      <c r="B45" s="38" t="s">
        <v>102</v>
      </c>
      <c r="C45" s="103">
        <v>169.4</v>
      </c>
    </row>
    <row r="46" spans="1:3" ht="24" customHeight="1" x14ac:dyDescent="0.25">
      <c r="A46" s="24" t="s">
        <v>349</v>
      </c>
      <c r="B46" s="38" t="s">
        <v>103</v>
      </c>
      <c r="C46" s="103">
        <v>123.8</v>
      </c>
    </row>
    <row r="47" spans="1:3" ht="24" customHeight="1" x14ac:dyDescent="0.25">
      <c r="A47" s="24" t="s">
        <v>350</v>
      </c>
      <c r="B47" s="181" t="s">
        <v>104</v>
      </c>
      <c r="C47" s="103">
        <v>120.4</v>
      </c>
    </row>
    <row r="48" spans="1:3" ht="24" customHeight="1" x14ac:dyDescent="0.25">
      <c r="A48" s="24" t="s">
        <v>352</v>
      </c>
      <c r="B48" s="17" t="s">
        <v>105</v>
      </c>
      <c r="C48" s="103">
        <v>515.79999999999995</v>
      </c>
    </row>
    <row r="49" spans="1:3" ht="33.75" customHeight="1" x14ac:dyDescent="0.25">
      <c r="A49" s="24" t="s">
        <v>363</v>
      </c>
      <c r="B49" s="73" t="s">
        <v>106</v>
      </c>
      <c r="C49" s="103">
        <v>59.3</v>
      </c>
    </row>
    <row r="50" spans="1:3" ht="24" customHeight="1" x14ac:dyDescent="0.25">
      <c r="A50" s="24" t="s">
        <v>364</v>
      </c>
      <c r="B50" s="31" t="s">
        <v>115</v>
      </c>
      <c r="C50" s="103">
        <v>20.100000000000001</v>
      </c>
    </row>
    <row r="51" spans="1:3" ht="24" customHeight="1" x14ac:dyDescent="0.25">
      <c r="A51" s="24" t="s">
        <v>365</v>
      </c>
      <c r="B51" s="31" t="s">
        <v>163</v>
      </c>
      <c r="C51" s="103">
        <v>17.100000000000001</v>
      </c>
    </row>
    <row r="52" spans="1:3" ht="24" customHeight="1" x14ac:dyDescent="0.25">
      <c r="A52" s="24" t="s">
        <v>366</v>
      </c>
      <c r="B52" s="31" t="s">
        <v>116</v>
      </c>
      <c r="C52" s="103">
        <v>85.7</v>
      </c>
    </row>
    <row r="53" spans="1:3" ht="24" customHeight="1" x14ac:dyDescent="0.25">
      <c r="A53" s="24" t="s">
        <v>367</v>
      </c>
      <c r="B53" s="31" t="s">
        <v>126</v>
      </c>
      <c r="C53" s="103">
        <v>15.9</v>
      </c>
    </row>
    <row r="54" spans="1:3" ht="24" customHeight="1" x14ac:dyDescent="0.25">
      <c r="A54" s="24" t="s">
        <v>368</v>
      </c>
      <c r="B54" s="31" t="s">
        <v>119</v>
      </c>
      <c r="C54" s="103">
        <v>37.9</v>
      </c>
    </row>
    <row r="55" spans="1:3" ht="24" customHeight="1" x14ac:dyDescent="0.25">
      <c r="A55" s="24" t="s">
        <v>369</v>
      </c>
      <c r="B55" s="31" t="s">
        <v>120</v>
      </c>
      <c r="C55" s="103">
        <v>17.600000000000001</v>
      </c>
    </row>
    <row r="56" spans="1:3" ht="24" customHeight="1" x14ac:dyDescent="0.25">
      <c r="A56" s="24" t="s">
        <v>370</v>
      </c>
      <c r="B56" s="31" t="s">
        <v>121</v>
      </c>
      <c r="C56" s="103">
        <v>33.5</v>
      </c>
    </row>
    <row r="57" spans="1:3" ht="24" customHeight="1" x14ac:dyDescent="0.25">
      <c r="A57" s="24" t="s">
        <v>371</v>
      </c>
      <c r="B57" s="31" t="s">
        <v>122</v>
      </c>
      <c r="C57" s="103">
        <v>18.899999999999999</v>
      </c>
    </row>
    <row r="58" spans="1:3" ht="24" customHeight="1" x14ac:dyDescent="0.25">
      <c r="A58" s="24" t="s">
        <v>372</v>
      </c>
      <c r="B58" s="31" t="s">
        <v>123</v>
      </c>
      <c r="C58" s="103">
        <v>17</v>
      </c>
    </row>
    <row r="59" spans="1:3" ht="24" customHeight="1" x14ac:dyDescent="0.25">
      <c r="A59" s="24" t="s">
        <v>373</v>
      </c>
      <c r="B59" s="31" t="s">
        <v>164</v>
      </c>
      <c r="C59" s="103">
        <v>14.7</v>
      </c>
    </row>
    <row r="60" spans="1:3" ht="24" customHeight="1" x14ac:dyDescent="0.25">
      <c r="A60" s="24" t="s">
        <v>374</v>
      </c>
      <c r="B60" s="31" t="s">
        <v>127</v>
      </c>
      <c r="C60" s="103">
        <v>21.5</v>
      </c>
    </row>
    <row r="61" spans="1:3" ht="24" customHeight="1" x14ac:dyDescent="0.25">
      <c r="A61" s="25"/>
      <c r="B61" s="36" t="s">
        <v>74</v>
      </c>
      <c r="C61" s="44">
        <f>SUM(C15:C60)</f>
        <v>17784.400000000001</v>
      </c>
    </row>
    <row r="62" spans="1:3" s="12" customFormat="1" ht="24" customHeight="1" x14ac:dyDescent="0.25">
      <c r="A62" s="30" t="s">
        <v>79</v>
      </c>
      <c r="B62" s="247" t="s">
        <v>340</v>
      </c>
      <c r="C62" s="247"/>
    </row>
    <row r="63" spans="1:3" s="12" customFormat="1" ht="24" customHeight="1" x14ac:dyDescent="0.25">
      <c r="A63" s="24" t="s">
        <v>25</v>
      </c>
      <c r="B63" s="33" t="s">
        <v>113</v>
      </c>
      <c r="C63" s="103">
        <f>282+160+58.9</f>
        <v>500.9</v>
      </c>
    </row>
    <row r="64" spans="1:3" s="12" customFormat="1" ht="24" customHeight="1" x14ac:dyDescent="0.25">
      <c r="A64" s="24" t="s">
        <v>26</v>
      </c>
      <c r="B64" s="75" t="s">
        <v>108</v>
      </c>
      <c r="C64" s="103">
        <v>250.2</v>
      </c>
    </row>
    <row r="65" spans="1:3" ht="24" customHeight="1" x14ac:dyDescent="0.25">
      <c r="A65" s="24" t="s">
        <v>27</v>
      </c>
      <c r="B65" s="75" t="s">
        <v>2</v>
      </c>
      <c r="C65" s="103">
        <v>236</v>
      </c>
    </row>
    <row r="66" spans="1:3" ht="24" customHeight="1" x14ac:dyDescent="0.25">
      <c r="A66" s="24" t="s">
        <v>28</v>
      </c>
      <c r="B66" s="75" t="s">
        <v>9</v>
      </c>
      <c r="C66" s="103">
        <v>88.7</v>
      </c>
    </row>
    <row r="67" spans="1:3" ht="33.75" customHeight="1" x14ac:dyDescent="0.25">
      <c r="A67" s="24" t="s">
        <v>29</v>
      </c>
      <c r="B67" s="75" t="s">
        <v>124</v>
      </c>
      <c r="C67" s="103">
        <v>78.7</v>
      </c>
    </row>
    <row r="68" spans="1:3" ht="33.75" customHeight="1" x14ac:dyDescent="0.25">
      <c r="A68" s="24" t="s">
        <v>30</v>
      </c>
      <c r="B68" s="75" t="s">
        <v>75</v>
      </c>
      <c r="C68" s="103">
        <f>119.6+92.5</f>
        <v>212.1</v>
      </c>
    </row>
    <row r="69" spans="1:3" ht="33.75" customHeight="1" x14ac:dyDescent="0.25">
      <c r="A69" s="24" t="s">
        <v>31</v>
      </c>
      <c r="B69" s="75" t="s">
        <v>155</v>
      </c>
      <c r="C69" s="103">
        <v>224.9</v>
      </c>
    </row>
    <row r="70" spans="1:3" ht="24" customHeight="1" x14ac:dyDescent="0.25">
      <c r="A70" s="24" t="s">
        <v>32</v>
      </c>
      <c r="B70" s="75" t="s">
        <v>125</v>
      </c>
      <c r="C70" s="103">
        <v>5.4</v>
      </c>
    </row>
    <row r="71" spans="1:3" ht="24" customHeight="1" x14ac:dyDescent="0.25">
      <c r="A71" s="24" t="s">
        <v>33</v>
      </c>
      <c r="B71" s="75" t="s">
        <v>71</v>
      </c>
      <c r="C71" s="103">
        <f>8.7+31.9+51.3</f>
        <v>91.899999999999991</v>
      </c>
    </row>
    <row r="72" spans="1:3" ht="33.75" customHeight="1" x14ac:dyDescent="0.25">
      <c r="A72" s="24" t="s">
        <v>34</v>
      </c>
      <c r="B72" s="75" t="s">
        <v>97</v>
      </c>
      <c r="C72" s="103">
        <f>101.3+18.4</f>
        <v>119.69999999999999</v>
      </c>
    </row>
    <row r="73" spans="1:3" ht="24" customHeight="1" x14ac:dyDescent="0.25">
      <c r="A73" s="24" t="s">
        <v>35</v>
      </c>
      <c r="B73" s="75" t="s">
        <v>306</v>
      </c>
      <c r="C73" s="103">
        <f>48+107.8+25.7</f>
        <v>181.5</v>
      </c>
    </row>
    <row r="74" spans="1:3" ht="24" customHeight="1" x14ac:dyDescent="0.25">
      <c r="A74" s="24" t="s">
        <v>36</v>
      </c>
      <c r="B74" s="75" t="s">
        <v>72</v>
      </c>
      <c r="C74" s="103">
        <f>99.6+230.6+142.7</f>
        <v>472.9</v>
      </c>
    </row>
    <row r="75" spans="1:3" ht="24" customHeight="1" x14ac:dyDescent="0.25">
      <c r="A75" s="24" t="s">
        <v>3</v>
      </c>
      <c r="B75" s="31" t="s">
        <v>73</v>
      </c>
      <c r="C75" s="103">
        <v>108.4</v>
      </c>
    </row>
    <row r="76" spans="1:3" ht="33.75" customHeight="1" x14ac:dyDescent="0.25">
      <c r="A76" s="24" t="s">
        <v>414</v>
      </c>
      <c r="B76" s="31" t="s">
        <v>10</v>
      </c>
      <c r="C76" s="103">
        <f>34.5+11</f>
        <v>45.5</v>
      </c>
    </row>
    <row r="77" spans="1:3" ht="24" customHeight="1" x14ac:dyDescent="0.25">
      <c r="A77" s="24" t="s">
        <v>4</v>
      </c>
      <c r="B77" s="31" t="s">
        <v>250</v>
      </c>
      <c r="C77" s="103">
        <v>13.8</v>
      </c>
    </row>
    <row r="78" spans="1:3" ht="33.75" customHeight="1" x14ac:dyDescent="0.25">
      <c r="A78" s="24" t="s">
        <v>5</v>
      </c>
      <c r="B78" s="31" t="s">
        <v>341</v>
      </c>
      <c r="C78" s="103">
        <v>41.5</v>
      </c>
    </row>
    <row r="79" spans="1:3" ht="33.75" customHeight="1" x14ac:dyDescent="0.25">
      <c r="A79" s="24" t="s">
        <v>6</v>
      </c>
      <c r="B79" s="84" t="s">
        <v>251</v>
      </c>
      <c r="C79" s="103">
        <v>37.6</v>
      </c>
    </row>
    <row r="80" spans="1:3" ht="24" customHeight="1" x14ac:dyDescent="0.25">
      <c r="A80" s="24" t="s">
        <v>159</v>
      </c>
      <c r="B80" s="31" t="s">
        <v>98</v>
      </c>
      <c r="C80" s="103">
        <f>875.2+9.6</f>
        <v>884.80000000000007</v>
      </c>
    </row>
    <row r="81" spans="1:3" ht="24" customHeight="1" x14ac:dyDescent="0.25">
      <c r="A81" s="24" t="s">
        <v>7</v>
      </c>
      <c r="B81" s="31" t="s">
        <v>304</v>
      </c>
      <c r="C81" s="103">
        <v>437.8</v>
      </c>
    </row>
    <row r="82" spans="1:3" ht="33.75" customHeight="1" x14ac:dyDescent="0.25">
      <c r="A82" s="24" t="s">
        <v>8</v>
      </c>
      <c r="B82" s="31" t="s">
        <v>462</v>
      </c>
      <c r="C82" s="103">
        <v>556</v>
      </c>
    </row>
    <row r="83" spans="1:3" ht="24" customHeight="1" x14ac:dyDescent="0.25">
      <c r="A83" s="24" t="s">
        <v>291</v>
      </c>
      <c r="B83" s="31" t="s">
        <v>351</v>
      </c>
      <c r="C83" s="103">
        <v>138.9</v>
      </c>
    </row>
    <row r="84" spans="1:3" ht="24" customHeight="1" x14ac:dyDescent="0.25">
      <c r="A84" s="24" t="s">
        <v>292</v>
      </c>
      <c r="B84" s="28" t="s">
        <v>99</v>
      </c>
      <c r="C84" s="103">
        <v>603.1</v>
      </c>
    </row>
    <row r="85" spans="1:3" ht="24" customHeight="1" x14ac:dyDescent="0.25">
      <c r="A85" s="24" t="s">
        <v>293</v>
      </c>
      <c r="B85" s="38" t="s">
        <v>100</v>
      </c>
      <c r="C85" s="103">
        <v>117.9</v>
      </c>
    </row>
    <row r="86" spans="1:3" ht="24" customHeight="1" x14ac:dyDescent="0.25">
      <c r="A86" s="24" t="s">
        <v>294</v>
      </c>
      <c r="B86" s="38" t="s">
        <v>101</v>
      </c>
      <c r="C86" s="103">
        <v>91.3</v>
      </c>
    </row>
    <row r="87" spans="1:3" ht="24" customHeight="1" x14ac:dyDescent="0.25">
      <c r="A87" s="24" t="s">
        <v>295</v>
      </c>
      <c r="B87" s="38" t="s">
        <v>102</v>
      </c>
      <c r="C87" s="103">
        <v>138.5</v>
      </c>
    </row>
    <row r="88" spans="1:3" ht="24" customHeight="1" x14ac:dyDescent="0.25">
      <c r="A88" s="24" t="s">
        <v>296</v>
      </c>
      <c r="B88" s="38" t="s">
        <v>103</v>
      </c>
      <c r="C88" s="103">
        <v>119.5</v>
      </c>
    </row>
    <row r="89" spans="1:3" ht="24" customHeight="1" x14ac:dyDescent="0.25">
      <c r="A89" s="24" t="s">
        <v>302</v>
      </c>
      <c r="B89" s="38" t="s">
        <v>104</v>
      </c>
      <c r="C89" s="103">
        <f>178.9+65+100</f>
        <v>343.9</v>
      </c>
    </row>
    <row r="90" spans="1:3" ht="30" customHeight="1" x14ac:dyDescent="0.25">
      <c r="A90" s="25"/>
      <c r="B90" s="76" t="s">
        <v>74</v>
      </c>
      <c r="C90" s="44">
        <f>SUM(C63:C89)</f>
        <v>6141.4000000000005</v>
      </c>
    </row>
    <row r="91" spans="1:3" ht="24" customHeight="1" x14ac:dyDescent="0.25">
      <c r="A91" s="30" t="s">
        <v>80</v>
      </c>
      <c r="B91" s="247" t="s">
        <v>328</v>
      </c>
      <c r="C91" s="247"/>
    </row>
    <row r="92" spans="1:3" s="12" customFormat="1" ht="24" customHeight="1" x14ac:dyDescent="0.25">
      <c r="A92" s="24" t="s">
        <v>37</v>
      </c>
      <c r="B92" s="77" t="s">
        <v>113</v>
      </c>
      <c r="C92" s="103">
        <f>4362.1+225+155.2+142+377.3+29.8+37.5-45-155.2+40-142-12.1-63.9</f>
        <v>4950.7000000000007</v>
      </c>
    </row>
    <row r="93" spans="1:3" s="12" customFormat="1" ht="24" customHeight="1" x14ac:dyDescent="0.25">
      <c r="A93" s="24" t="s">
        <v>38</v>
      </c>
      <c r="B93" s="77" t="s">
        <v>105</v>
      </c>
      <c r="C93" s="103">
        <f>1287.9+45</f>
        <v>1332.9</v>
      </c>
    </row>
    <row r="94" spans="1:3" ht="33.75" customHeight="1" x14ac:dyDescent="0.25">
      <c r="A94" s="24" t="s">
        <v>39</v>
      </c>
      <c r="B94" s="75" t="s">
        <v>155</v>
      </c>
      <c r="C94" s="103">
        <v>5</v>
      </c>
    </row>
    <row r="95" spans="1:3" ht="24" customHeight="1" x14ac:dyDescent="0.25">
      <c r="A95" s="24" t="s">
        <v>40</v>
      </c>
      <c r="B95" s="75" t="s">
        <v>125</v>
      </c>
      <c r="C95" s="103">
        <v>1.9</v>
      </c>
    </row>
    <row r="96" spans="1:3" ht="24" customHeight="1" x14ac:dyDescent="0.25">
      <c r="A96" s="24" t="s">
        <v>41</v>
      </c>
      <c r="B96" s="75" t="s">
        <v>71</v>
      </c>
      <c r="C96" s="103">
        <v>9</v>
      </c>
    </row>
    <row r="97" spans="1:3" ht="33.75" customHeight="1" x14ac:dyDescent="0.25">
      <c r="A97" s="24" t="s">
        <v>42</v>
      </c>
      <c r="B97" s="75" t="s">
        <v>97</v>
      </c>
      <c r="C97" s="103">
        <v>14.5</v>
      </c>
    </row>
    <row r="98" spans="1:3" ht="21.75" customHeight="1" x14ac:dyDescent="0.25">
      <c r="A98" s="24" t="s">
        <v>43</v>
      </c>
      <c r="B98" s="75" t="s">
        <v>306</v>
      </c>
      <c r="C98" s="103">
        <v>8</v>
      </c>
    </row>
    <row r="99" spans="1:3" ht="24" customHeight="1" x14ac:dyDescent="0.25">
      <c r="A99" s="24" t="s">
        <v>44</v>
      </c>
      <c r="B99" s="75" t="s">
        <v>72</v>
      </c>
      <c r="C99" s="103">
        <v>31</v>
      </c>
    </row>
    <row r="100" spans="1:3" ht="24" customHeight="1" x14ac:dyDescent="0.25">
      <c r="A100" s="24" t="s">
        <v>92</v>
      </c>
      <c r="B100" s="31" t="s">
        <v>73</v>
      </c>
      <c r="C100" s="103">
        <v>4.5</v>
      </c>
    </row>
    <row r="101" spans="1:3" ht="24" customHeight="1" x14ac:dyDescent="0.25">
      <c r="A101" s="24" t="s">
        <v>303</v>
      </c>
      <c r="B101" s="31" t="s">
        <v>10</v>
      </c>
      <c r="C101" s="103">
        <v>4.5</v>
      </c>
    </row>
    <row r="102" spans="1:3" ht="24" customHeight="1" x14ac:dyDescent="0.25">
      <c r="A102" s="24" t="s">
        <v>353</v>
      </c>
      <c r="B102" s="31" t="s">
        <v>341</v>
      </c>
      <c r="C102" s="103">
        <v>212.1</v>
      </c>
    </row>
    <row r="103" spans="1:3" ht="33.75" customHeight="1" x14ac:dyDescent="0.25">
      <c r="A103" s="24" t="s">
        <v>354</v>
      </c>
      <c r="B103" s="73" t="s">
        <v>106</v>
      </c>
      <c r="C103" s="103">
        <f>10.7+12.1</f>
        <v>22.799999999999997</v>
      </c>
    </row>
    <row r="104" spans="1:3" ht="24" customHeight="1" x14ac:dyDescent="0.25">
      <c r="A104" s="24" t="s">
        <v>355</v>
      </c>
      <c r="B104" s="31" t="s">
        <v>304</v>
      </c>
      <c r="C104" s="103">
        <v>40.799999999999997</v>
      </c>
    </row>
    <row r="105" spans="1:3" ht="24" customHeight="1" x14ac:dyDescent="0.25">
      <c r="A105" s="24" t="s">
        <v>356</v>
      </c>
      <c r="B105" s="181" t="s">
        <v>102</v>
      </c>
      <c r="C105" s="103">
        <v>8.1999999999999993</v>
      </c>
    </row>
    <row r="106" spans="1:3" ht="24" customHeight="1" x14ac:dyDescent="0.25">
      <c r="A106" s="24" t="s">
        <v>357</v>
      </c>
      <c r="B106" s="17" t="s">
        <v>115</v>
      </c>
      <c r="C106" s="103"/>
    </row>
    <row r="107" spans="1:3" ht="24" customHeight="1" x14ac:dyDescent="0.25">
      <c r="A107" s="24" t="s">
        <v>358</v>
      </c>
      <c r="B107" s="79" t="s">
        <v>163</v>
      </c>
      <c r="C107" s="103">
        <v>54</v>
      </c>
    </row>
    <row r="108" spans="1:3" ht="24" customHeight="1" x14ac:dyDescent="0.25">
      <c r="A108" s="24" t="s">
        <v>359</v>
      </c>
      <c r="B108" s="31" t="s">
        <v>116</v>
      </c>
      <c r="C108" s="103">
        <v>6</v>
      </c>
    </row>
    <row r="109" spans="1:3" ht="24" customHeight="1" x14ac:dyDescent="0.25">
      <c r="A109" s="24" t="s">
        <v>360</v>
      </c>
      <c r="B109" s="31" t="s">
        <v>119</v>
      </c>
      <c r="C109" s="103">
        <v>0.7</v>
      </c>
    </row>
    <row r="110" spans="1:3" ht="24" customHeight="1" x14ac:dyDescent="0.25">
      <c r="A110" s="24" t="s">
        <v>361</v>
      </c>
      <c r="B110" s="31" t="s">
        <v>121</v>
      </c>
      <c r="C110" s="103">
        <v>12.6</v>
      </c>
    </row>
    <row r="111" spans="1:3" ht="24" customHeight="1" x14ac:dyDescent="0.25">
      <c r="A111" s="24" t="s">
        <v>362</v>
      </c>
      <c r="B111" s="73" t="s">
        <v>123</v>
      </c>
      <c r="C111" s="103">
        <v>30.8</v>
      </c>
    </row>
    <row r="112" spans="1:3" ht="24" customHeight="1" x14ac:dyDescent="0.25">
      <c r="A112" s="24" t="s">
        <v>376</v>
      </c>
      <c r="B112" s="73" t="s">
        <v>127</v>
      </c>
      <c r="C112" s="103">
        <v>25.6</v>
      </c>
    </row>
    <row r="113" spans="1:3" ht="24" customHeight="1" x14ac:dyDescent="0.25">
      <c r="A113" s="25"/>
      <c r="B113" s="36" t="s">
        <v>74</v>
      </c>
      <c r="C113" s="44">
        <f>SUM(C92:C112)</f>
        <v>6775.6000000000013</v>
      </c>
    </row>
    <row r="114" spans="1:3" s="12" customFormat="1" ht="21.75" customHeight="1" x14ac:dyDescent="0.25">
      <c r="A114" s="30" t="s">
        <v>81</v>
      </c>
      <c r="B114" s="252" t="s">
        <v>375</v>
      </c>
      <c r="C114" s="253"/>
    </row>
    <row r="115" spans="1:3" s="12" customFormat="1" ht="21.75" customHeight="1" x14ac:dyDescent="0.25">
      <c r="A115" s="24" t="s">
        <v>45</v>
      </c>
      <c r="B115" s="33" t="s">
        <v>113</v>
      </c>
      <c r="C115" s="103">
        <f>460.5+65.8</f>
        <v>526.29999999999995</v>
      </c>
    </row>
    <row r="116" spans="1:3" s="12" customFormat="1" ht="21.75" customHeight="1" x14ac:dyDescent="0.25">
      <c r="A116" s="24" t="s">
        <v>46</v>
      </c>
      <c r="B116" s="31" t="s">
        <v>115</v>
      </c>
      <c r="C116" s="103">
        <v>588.79999999999995</v>
      </c>
    </row>
    <row r="117" spans="1:3" s="12" customFormat="1" ht="21.75" customHeight="1" x14ac:dyDescent="0.25">
      <c r="A117" s="24" t="s">
        <v>47</v>
      </c>
      <c r="B117" s="31" t="s">
        <v>163</v>
      </c>
      <c r="C117" s="103">
        <v>72.5</v>
      </c>
    </row>
    <row r="118" spans="1:3" s="12" customFormat="1" ht="21.75" customHeight="1" x14ac:dyDescent="0.25">
      <c r="A118" s="24" t="s">
        <v>48</v>
      </c>
      <c r="B118" s="31" t="s">
        <v>116</v>
      </c>
      <c r="C118" s="103">
        <v>112.6</v>
      </c>
    </row>
    <row r="119" spans="1:3" s="12" customFormat="1" ht="21.75" customHeight="1" x14ac:dyDescent="0.25">
      <c r="A119" s="24" t="s">
        <v>93</v>
      </c>
      <c r="B119" s="31" t="s">
        <v>126</v>
      </c>
      <c r="C119" s="103">
        <v>38.6</v>
      </c>
    </row>
    <row r="120" spans="1:3" s="12" customFormat="1" ht="21.75" customHeight="1" x14ac:dyDescent="0.25">
      <c r="A120" s="24" t="s">
        <v>94</v>
      </c>
      <c r="B120" s="31" t="s">
        <v>119</v>
      </c>
      <c r="C120" s="103">
        <v>59.8</v>
      </c>
    </row>
    <row r="121" spans="1:3" s="12" customFormat="1" ht="21.75" customHeight="1" x14ac:dyDescent="0.25">
      <c r="A121" s="24" t="s">
        <v>95</v>
      </c>
      <c r="B121" s="31" t="s">
        <v>120</v>
      </c>
      <c r="C121" s="103">
        <v>36.1</v>
      </c>
    </row>
    <row r="122" spans="1:3" s="12" customFormat="1" ht="21.75" customHeight="1" x14ac:dyDescent="0.25">
      <c r="A122" s="24" t="s">
        <v>52</v>
      </c>
      <c r="B122" s="31" t="s">
        <v>121</v>
      </c>
      <c r="C122" s="103">
        <v>31</v>
      </c>
    </row>
    <row r="123" spans="1:3" s="12" customFormat="1" ht="21.75" customHeight="1" x14ac:dyDescent="0.25">
      <c r="A123" s="24" t="s">
        <v>53</v>
      </c>
      <c r="B123" s="31" t="s">
        <v>122</v>
      </c>
      <c r="C123" s="103">
        <v>116.8</v>
      </c>
    </row>
    <row r="124" spans="1:3" s="12" customFormat="1" ht="21.75" customHeight="1" x14ac:dyDescent="0.25">
      <c r="A124" s="24" t="s">
        <v>54</v>
      </c>
      <c r="B124" s="31" t="s">
        <v>123</v>
      </c>
      <c r="C124" s="103">
        <v>67.900000000000006</v>
      </c>
    </row>
    <row r="125" spans="1:3" s="12" customFormat="1" ht="21.75" customHeight="1" x14ac:dyDescent="0.25">
      <c r="A125" s="24" t="s">
        <v>55</v>
      </c>
      <c r="B125" s="31" t="s">
        <v>164</v>
      </c>
      <c r="C125" s="103">
        <v>80.599999999999994</v>
      </c>
    </row>
    <row r="126" spans="1:3" s="12" customFormat="1" ht="21.75" customHeight="1" x14ac:dyDescent="0.25">
      <c r="A126" s="24" t="s">
        <v>56</v>
      </c>
      <c r="B126" s="31" t="s">
        <v>127</v>
      </c>
      <c r="C126" s="103">
        <v>64.5</v>
      </c>
    </row>
    <row r="127" spans="1:3" s="12" customFormat="1" ht="18" customHeight="1" x14ac:dyDescent="0.25">
      <c r="A127" s="63"/>
      <c r="B127" s="36" t="s">
        <v>74</v>
      </c>
      <c r="C127" s="44">
        <f>SUM(C115:C126)</f>
        <v>1795.4999999999995</v>
      </c>
    </row>
    <row r="128" spans="1:3" ht="24" customHeight="1" x14ac:dyDescent="0.25">
      <c r="A128" s="30" t="s">
        <v>379</v>
      </c>
      <c r="B128" s="252" t="s">
        <v>337</v>
      </c>
      <c r="C128" s="253"/>
    </row>
    <row r="129" spans="1:3" ht="24" customHeight="1" x14ac:dyDescent="0.25">
      <c r="A129" s="24" t="s">
        <v>49</v>
      </c>
      <c r="B129" s="33" t="s">
        <v>113</v>
      </c>
      <c r="C129" s="43">
        <f>3537.2+250+2047.3-40+181.9-741.7-377.3-65.8-100+115.2+142+63.9-118.9</f>
        <v>4893.7999999999993</v>
      </c>
    </row>
    <row r="130" spans="1:3" ht="24" customHeight="1" x14ac:dyDescent="0.25">
      <c r="A130" s="24" t="s">
        <v>66</v>
      </c>
      <c r="B130" s="33" t="s">
        <v>102</v>
      </c>
      <c r="C130" s="43">
        <v>63.9</v>
      </c>
    </row>
    <row r="131" spans="1:3" ht="24" customHeight="1" x14ac:dyDescent="0.25">
      <c r="A131" s="24" t="s">
        <v>67</v>
      </c>
      <c r="B131" s="31" t="s">
        <v>115</v>
      </c>
      <c r="C131" s="103">
        <v>672.6</v>
      </c>
    </row>
    <row r="132" spans="1:3" ht="24" customHeight="1" x14ac:dyDescent="0.25">
      <c r="A132" s="24" t="s">
        <v>380</v>
      </c>
      <c r="B132" s="31" t="s">
        <v>163</v>
      </c>
      <c r="C132" s="103">
        <v>155</v>
      </c>
    </row>
    <row r="133" spans="1:3" ht="24" customHeight="1" x14ac:dyDescent="0.25">
      <c r="A133" s="24" t="s">
        <v>381</v>
      </c>
      <c r="B133" s="31" t="s">
        <v>116</v>
      </c>
      <c r="C133" s="103">
        <v>165.6</v>
      </c>
    </row>
    <row r="134" spans="1:3" ht="24" customHeight="1" x14ac:dyDescent="0.25">
      <c r="A134" s="24" t="s">
        <v>382</v>
      </c>
      <c r="B134" s="31" t="s">
        <v>126</v>
      </c>
      <c r="C134" s="103">
        <v>108.4</v>
      </c>
    </row>
    <row r="135" spans="1:3" ht="24" customHeight="1" x14ac:dyDescent="0.25">
      <c r="A135" s="24" t="s">
        <v>383</v>
      </c>
      <c r="B135" s="31" t="s">
        <v>119</v>
      </c>
      <c r="C135" s="103">
        <v>226.4</v>
      </c>
    </row>
    <row r="136" spans="1:3" ht="24" customHeight="1" x14ac:dyDescent="0.25">
      <c r="A136" s="24" t="s">
        <v>384</v>
      </c>
      <c r="B136" s="31" t="s">
        <v>120</v>
      </c>
      <c r="C136" s="103">
        <v>67.7</v>
      </c>
    </row>
    <row r="137" spans="1:3" ht="24" customHeight="1" x14ac:dyDescent="0.25">
      <c r="A137" s="24" t="s">
        <v>385</v>
      </c>
      <c r="B137" s="31" t="s">
        <v>121</v>
      </c>
      <c r="C137" s="103">
        <v>61.4</v>
      </c>
    </row>
    <row r="138" spans="1:3" ht="24" customHeight="1" x14ac:dyDescent="0.25">
      <c r="A138" s="24" t="s">
        <v>386</v>
      </c>
      <c r="B138" s="31" t="s">
        <v>122</v>
      </c>
      <c r="C138" s="103">
        <v>257.2</v>
      </c>
    </row>
    <row r="139" spans="1:3" ht="24" customHeight="1" x14ac:dyDescent="0.25">
      <c r="A139" s="24" t="s">
        <v>387</v>
      </c>
      <c r="B139" s="31" t="s">
        <v>123</v>
      </c>
      <c r="C139" s="103">
        <v>159</v>
      </c>
    </row>
    <row r="140" spans="1:3" ht="24" customHeight="1" x14ac:dyDescent="0.25">
      <c r="A140" s="24" t="s">
        <v>388</v>
      </c>
      <c r="B140" s="31" t="s">
        <v>164</v>
      </c>
      <c r="C140" s="103">
        <v>205.7</v>
      </c>
    </row>
    <row r="141" spans="1:3" ht="24" customHeight="1" x14ac:dyDescent="0.25">
      <c r="A141" s="24" t="s">
        <v>447</v>
      </c>
      <c r="B141" s="31" t="s">
        <v>127</v>
      </c>
      <c r="C141" s="103">
        <v>403.9</v>
      </c>
    </row>
    <row r="142" spans="1:3" ht="18" customHeight="1" x14ac:dyDescent="0.25">
      <c r="A142" s="25"/>
      <c r="B142" s="36" t="s">
        <v>74</v>
      </c>
      <c r="C142" s="44">
        <f>SUM(C129:C141)</f>
        <v>7440.5999999999976</v>
      </c>
    </row>
    <row r="143" spans="1:3" s="12" customFormat="1" ht="24" customHeight="1" x14ac:dyDescent="0.25">
      <c r="A143" s="246" t="s">
        <v>133</v>
      </c>
      <c r="B143" s="232"/>
      <c r="C143" s="130">
        <f>C142+C127+C113+C90+C61</f>
        <v>39937.5</v>
      </c>
    </row>
    <row r="144" spans="1:3" ht="34.5" customHeight="1" x14ac:dyDescent="0.25">
      <c r="A144" s="33"/>
      <c r="B144" s="123"/>
      <c r="C144" s="124"/>
    </row>
    <row r="145" spans="2:3" ht="34.5" customHeight="1" x14ac:dyDescent="0.25">
      <c r="B145" s="78"/>
      <c r="C145" s="81"/>
    </row>
    <row r="146" spans="2:3" ht="34.5" customHeight="1" x14ac:dyDescent="0.25">
      <c r="B146" s="78"/>
      <c r="C146" s="81"/>
    </row>
    <row r="147" spans="2:3" ht="34.5" customHeight="1" x14ac:dyDescent="0.25">
      <c r="B147" s="79"/>
      <c r="C147" s="82"/>
    </row>
    <row r="148" spans="2:3" ht="34.5" customHeight="1" x14ac:dyDescent="0.25">
      <c r="B148" s="79"/>
      <c r="C148" s="82"/>
    </row>
    <row r="149" spans="2:3" ht="34.5" customHeight="1" x14ac:dyDescent="0.25">
      <c r="B149" s="79"/>
      <c r="C149" s="82"/>
    </row>
    <row r="150" spans="2:3" ht="34.5" customHeight="1" x14ac:dyDescent="0.25">
      <c r="B150" s="79"/>
      <c r="C150" s="82"/>
    </row>
    <row r="151" spans="2:3" ht="34.5" customHeight="1" x14ac:dyDescent="0.25">
      <c r="B151" s="79"/>
      <c r="C151" s="82"/>
    </row>
    <row r="152" spans="2:3" ht="34.5" customHeight="1" x14ac:dyDescent="0.25">
      <c r="B152" s="79"/>
      <c r="C152" s="82"/>
    </row>
    <row r="153" spans="2:3" ht="58.5" customHeight="1" x14ac:dyDescent="0.25"/>
  </sheetData>
  <mergeCells count="9">
    <mergeCell ref="C5:D7"/>
    <mergeCell ref="A10:C10"/>
    <mergeCell ref="A9:C9"/>
    <mergeCell ref="A143:B143"/>
    <mergeCell ref="B91:C91"/>
    <mergeCell ref="B114:C114"/>
    <mergeCell ref="B128:C128"/>
    <mergeCell ref="B14:C14"/>
    <mergeCell ref="B62:C62"/>
  </mergeCells>
  <phoneticPr fontId="9" type="noConversion"/>
  <pageMargins left="0.35433070866141736" right="0" top="0.39370078740157483"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47"/>
  <sheetViews>
    <sheetView showZeros="0" topLeftCell="A113" workbookViewId="0">
      <selection activeCell="C139" sqref="C139:C141"/>
    </sheetView>
  </sheetViews>
  <sheetFormatPr defaultColWidth="9.140625" defaultRowHeight="15.75" x14ac:dyDescent="0.25"/>
  <cols>
    <col min="1" max="1" width="5.42578125" style="1" customWidth="1"/>
    <col min="2" max="2" width="47.42578125" style="1" customWidth="1"/>
    <col min="3" max="3" width="39.7109375" style="1" customWidth="1"/>
    <col min="4" max="4" width="33.140625" style="10" customWidth="1"/>
    <col min="5" max="16384" width="9.140625" style="1"/>
  </cols>
  <sheetData>
    <row r="1" spans="1:5" ht="15.75" customHeight="1" x14ac:dyDescent="0.25">
      <c r="D1" s="2" t="s">
        <v>77</v>
      </c>
    </row>
    <row r="2" spans="1:5" ht="15.75" customHeight="1" x14ac:dyDescent="0.25">
      <c r="D2" s="225" t="s">
        <v>458</v>
      </c>
    </row>
    <row r="3" spans="1:5" ht="15.75" customHeight="1" x14ac:dyDescent="0.25">
      <c r="D3" s="225"/>
    </row>
    <row r="4" spans="1:5" ht="15.75" customHeight="1" x14ac:dyDescent="0.25">
      <c r="D4" s="225"/>
    </row>
    <row r="5" spans="1:5" ht="15.75" hidden="1" customHeight="1" x14ac:dyDescent="0.25">
      <c r="D5" s="225" t="s">
        <v>457</v>
      </c>
      <c r="E5" s="2"/>
    </row>
    <row r="6" spans="1:5" ht="15.75" hidden="1" customHeight="1" x14ac:dyDescent="0.25">
      <c r="D6" s="225"/>
      <c r="E6" s="2"/>
    </row>
    <row r="7" spans="1:5" ht="15.75" hidden="1" customHeight="1" x14ac:dyDescent="0.25">
      <c r="D7" s="225"/>
    </row>
    <row r="8" spans="1:5" ht="15.75" customHeight="1" x14ac:dyDescent="0.25">
      <c r="D8" s="193"/>
    </row>
    <row r="9" spans="1:5" ht="15.75" customHeight="1" x14ac:dyDescent="0.25">
      <c r="B9" s="226" t="s">
        <v>476</v>
      </c>
      <c r="C9" s="226"/>
      <c r="D9" s="226"/>
    </row>
    <row r="10" spans="1:5" ht="15.75" customHeight="1" x14ac:dyDescent="0.25">
      <c r="B10" s="288" t="s">
        <v>281</v>
      </c>
      <c r="C10" s="288"/>
      <c r="D10" s="288"/>
    </row>
    <row r="11" spans="1:5" ht="15.75" customHeight="1" x14ac:dyDescent="0.25">
      <c r="B11" s="156"/>
      <c r="C11" s="156"/>
      <c r="D11" s="156"/>
    </row>
    <row r="12" spans="1:5" ht="15.75" customHeight="1" x14ac:dyDescent="0.25">
      <c r="B12" s="10"/>
      <c r="C12" s="6"/>
      <c r="D12" s="158" t="s">
        <v>284</v>
      </c>
    </row>
    <row r="13" spans="1:5" ht="42.75" customHeight="1" x14ac:dyDescent="0.25">
      <c r="A13" s="161" t="s">
        <v>233</v>
      </c>
      <c r="B13" s="157" t="s">
        <v>11</v>
      </c>
      <c r="C13" s="157" t="s">
        <v>96</v>
      </c>
      <c r="D13" s="155" t="s">
        <v>74</v>
      </c>
    </row>
    <row r="14" spans="1:5" ht="24" customHeight="1" x14ac:dyDescent="0.25">
      <c r="A14" s="20" t="s">
        <v>78</v>
      </c>
      <c r="B14" s="252" t="s">
        <v>327</v>
      </c>
      <c r="C14" s="253"/>
      <c r="D14" s="253"/>
    </row>
    <row r="15" spans="1:5" ht="42" customHeight="1" x14ac:dyDescent="0.25">
      <c r="A15" s="22" t="s">
        <v>69</v>
      </c>
      <c r="B15" s="87" t="s">
        <v>207</v>
      </c>
      <c r="C15" s="264" t="s">
        <v>113</v>
      </c>
      <c r="D15" s="190">
        <v>0.5</v>
      </c>
    </row>
    <row r="16" spans="1:5" ht="24" customHeight="1" x14ac:dyDescent="0.25">
      <c r="A16" s="22" t="s">
        <v>13</v>
      </c>
      <c r="B16" s="173" t="s">
        <v>309</v>
      </c>
      <c r="C16" s="265"/>
      <c r="D16" s="116">
        <v>28.1</v>
      </c>
    </row>
    <row r="17" spans="1:4" ht="24" customHeight="1" x14ac:dyDescent="0.25">
      <c r="A17" s="22" t="s">
        <v>14</v>
      </c>
      <c r="B17" s="73" t="s">
        <v>308</v>
      </c>
      <c r="C17" s="265"/>
      <c r="D17" s="116">
        <v>10.5</v>
      </c>
    </row>
    <row r="18" spans="1:4" ht="33" customHeight="1" x14ac:dyDescent="0.25">
      <c r="A18" s="22" t="s">
        <v>70</v>
      </c>
      <c r="B18" s="73" t="s">
        <v>310</v>
      </c>
      <c r="C18" s="265"/>
      <c r="D18" s="116">
        <v>0.5</v>
      </c>
    </row>
    <row r="19" spans="1:4" ht="24" customHeight="1" x14ac:dyDescent="0.25">
      <c r="A19" s="22" t="s">
        <v>15</v>
      </c>
      <c r="B19" s="73" t="s">
        <v>390</v>
      </c>
      <c r="C19" s="265"/>
      <c r="D19" s="116">
        <v>45.4</v>
      </c>
    </row>
    <row r="20" spans="1:4" ht="53.25" customHeight="1" x14ac:dyDescent="0.25">
      <c r="A20" s="22" t="s">
        <v>16</v>
      </c>
      <c r="B20" s="73" t="s">
        <v>12</v>
      </c>
      <c r="C20" s="265"/>
      <c r="D20" s="116">
        <v>2.9</v>
      </c>
    </row>
    <row r="21" spans="1:4" s="3" customFormat="1" ht="33.75" customHeight="1" x14ac:dyDescent="0.25">
      <c r="A21" s="132" t="s">
        <v>17</v>
      </c>
      <c r="B21" s="133" t="s">
        <v>263</v>
      </c>
      <c r="C21" s="265"/>
      <c r="D21" s="116">
        <v>18.5</v>
      </c>
    </row>
    <row r="22" spans="1:4" s="3" customFormat="1" ht="24" customHeight="1" x14ac:dyDescent="0.25">
      <c r="A22" s="99" t="s">
        <v>18</v>
      </c>
      <c r="B22" s="73" t="s">
        <v>311</v>
      </c>
      <c r="C22" s="265"/>
      <c r="D22" s="116">
        <v>20.7</v>
      </c>
    </row>
    <row r="23" spans="1:4" s="3" customFormat="1" ht="24" customHeight="1" x14ac:dyDescent="0.25">
      <c r="A23" s="22" t="s">
        <v>19</v>
      </c>
      <c r="B23" s="73" t="s">
        <v>156</v>
      </c>
      <c r="C23" s="265"/>
      <c r="D23" s="116">
        <v>1.7</v>
      </c>
    </row>
    <row r="24" spans="1:4" s="3" customFormat="1" ht="24" customHeight="1" x14ac:dyDescent="0.25">
      <c r="A24" s="22" t="s">
        <v>20</v>
      </c>
      <c r="B24" s="31" t="s">
        <v>264</v>
      </c>
      <c r="C24" s="265"/>
      <c r="D24" s="116">
        <v>9</v>
      </c>
    </row>
    <row r="25" spans="1:4" s="3" customFormat="1" ht="66.75" customHeight="1" x14ac:dyDescent="0.25">
      <c r="A25" s="22" t="s">
        <v>21</v>
      </c>
      <c r="B25" s="31" t="s">
        <v>270</v>
      </c>
      <c r="C25" s="266"/>
      <c r="D25" s="116">
        <v>30.6</v>
      </c>
    </row>
    <row r="26" spans="1:4" s="12" customFormat="1" ht="45" hidden="1" customHeight="1" x14ac:dyDescent="0.25">
      <c r="A26" s="185" t="s">
        <v>22</v>
      </c>
      <c r="B26" s="143" t="s">
        <v>389</v>
      </c>
      <c r="C26" s="216" t="s">
        <v>113</v>
      </c>
      <c r="D26" s="43"/>
    </row>
    <row r="27" spans="1:4" s="12" customFormat="1" ht="45" customHeight="1" x14ac:dyDescent="0.25">
      <c r="A27" s="185" t="s">
        <v>22</v>
      </c>
      <c r="B27" s="143" t="s">
        <v>474</v>
      </c>
      <c r="C27" s="213" t="s">
        <v>113</v>
      </c>
      <c r="D27" s="43">
        <v>43.9</v>
      </c>
    </row>
    <row r="28" spans="1:4" ht="24" customHeight="1" x14ac:dyDescent="0.25">
      <c r="A28" s="22" t="s">
        <v>23</v>
      </c>
      <c r="B28" s="31" t="s">
        <v>316</v>
      </c>
      <c r="C28" s="214" t="s">
        <v>57</v>
      </c>
      <c r="D28" s="116">
        <v>1075.4000000000001</v>
      </c>
    </row>
    <row r="29" spans="1:4" ht="47.25" customHeight="1" x14ac:dyDescent="0.25">
      <c r="A29" s="22" t="s">
        <v>109</v>
      </c>
      <c r="B29" s="9" t="s">
        <v>415</v>
      </c>
      <c r="C29" s="217" t="s">
        <v>121</v>
      </c>
      <c r="D29" s="116">
        <v>18.600000000000001</v>
      </c>
    </row>
    <row r="30" spans="1:4" s="12" customFormat="1" ht="24" customHeight="1" x14ac:dyDescent="0.25">
      <c r="A30" s="25"/>
      <c r="B30" s="276" t="s">
        <v>74</v>
      </c>
      <c r="C30" s="277"/>
      <c r="D30" s="44">
        <f>SUM(D15:D29)</f>
        <v>1306.3</v>
      </c>
    </row>
    <row r="31" spans="1:4" s="12" customFormat="1" ht="24" customHeight="1" x14ac:dyDescent="0.25">
      <c r="A31" s="30" t="s">
        <v>392</v>
      </c>
      <c r="B31" s="252" t="s">
        <v>340</v>
      </c>
      <c r="C31" s="253"/>
      <c r="D31" s="253"/>
    </row>
    <row r="32" spans="1:4" s="12" customFormat="1" ht="43.5" customHeight="1" x14ac:dyDescent="0.25">
      <c r="A32" s="24" t="s">
        <v>393</v>
      </c>
      <c r="B32" s="29" t="s">
        <v>61</v>
      </c>
      <c r="C32" s="202" t="s">
        <v>247</v>
      </c>
      <c r="D32" s="43">
        <v>22.1</v>
      </c>
    </row>
    <row r="33" spans="1:4" s="12" customFormat="1" ht="43.5" customHeight="1" x14ac:dyDescent="0.25">
      <c r="A33" s="24" t="s">
        <v>26</v>
      </c>
      <c r="B33" s="29" t="s">
        <v>62</v>
      </c>
      <c r="C33" s="218" t="s">
        <v>341</v>
      </c>
      <c r="D33" s="43">
        <v>422.3</v>
      </c>
    </row>
    <row r="34" spans="1:4" s="12" customFormat="1" ht="24" customHeight="1" x14ac:dyDescent="0.25">
      <c r="A34" s="285" t="s">
        <v>394</v>
      </c>
      <c r="B34" s="264" t="s">
        <v>252</v>
      </c>
      <c r="C34" s="195" t="s">
        <v>113</v>
      </c>
      <c r="D34" s="18">
        <v>209.3</v>
      </c>
    </row>
    <row r="35" spans="1:4" s="12" customFormat="1" ht="31.5" customHeight="1" x14ac:dyDescent="0.25">
      <c r="A35" s="286"/>
      <c r="B35" s="266"/>
      <c r="C35" s="219" t="s">
        <v>304</v>
      </c>
      <c r="D35" s="207">
        <v>2.9</v>
      </c>
    </row>
    <row r="36" spans="1:4" s="12" customFormat="1" ht="36" customHeight="1" x14ac:dyDescent="0.25">
      <c r="A36" s="184" t="s">
        <v>28</v>
      </c>
      <c r="B36" s="183" t="s">
        <v>307</v>
      </c>
      <c r="C36" s="220" t="s">
        <v>124</v>
      </c>
      <c r="D36" s="117">
        <v>4.2</v>
      </c>
    </row>
    <row r="37" spans="1:4" s="12" customFormat="1" ht="43.5" customHeight="1" x14ac:dyDescent="0.25">
      <c r="A37" s="24" t="s">
        <v>29</v>
      </c>
      <c r="B37" s="31" t="s">
        <v>248</v>
      </c>
      <c r="C37" s="195" t="s">
        <v>462</v>
      </c>
      <c r="D37" s="18">
        <v>37.5</v>
      </c>
    </row>
    <row r="38" spans="1:4" s="12" customFormat="1" ht="33.75" customHeight="1" x14ac:dyDescent="0.25">
      <c r="A38" s="270" t="s">
        <v>30</v>
      </c>
      <c r="B38" s="282" t="s">
        <v>412</v>
      </c>
      <c r="C38" s="191" t="s">
        <v>125</v>
      </c>
      <c r="D38" s="18"/>
    </row>
    <row r="39" spans="1:4" s="12" customFormat="1" ht="33.75" customHeight="1" x14ac:dyDescent="0.25">
      <c r="A39" s="271"/>
      <c r="B39" s="282"/>
      <c r="C39" s="191" t="s">
        <v>71</v>
      </c>
      <c r="D39" s="18"/>
    </row>
    <row r="40" spans="1:4" s="12" customFormat="1" ht="33.75" customHeight="1" x14ac:dyDescent="0.25">
      <c r="A40" s="271"/>
      <c r="B40" s="282"/>
      <c r="C40" s="191" t="s">
        <v>97</v>
      </c>
      <c r="D40" s="18"/>
    </row>
    <row r="41" spans="1:4" s="12" customFormat="1" ht="33.75" customHeight="1" x14ac:dyDescent="0.25">
      <c r="A41" s="271"/>
      <c r="B41" s="282"/>
      <c r="C41" s="191" t="s">
        <v>72</v>
      </c>
      <c r="D41" s="18"/>
    </row>
    <row r="42" spans="1:4" s="12" customFormat="1" ht="33.75" customHeight="1" x14ac:dyDescent="0.25">
      <c r="A42" s="271"/>
      <c r="B42" s="282"/>
      <c r="C42" s="202" t="s">
        <v>247</v>
      </c>
      <c r="D42" s="18"/>
    </row>
    <row r="43" spans="1:4" s="12" customFormat="1" ht="33.75" customHeight="1" x14ac:dyDescent="0.25">
      <c r="A43" s="272"/>
      <c r="B43" s="282"/>
      <c r="C43" s="220" t="s">
        <v>304</v>
      </c>
      <c r="D43" s="18"/>
    </row>
    <row r="44" spans="1:4" s="12" customFormat="1" ht="58.5" customHeight="1" x14ac:dyDescent="0.25">
      <c r="A44" s="192" t="s">
        <v>31</v>
      </c>
      <c r="B44" s="202" t="s">
        <v>417</v>
      </c>
      <c r="C44" s="218" t="s">
        <v>341</v>
      </c>
      <c r="D44" s="43">
        <v>57.122999999999998</v>
      </c>
    </row>
    <row r="45" spans="1:4" s="12" customFormat="1" ht="35.25" hidden="1" customHeight="1" x14ac:dyDescent="0.25">
      <c r="A45" s="270" t="s">
        <v>32</v>
      </c>
      <c r="B45" s="281" t="s">
        <v>443</v>
      </c>
      <c r="C45" s="199" t="s">
        <v>108</v>
      </c>
      <c r="D45" s="18"/>
    </row>
    <row r="46" spans="1:4" s="12" customFormat="1" ht="35.25" hidden="1" customHeight="1" x14ac:dyDescent="0.25">
      <c r="A46" s="271"/>
      <c r="B46" s="281"/>
      <c r="C46" s="199" t="s">
        <v>2</v>
      </c>
      <c r="D46" s="18"/>
    </row>
    <row r="47" spans="1:4" s="12" customFormat="1" ht="35.25" hidden="1" customHeight="1" x14ac:dyDescent="0.25">
      <c r="A47" s="271"/>
      <c r="B47" s="281"/>
      <c r="C47" s="199" t="s">
        <v>9</v>
      </c>
      <c r="D47" s="18"/>
    </row>
    <row r="48" spans="1:4" s="12" customFormat="1" ht="35.25" hidden="1" customHeight="1" x14ac:dyDescent="0.25">
      <c r="A48" s="271"/>
      <c r="B48" s="281"/>
      <c r="C48" s="199" t="s">
        <v>124</v>
      </c>
      <c r="D48" s="18"/>
    </row>
    <row r="49" spans="1:4" s="12" customFormat="1" ht="35.25" hidden="1" customHeight="1" x14ac:dyDescent="0.25">
      <c r="A49" s="271"/>
      <c r="B49" s="281"/>
      <c r="C49" s="186" t="s">
        <v>155</v>
      </c>
      <c r="D49" s="18"/>
    </row>
    <row r="50" spans="1:4" s="12" customFormat="1" ht="35.25" hidden="1" customHeight="1" x14ac:dyDescent="0.25">
      <c r="A50" s="272"/>
      <c r="B50" s="281"/>
      <c r="C50" s="187" t="s">
        <v>306</v>
      </c>
      <c r="D50" s="18"/>
    </row>
    <row r="51" spans="1:4" s="12" customFormat="1" ht="35.25" hidden="1" customHeight="1" x14ac:dyDescent="0.25">
      <c r="A51" s="270" t="s">
        <v>33</v>
      </c>
      <c r="B51" s="278" t="s">
        <v>448</v>
      </c>
      <c r="C51" s="131" t="s">
        <v>113</v>
      </c>
      <c r="D51" s="18"/>
    </row>
    <row r="52" spans="1:4" s="12" customFormat="1" ht="35.25" hidden="1" customHeight="1" x14ac:dyDescent="0.25">
      <c r="A52" s="271"/>
      <c r="B52" s="279"/>
      <c r="C52" s="204" t="s">
        <v>2</v>
      </c>
      <c r="D52" s="43"/>
    </row>
    <row r="53" spans="1:4" s="12" customFormat="1" ht="35.25" hidden="1" customHeight="1" x14ac:dyDescent="0.25">
      <c r="A53" s="271"/>
      <c r="B53" s="279"/>
      <c r="C53" s="204" t="s">
        <v>124</v>
      </c>
      <c r="D53" s="43"/>
    </row>
    <row r="54" spans="1:4" s="12" customFormat="1" ht="35.25" hidden="1" customHeight="1" x14ac:dyDescent="0.25">
      <c r="A54" s="271"/>
      <c r="B54" s="279"/>
      <c r="C54" s="131" t="s">
        <v>75</v>
      </c>
      <c r="D54" s="43"/>
    </row>
    <row r="55" spans="1:4" s="12" customFormat="1" ht="35.25" hidden="1" customHeight="1" x14ac:dyDescent="0.25">
      <c r="A55" s="271"/>
      <c r="B55" s="279"/>
      <c r="C55" s="131" t="s">
        <v>125</v>
      </c>
      <c r="D55" s="43"/>
    </row>
    <row r="56" spans="1:4" s="12" customFormat="1" ht="35.25" hidden="1" customHeight="1" x14ac:dyDescent="0.25">
      <c r="A56" s="272"/>
      <c r="B56" s="280"/>
      <c r="C56" s="131" t="s">
        <v>97</v>
      </c>
      <c r="D56" s="43"/>
    </row>
    <row r="57" spans="1:4" s="12" customFormat="1" ht="35.25" customHeight="1" x14ac:dyDescent="0.25">
      <c r="A57" s="283" t="s">
        <v>32</v>
      </c>
      <c r="B57" s="284" t="s">
        <v>454</v>
      </c>
      <c r="C57" s="75" t="s">
        <v>108</v>
      </c>
      <c r="D57" s="43">
        <v>18.100000000000001</v>
      </c>
    </row>
    <row r="58" spans="1:4" s="12" customFormat="1" ht="35.25" customHeight="1" x14ac:dyDescent="0.25">
      <c r="A58" s="283"/>
      <c r="B58" s="284"/>
      <c r="C58" s="75" t="s">
        <v>2</v>
      </c>
      <c r="D58" s="43">
        <v>19.8</v>
      </c>
    </row>
    <row r="59" spans="1:4" s="12" customFormat="1" ht="35.25" customHeight="1" x14ac:dyDescent="0.25">
      <c r="A59" s="283"/>
      <c r="B59" s="284"/>
      <c r="C59" s="75" t="s">
        <v>9</v>
      </c>
      <c r="D59" s="43">
        <v>5.9</v>
      </c>
    </row>
    <row r="60" spans="1:4" s="12" customFormat="1" ht="35.25" customHeight="1" x14ac:dyDescent="0.25">
      <c r="A60" s="283"/>
      <c r="B60" s="284"/>
      <c r="C60" s="75" t="s">
        <v>124</v>
      </c>
      <c r="D60" s="43">
        <v>5.9</v>
      </c>
    </row>
    <row r="61" spans="1:4" s="12" customFormat="1" ht="35.25" customHeight="1" x14ac:dyDescent="0.25">
      <c r="A61" s="283"/>
      <c r="B61" s="284"/>
      <c r="C61" s="75" t="s">
        <v>75</v>
      </c>
      <c r="D61" s="43">
        <v>8.1999999999999993</v>
      </c>
    </row>
    <row r="62" spans="1:4" s="12" customFormat="1" ht="35.25" customHeight="1" x14ac:dyDescent="0.25">
      <c r="A62" s="283"/>
      <c r="B62" s="284"/>
      <c r="C62" s="75" t="s">
        <v>155</v>
      </c>
      <c r="D62" s="43">
        <v>16.8</v>
      </c>
    </row>
    <row r="63" spans="1:4" s="12" customFormat="1" ht="35.25" customHeight="1" x14ac:dyDescent="0.25">
      <c r="A63" s="283"/>
      <c r="B63" s="284"/>
      <c r="C63" s="31" t="s">
        <v>97</v>
      </c>
      <c r="D63" s="43">
        <v>4.9000000000000004</v>
      </c>
    </row>
    <row r="64" spans="1:4" s="12" customFormat="1" ht="35.25" customHeight="1" x14ac:dyDescent="0.25">
      <c r="A64" s="283"/>
      <c r="B64" s="284"/>
      <c r="C64" s="31" t="s">
        <v>306</v>
      </c>
      <c r="D64" s="43">
        <v>3.8</v>
      </c>
    </row>
    <row r="65" spans="1:4" s="12" customFormat="1" ht="35.25" customHeight="1" x14ac:dyDescent="0.25">
      <c r="A65" s="283"/>
      <c r="B65" s="284"/>
      <c r="C65" s="31" t="s">
        <v>72</v>
      </c>
      <c r="D65" s="43">
        <v>4.2</v>
      </c>
    </row>
    <row r="66" spans="1:4" s="12" customFormat="1" ht="35.25" customHeight="1" x14ac:dyDescent="0.25">
      <c r="A66" s="283"/>
      <c r="B66" s="284"/>
      <c r="C66" s="31" t="s">
        <v>73</v>
      </c>
      <c r="D66" s="43">
        <v>7.4</v>
      </c>
    </row>
    <row r="67" spans="1:4" s="12" customFormat="1" ht="35.25" customHeight="1" x14ac:dyDescent="0.25">
      <c r="A67" s="283"/>
      <c r="B67" s="284"/>
      <c r="C67" s="31" t="s">
        <v>10</v>
      </c>
      <c r="D67" s="43">
        <v>1.4</v>
      </c>
    </row>
    <row r="68" spans="1:4" s="12" customFormat="1" ht="35.25" customHeight="1" x14ac:dyDescent="0.25">
      <c r="A68" s="283"/>
      <c r="B68" s="284"/>
      <c r="C68" s="31" t="s">
        <v>341</v>
      </c>
      <c r="D68" s="43">
        <v>2.1</v>
      </c>
    </row>
    <row r="69" spans="1:4" s="12" customFormat="1" ht="35.25" customHeight="1" x14ac:dyDescent="0.25">
      <c r="A69" s="283"/>
      <c r="B69" s="284"/>
      <c r="C69" s="84" t="s">
        <v>251</v>
      </c>
      <c r="D69" s="43">
        <v>1</v>
      </c>
    </row>
    <row r="70" spans="1:4" s="12" customFormat="1" ht="35.25" customHeight="1" x14ac:dyDescent="0.25">
      <c r="A70" s="283"/>
      <c r="B70" s="284"/>
      <c r="C70" s="31" t="s">
        <v>98</v>
      </c>
      <c r="D70" s="43">
        <v>60.6</v>
      </c>
    </row>
    <row r="71" spans="1:4" s="12" customFormat="1" ht="35.25" customHeight="1" x14ac:dyDescent="0.25">
      <c r="A71" s="283"/>
      <c r="B71" s="284"/>
      <c r="C71" s="31" t="s">
        <v>304</v>
      </c>
      <c r="D71" s="43">
        <v>27.9</v>
      </c>
    </row>
    <row r="72" spans="1:4" s="12" customFormat="1" ht="24" customHeight="1" x14ac:dyDescent="0.25">
      <c r="A72" s="25"/>
      <c r="B72" s="287" t="s">
        <v>76</v>
      </c>
      <c r="C72" s="263"/>
      <c r="D72" s="44">
        <f>SUM(D32:D71)</f>
        <v>943.423</v>
      </c>
    </row>
    <row r="73" spans="1:4" ht="24" customHeight="1" x14ac:dyDescent="0.25">
      <c r="A73" s="30" t="s">
        <v>80</v>
      </c>
      <c r="B73" s="252" t="s">
        <v>328</v>
      </c>
      <c r="C73" s="253"/>
      <c r="D73" s="253"/>
    </row>
    <row r="74" spans="1:4" s="12" customFormat="1" ht="33.75" customHeight="1" x14ac:dyDescent="0.25">
      <c r="A74" s="24" t="s">
        <v>37</v>
      </c>
      <c r="B74" s="31" t="s">
        <v>456</v>
      </c>
      <c r="C74" s="195" t="s">
        <v>113</v>
      </c>
      <c r="D74" s="18">
        <v>281.8</v>
      </c>
    </row>
    <row r="75" spans="1:4" ht="24" customHeight="1" x14ac:dyDescent="0.25">
      <c r="A75" s="270" t="s">
        <v>38</v>
      </c>
      <c r="B75" s="32" t="s">
        <v>477</v>
      </c>
      <c r="C75" s="195" t="s">
        <v>113</v>
      </c>
      <c r="D75" s="43">
        <v>115.1</v>
      </c>
    </row>
    <row r="76" spans="1:4" ht="30.75" customHeight="1" x14ac:dyDescent="0.25">
      <c r="A76" s="271"/>
      <c r="B76" s="267" t="s">
        <v>60</v>
      </c>
      <c r="C76" s="191" t="s">
        <v>108</v>
      </c>
      <c r="D76" s="43">
        <v>20.61</v>
      </c>
    </row>
    <row r="77" spans="1:4" ht="30" customHeight="1" x14ac:dyDescent="0.25">
      <c r="A77" s="271"/>
      <c r="B77" s="268"/>
      <c r="C77" s="191" t="s">
        <v>2</v>
      </c>
      <c r="D77" s="43">
        <v>12.61</v>
      </c>
    </row>
    <row r="78" spans="1:4" ht="30" customHeight="1" x14ac:dyDescent="0.25">
      <c r="A78" s="271"/>
      <c r="B78" s="268"/>
      <c r="C78" s="218" t="s">
        <v>9</v>
      </c>
      <c r="D78" s="43">
        <v>10.41</v>
      </c>
    </row>
    <row r="79" spans="1:4" ht="30" customHeight="1" x14ac:dyDescent="0.25">
      <c r="A79" s="271"/>
      <c r="B79" s="268"/>
      <c r="C79" s="191" t="s">
        <v>124</v>
      </c>
      <c r="D79" s="43">
        <v>10.91</v>
      </c>
    </row>
    <row r="80" spans="1:4" ht="43.5" customHeight="1" x14ac:dyDescent="0.25">
      <c r="A80" s="271"/>
      <c r="B80" s="268"/>
      <c r="C80" s="191" t="s">
        <v>75</v>
      </c>
      <c r="D80" s="43">
        <v>36.61</v>
      </c>
    </row>
    <row r="81" spans="1:4" ht="44.25" customHeight="1" x14ac:dyDescent="0.25">
      <c r="A81" s="271"/>
      <c r="B81" s="268"/>
      <c r="C81" s="191" t="s">
        <v>154</v>
      </c>
      <c r="D81" s="43">
        <v>55.670999999999999</v>
      </c>
    </row>
    <row r="82" spans="1:4" ht="44.25" customHeight="1" x14ac:dyDescent="0.25">
      <c r="A82" s="271"/>
      <c r="B82" s="268"/>
      <c r="C82" s="191" t="s">
        <v>125</v>
      </c>
      <c r="D82" s="43">
        <v>16.61</v>
      </c>
    </row>
    <row r="83" spans="1:4" ht="31.5" customHeight="1" x14ac:dyDescent="0.25">
      <c r="A83" s="271"/>
      <c r="B83" s="268"/>
      <c r="C83" s="191" t="s">
        <v>71</v>
      </c>
      <c r="D83" s="43">
        <v>73.701999999999998</v>
      </c>
    </row>
    <row r="84" spans="1:4" ht="31.5" customHeight="1" x14ac:dyDescent="0.25">
      <c r="A84" s="271"/>
      <c r="B84" s="268"/>
      <c r="C84" s="191" t="s">
        <v>97</v>
      </c>
      <c r="D84" s="43">
        <v>93.701999999999998</v>
      </c>
    </row>
    <row r="85" spans="1:4" ht="36" customHeight="1" x14ac:dyDescent="0.25">
      <c r="A85" s="271"/>
      <c r="B85" s="268"/>
      <c r="C85" s="191" t="s">
        <v>306</v>
      </c>
      <c r="D85" s="43">
        <v>57.670999999999999</v>
      </c>
    </row>
    <row r="86" spans="1:4" ht="34.5" customHeight="1" x14ac:dyDescent="0.25">
      <c r="A86" s="271"/>
      <c r="B86" s="268"/>
      <c r="C86" s="191" t="s">
        <v>72</v>
      </c>
      <c r="D86" s="43">
        <v>212.80199999999999</v>
      </c>
    </row>
    <row r="87" spans="1:4" ht="32.25" customHeight="1" x14ac:dyDescent="0.25">
      <c r="A87" s="271"/>
      <c r="B87" s="268"/>
      <c r="C87" s="191" t="s">
        <v>73</v>
      </c>
      <c r="D87" s="43">
        <v>55.670999999999999</v>
      </c>
    </row>
    <row r="88" spans="1:4" ht="42" customHeight="1" x14ac:dyDescent="0.25">
      <c r="A88" s="271"/>
      <c r="B88" s="268"/>
      <c r="C88" s="191" t="s">
        <v>10</v>
      </c>
      <c r="D88" s="43">
        <v>36.670999999999999</v>
      </c>
    </row>
    <row r="89" spans="1:4" ht="37.5" customHeight="1" x14ac:dyDescent="0.25">
      <c r="A89" s="272"/>
      <c r="B89" s="269"/>
      <c r="C89" s="191" t="s">
        <v>341</v>
      </c>
      <c r="D89" s="43">
        <v>16.61</v>
      </c>
    </row>
    <row r="90" spans="1:4" ht="24" customHeight="1" x14ac:dyDescent="0.25">
      <c r="A90" s="53"/>
      <c r="B90" s="53" t="s">
        <v>183</v>
      </c>
      <c r="C90" s="35"/>
      <c r="D90" s="44">
        <f>SUM(D75:D89)</f>
        <v>825.36000000000013</v>
      </c>
    </row>
    <row r="91" spans="1:4" s="12" customFormat="1" ht="33.75" customHeight="1" x14ac:dyDescent="0.25">
      <c r="A91" s="270" t="s">
        <v>395</v>
      </c>
      <c r="B91" s="264" t="s">
        <v>157</v>
      </c>
      <c r="C91" s="98" t="s">
        <v>113</v>
      </c>
      <c r="D91" s="67">
        <v>692</v>
      </c>
    </row>
    <row r="92" spans="1:4" ht="33.75" customHeight="1" x14ac:dyDescent="0.25">
      <c r="A92" s="271"/>
      <c r="B92" s="265"/>
      <c r="C92" s="222" t="s">
        <v>341</v>
      </c>
      <c r="D92" s="67">
        <v>326</v>
      </c>
    </row>
    <row r="93" spans="1:4" ht="33.75" customHeight="1" x14ac:dyDescent="0.25">
      <c r="A93" s="272"/>
      <c r="B93" s="266"/>
      <c r="C93" s="221" t="s">
        <v>105</v>
      </c>
      <c r="D93" s="67">
        <v>1165</v>
      </c>
    </row>
    <row r="94" spans="1:4" ht="24" customHeight="1" x14ac:dyDescent="0.25">
      <c r="A94" s="25"/>
      <c r="B94" s="262" t="s">
        <v>182</v>
      </c>
      <c r="C94" s="263"/>
      <c r="D94" s="44">
        <f>D91+D93+D92</f>
        <v>2183</v>
      </c>
    </row>
    <row r="95" spans="1:4" ht="93.75" customHeight="1" x14ac:dyDescent="0.25">
      <c r="A95" s="188" t="s">
        <v>40</v>
      </c>
      <c r="B95" s="165" t="s">
        <v>317</v>
      </c>
      <c r="C95" s="223" t="s">
        <v>113</v>
      </c>
      <c r="D95" s="103">
        <v>1.1000000000000001</v>
      </c>
    </row>
    <row r="96" spans="1:4" ht="39.75" customHeight="1" x14ac:dyDescent="0.25">
      <c r="A96" s="270" t="s">
        <v>41</v>
      </c>
      <c r="B96" s="267" t="s">
        <v>208</v>
      </c>
      <c r="C96" s="213" t="s">
        <v>113</v>
      </c>
      <c r="D96" s="43">
        <v>28.3</v>
      </c>
    </row>
    <row r="97" spans="1:4" ht="49.5" customHeight="1" x14ac:dyDescent="0.25">
      <c r="A97" s="272"/>
      <c r="B97" s="269"/>
      <c r="C97" s="221" t="s">
        <v>105</v>
      </c>
      <c r="D97" s="215">
        <v>58.1</v>
      </c>
    </row>
    <row r="98" spans="1:4" s="12" customFormat="1" ht="35.450000000000003" customHeight="1" x14ac:dyDescent="0.25">
      <c r="A98" s="194" t="s">
        <v>42</v>
      </c>
      <c r="B98" s="197" t="s">
        <v>261</v>
      </c>
      <c r="C98" s="202" t="s">
        <v>105</v>
      </c>
      <c r="D98" s="18">
        <v>30.7</v>
      </c>
    </row>
    <row r="99" spans="1:4" s="12" customFormat="1" ht="34.15" customHeight="1" x14ac:dyDescent="0.25">
      <c r="A99" s="167" t="s">
        <v>43</v>
      </c>
      <c r="B99" s="32" t="s">
        <v>413</v>
      </c>
      <c r="C99" s="98" t="s">
        <v>113</v>
      </c>
      <c r="D99" s="43">
        <v>80.400000000000006</v>
      </c>
    </row>
    <row r="100" spans="1:4" s="12" customFormat="1" ht="32.450000000000003" customHeight="1" x14ac:dyDescent="0.25">
      <c r="A100" s="96" t="s">
        <v>44</v>
      </c>
      <c r="B100" s="141" t="s">
        <v>254</v>
      </c>
      <c r="C100" s="202" t="s">
        <v>105</v>
      </c>
      <c r="D100" s="43">
        <v>29.2</v>
      </c>
    </row>
    <row r="101" spans="1:4" s="12" customFormat="1" ht="35.25" customHeight="1" x14ac:dyDescent="0.25">
      <c r="A101" s="167" t="s">
        <v>92</v>
      </c>
      <c r="B101" s="165" t="s">
        <v>285</v>
      </c>
      <c r="C101" s="202" t="s">
        <v>105</v>
      </c>
      <c r="D101" s="103">
        <v>68.3</v>
      </c>
    </row>
    <row r="102" spans="1:4" s="12" customFormat="1" ht="36" customHeight="1" x14ac:dyDescent="0.25">
      <c r="A102" s="96" t="s">
        <v>303</v>
      </c>
      <c r="B102" s="166" t="s">
        <v>324</v>
      </c>
      <c r="C102" s="224" t="s">
        <v>113</v>
      </c>
      <c r="D102" s="43">
        <v>74.173000000000002</v>
      </c>
    </row>
    <row r="103" spans="1:4" s="12" customFormat="1" ht="36" customHeight="1" x14ac:dyDescent="0.25">
      <c r="A103" s="196" t="s">
        <v>353</v>
      </c>
      <c r="B103" s="195" t="s">
        <v>286</v>
      </c>
      <c r="C103" s="171" t="s">
        <v>105</v>
      </c>
      <c r="D103" s="43">
        <v>121.816</v>
      </c>
    </row>
    <row r="104" spans="1:4" s="12" customFormat="1" ht="24" customHeight="1" x14ac:dyDescent="0.25">
      <c r="A104" s="96" t="s">
        <v>354</v>
      </c>
      <c r="B104" s="166" t="s">
        <v>287</v>
      </c>
      <c r="C104" s="224" t="s">
        <v>113</v>
      </c>
      <c r="D104" s="43">
        <v>2.4359999999999999</v>
      </c>
    </row>
    <row r="105" spans="1:4" s="12" customFormat="1" ht="62.25" hidden="1" customHeight="1" x14ac:dyDescent="0.25">
      <c r="A105" s="96" t="s">
        <v>355</v>
      </c>
      <c r="B105" s="171" t="s">
        <v>325</v>
      </c>
      <c r="C105" s="98" t="s">
        <v>113</v>
      </c>
      <c r="D105" s="43"/>
    </row>
    <row r="106" spans="1:4" s="12" customFormat="1" ht="79.5" hidden="1" customHeight="1" x14ac:dyDescent="0.25">
      <c r="A106" s="182" t="s">
        <v>356</v>
      </c>
      <c r="B106" s="169" t="s">
        <v>305</v>
      </c>
      <c r="C106" s="213" t="s">
        <v>113</v>
      </c>
      <c r="D106" s="43"/>
    </row>
    <row r="107" spans="1:4" s="12" customFormat="1" ht="33.75" customHeight="1" x14ac:dyDescent="0.25">
      <c r="A107" s="182" t="s">
        <v>355</v>
      </c>
      <c r="B107" s="165" t="s">
        <v>320</v>
      </c>
      <c r="C107" s="171" t="s">
        <v>341</v>
      </c>
      <c r="D107" s="103">
        <v>27</v>
      </c>
    </row>
    <row r="108" spans="1:4" s="12" customFormat="1" ht="65.25" customHeight="1" x14ac:dyDescent="0.25">
      <c r="A108" s="96" t="s">
        <v>356</v>
      </c>
      <c r="B108" s="29" t="s">
        <v>312</v>
      </c>
      <c r="C108" s="267" t="s">
        <v>106</v>
      </c>
      <c r="D108" s="19">
        <v>80.099999999999994</v>
      </c>
    </row>
    <row r="109" spans="1:4" ht="69" customHeight="1" x14ac:dyDescent="0.25">
      <c r="A109" s="189" t="s">
        <v>357</v>
      </c>
      <c r="B109" s="29" t="s">
        <v>267</v>
      </c>
      <c r="C109" s="269"/>
      <c r="D109" s="19">
        <v>261.7</v>
      </c>
    </row>
    <row r="110" spans="1:4" ht="39" customHeight="1" x14ac:dyDescent="0.25">
      <c r="A110" s="96" t="s">
        <v>358</v>
      </c>
      <c r="B110" s="31" t="s">
        <v>313</v>
      </c>
      <c r="C110" s="98" t="s">
        <v>113</v>
      </c>
      <c r="D110" s="43">
        <v>73.400000000000006</v>
      </c>
    </row>
    <row r="111" spans="1:4" ht="24" customHeight="1" x14ac:dyDescent="0.25">
      <c r="A111" s="96" t="s">
        <v>359</v>
      </c>
      <c r="B111" s="73" t="s">
        <v>59</v>
      </c>
      <c r="C111" s="98" t="s">
        <v>113</v>
      </c>
      <c r="D111" s="18">
        <v>24.2</v>
      </c>
    </row>
    <row r="112" spans="1:4" ht="33.75" customHeight="1" x14ac:dyDescent="0.25">
      <c r="A112" s="96" t="s">
        <v>360</v>
      </c>
      <c r="B112" s="73" t="s">
        <v>411</v>
      </c>
      <c r="C112" s="98" t="s">
        <v>113</v>
      </c>
      <c r="D112" s="43">
        <v>54.704999999999998</v>
      </c>
    </row>
    <row r="113" spans="1:4" ht="33.75" customHeight="1" x14ac:dyDescent="0.25">
      <c r="A113" s="96" t="s">
        <v>361</v>
      </c>
      <c r="B113" s="73" t="s">
        <v>473</v>
      </c>
      <c r="C113" s="98" t="s">
        <v>113</v>
      </c>
      <c r="D113" s="43">
        <v>24.419</v>
      </c>
    </row>
    <row r="114" spans="1:4" ht="33.75" hidden="1" customHeight="1" x14ac:dyDescent="0.25">
      <c r="A114" s="270" t="s">
        <v>377</v>
      </c>
      <c r="B114" s="273" t="s">
        <v>445</v>
      </c>
      <c r="C114" s="157" t="s">
        <v>113</v>
      </c>
      <c r="D114" s="18"/>
    </row>
    <row r="115" spans="1:4" ht="33.75" hidden="1" customHeight="1" x14ac:dyDescent="0.25">
      <c r="A115" s="271"/>
      <c r="B115" s="274"/>
      <c r="C115" s="131" t="s">
        <v>2</v>
      </c>
      <c r="D115" s="18"/>
    </row>
    <row r="116" spans="1:4" ht="33.75" hidden="1" customHeight="1" x14ac:dyDescent="0.25">
      <c r="A116" s="271"/>
      <c r="B116" s="274"/>
      <c r="C116" s="131" t="s">
        <v>124</v>
      </c>
      <c r="D116" s="18"/>
    </row>
    <row r="117" spans="1:4" ht="33.75" hidden="1" customHeight="1" x14ac:dyDescent="0.25">
      <c r="A117" s="271"/>
      <c r="B117" s="274"/>
      <c r="C117" s="131" t="s">
        <v>75</v>
      </c>
      <c r="D117" s="18"/>
    </row>
    <row r="118" spans="1:4" ht="33.75" hidden="1" customHeight="1" x14ac:dyDescent="0.25">
      <c r="A118" s="271"/>
      <c r="B118" s="274"/>
      <c r="C118" s="131" t="s">
        <v>125</v>
      </c>
      <c r="D118" s="18"/>
    </row>
    <row r="119" spans="1:4" ht="33.75" hidden="1" customHeight="1" x14ac:dyDescent="0.25">
      <c r="A119" s="271"/>
      <c r="B119" s="274"/>
      <c r="C119" s="131" t="s">
        <v>97</v>
      </c>
      <c r="D119" s="18"/>
    </row>
    <row r="120" spans="1:4" ht="33.75" hidden="1" customHeight="1" x14ac:dyDescent="0.25">
      <c r="A120" s="271"/>
      <c r="B120" s="274"/>
      <c r="C120" s="131" t="s">
        <v>306</v>
      </c>
      <c r="D120" s="43"/>
    </row>
    <row r="121" spans="1:4" ht="33.75" hidden="1" customHeight="1" x14ac:dyDescent="0.25">
      <c r="A121" s="271"/>
      <c r="B121" s="274"/>
      <c r="C121" s="131" t="s">
        <v>72</v>
      </c>
      <c r="D121" s="18"/>
    </row>
    <row r="122" spans="1:4" ht="33.75" hidden="1" customHeight="1" x14ac:dyDescent="0.25">
      <c r="A122" s="272"/>
      <c r="B122" s="275"/>
      <c r="C122" s="131" t="s">
        <v>341</v>
      </c>
      <c r="D122" s="18"/>
    </row>
    <row r="123" spans="1:4" ht="24" hidden="1" customHeight="1" x14ac:dyDescent="0.25">
      <c r="A123" s="25"/>
      <c r="B123" s="287" t="s">
        <v>74</v>
      </c>
      <c r="C123" s="263"/>
      <c r="D123" s="205">
        <f>SUM(D114:D122)</f>
        <v>0</v>
      </c>
    </row>
    <row r="124" spans="1:4" ht="120" hidden="1" customHeight="1" x14ac:dyDescent="0.25">
      <c r="A124" s="201" t="s">
        <v>378</v>
      </c>
      <c r="B124" s="171" t="s">
        <v>446</v>
      </c>
      <c r="C124" s="157" t="s">
        <v>113</v>
      </c>
      <c r="D124" s="18"/>
    </row>
    <row r="125" spans="1:4" ht="54" hidden="1" customHeight="1" x14ac:dyDescent="0.25">
      <c r="A125" s="201" t="s">
        <v>399</v>
      </c>
      <c r="B125" s="166" t="s">
        <v>449</v>
      </c>
      <c r="C125" s="200" t="s">
        <v>113</v>
      </c>
      <c r="D125" s="18"/>
    </row>
    <row r="126" spans="1:4" ht="54" hidden="1" customHeight="1" x14ac:dyDescent="0.25">
      <c r="A126" s="201" t="s">
        <v>400</v>
      </c>
      <c r="B126" s="166" t="s">
        <v>450</v>
      </c>
      <c r="C126" s="200" t="s">
        <v>113</v>
      </c>
      <c r="D126" s="18"/>
    </row>
    <row r="127" spans="1:4" ht="54" customHeight="1" x14ac:dyDescent="0.25">
      <c r="A127" s="201" t="s">
        <v>362</v>
      </c>
      <c r="B127" s="202" t="s">
        <v>451</v>
      </c>
      <c r="C127" s="213" t="s">
        <v>113</v>
      </c>
      <c r="D127" s="18">
        <v>36.4</v>
      </c>
    </row>
    <row r="128" spans="1:4" ht="54" hidden="1" customHeight="1" x14ac:dyDescent="0.25">
      <c r="A128" s="201" t="s">
        <v>401</v>
      </c>
      <c r="B128" s="203" t="s">
        <v>452</v>
      </c>
      <c r="C128" s="16" t="s">
        <v>113</v>
      </c>
      <c r="D128" s="18"/>
    </row>
    <row r="129" spans="1:4" ht="24" customHeight="1" x14ac:dyDescent="0.25">
      <c r="A129" s="25"/>
      <c r="B129" s="287" t="s">
        <v>74</v>
      </c>
      <c r="C129" s="263"/>
      <c r="D129" s="44">
        <f>SUM(D95:D111)+D94+D90+D74+D112+D113+D123+D124+D125+D126+D127+D128</f>
        <v>4366.6089999999995</v>
      </c>
    </row>
    <row r="130" spans="1:4" s="12" customFormat="1" ht="24" customHeight="1" x14ac:dyDescent="0.25">
      <c r="A130" s="30" t="s">
        <v>81</v>
      </c>
      <c r="B130" s="252" t="s">
        <v>391</v>
      </c>
      <c r="C130" s="253"/>
      <c r="D130" s="253"/>
    </row>
    <row r="131" spans="1:4" ht="24" customHeight="1" x14ac:dyDescent="0.25">
      <c r="A131" s="24" t="s">
        <v>45</v>
      </c>
      <c r="B131" s="31" t="s">
        <v>112</v>
      </c>
      <c r="C131" s="264" t="s">
        <v>113</v>
      </c>
      <c r="D131" s="43">
        <v>190.5</v>
      </c>
    </row>
    <row r="132" spans="1:4" ht="33.75" customHeight="1" x14ac:dyDescent="0.25">
      <c r="A132" s="24" t="s">
        <v>46</v>
      </c>
      <c r="B132" s="31" t="s">
        <v>318</v>
      </c>
      <c r="C132" s="265"/>
      <c r="D132" s="18">
        <v>3.5</v>
      </c>
    </row>
    <row r="133" spans="1:4" ht="51" customHeight="1" x14ac:dyDescent="0.25">
      <c r="A133" s="24" t="s">
        <v>47</v>
      </c>
      <c r="B133" s="31" t="s">
        <v>290</v>
      </c>
      <c r="C133" s="265"/>
      <c r="D133" s="43">
        <v>144</v>
      </c>
    </row>
    <row r="134" spans="1:4" ht="24" customHeight="1" x14ac:dyDescent="0.25">
      <c r="A134" s="24" t="s">
        <v>48</v>
      </c>
      <c r="B134" s="31" t="s">
        <v>58</v>
      </c>
      <c r="C134" s="266"/>
      <c r="D134" s="43">
        <v>51</v>
      </c>
    </row>
    <row r="135" spans="1:4" ht="39.75" hidden="1" customHeight="1" x14ac:dyDescent="0.25">
      <c r="A135" s="110" t="s">
        <v>93</v>
      </c>
      <c r="B135" s="165" t="s">
        <v>441</v>
      </c>
      <c r="C135" s="16" t="s">
        <v>113</v>
      </c>
      <c r="D135" s="103"/>
    </row>
    <row r="136" spans="1:4" ht="39.75" hidden="1" customHeight="1" x14ac:dyDescent="0.25">
      <c r="A136" s="110" t="s">
        <v>94</v>
      </c>
      <c r="B136" s="165" t="s">
        <v>444</v>
      </c>
      <c r="C136" s="16" t="s">
        <v>113</v>
      </c>
      <c r="D136" s="103"/>
    </row>
    <row r="137" spans="1:4" ht="24" customHeight="1" x14ac:dyDescent="0.25">
      <c r="A137" s="25"/>
      <c r="B137" s="198"/>
      <c r="C137" s="198"/>
      <c r="D137" s="44">
        <f>SUM(D131:D136)</f>
        <v>389</v>
      </c>
    </row>
    <row r="138" spans="1:4" s="12" customFormat="1" ht="24" customHeight="1" x14ac:dyDescent="0.25">
      <c r="A138" s="30" t="s">
        <v>82</v>
      </c>
      <c r="B138" s="254" t="s">
        <v>337</v>
      </c>
      <c r="C138" s="255"/>
      <c r="D138" s="255"/>
    </row>
    <row r="139" spans="1:4" s="12" customFormat="1" ht="33.75" customHeight="1" x14ac:dyDescent="0.25">
      <c r="A139" s="24" t="s">
        <v>49</v>
      </c>
      <c r="B139" s="31" t="s">
        <v>228</v>
      </c>
      <c r="C139" s="216" t="s">
        <v>113</v>
      </c>
      <c r="D139" s="43">
        <v>16</v>
      </c>
    </row>
    <row r="140" spans="1:4" s="12" customFormat="1" ht="45" customHeight="1" x14ac:dyDescent="0.25">
      <c r="A140" s="24" t="s">
        <v>66</v>
      </c>
      <c r="B140" s="73" t="s">
        <v>265</v>
      </c>
      <c r="C140" s="213" t="s">
        <v>113</v>
      </c>
      <c r="D140" s="43">
        <v>2029.9</v>
      </c>
    </row>
    <row r="141" spans="1:4" s="12" customFormat="1" ht="33.75" customHeight="1" x14ac:dyDescent="0.25">
      <c r="A141" s="185" t="s">
        <v>67</v>
      </c>
      <c r="B141" s="143" t="s">
        <v>409</v>
      </c>
      <c r="C141" s="216" t="s">
        <v>113</v>
      </c>
      <c r="D141" s="43">
        <v>18.8</v>
      </c>
    </row>
    <row r="142" spans="1:4" s="12" customFormat="1" ht="50.25" hidden="1" customHeight="1" x14ac:dyDescent="0.25">
      <c r="A142" s="185" t="s">
        <v>380</v>
      </c>
      <c r="B142" s="143" t="s">
        <v>455</v>
      </c>
      <c r="C142" s="16" t="s">
        <v>113</v>
      </c>
      <c r="D142" s="43"/>
    </row>
    <row r="143" spans="1:4" ht="24" customHeight="1" x14ac:dyDescent="0.25">
      <c r="A143" s="25"/>
      <c r="B143" s="262" t="s">
        <v>76</v>
      </c>
      <c r="C143" s="263"/>
      <c r="D143" s="54">
        <f>SUM(D139:D142)</f>
        <v>2064.7000000000003</v>
      </c>
    </row>
    <row r="144" spans="1:4" s="12" customFormat="1" ht="24" customHeight="1" x14ac:dyDescent="0.25">
      <c r="A144" s="246" t="s">
        <v>90</v>
      </c>
      <c r="B144" s="246"/>
      <c r="C144" s="55"/>
      <c r="D144" s="45">
        <f>D143+D137+D129+D72+D30+0.1</f>
        <v>9070.1319999999996</v>
      </c>
    </row>
    <row r="145" spans="1:4" ht="15.75" customHeight="1" x14ac:dyDescent="0.25">
      <c r="C145" s="3"/>
      <c r="D145" s="52"/>
    </row>
    <row r="146" spans="1:4" x14ac:dyDescent="0.25">
      <c r="A146" s="118"/>
      <c r="B146" s="118"/>
      <c r="C146" s="118"/>
      <c r="D146" s="125"/>
    </row>
    <row r="147" spans="1:4" x14ac:dyDescent="0.25">
      <c r="D147" s="52"/>
    </row>
  </sheetData>
  <mergeCells count="37">
    <mergeCell ref="C15:C25"/>
    <mergeCell ref="B123:C123"/>
    <mergeCell ref="A51:A56"/>
    <mergeCell ref="D2:D4"/>
    <mergeCell ref="B129:C129"/>
    <mergeCell ref="B31:D31"/>
    <mergeCell ref="B72:C72"/>
    <mergeCell ref="C108:C109"/>
    <mergeCell ref="B91:B93"/>
    <mergeCell ref="B96:B97"/>
    <mergeCell ref="B94:C94"/>
    <mergeCell ref="B73:D73"/>
    <mergeCell ref="D5:D7"/>
    <mergeCell ref="B9:D9"/>
    <mergeCell ref="B10:D10"/>
    <mergeCell ref="B14:D14"/>
    <mergeCell ref="B30:C30"/>
    <mergeCell ref="B51:B56"/>
    <mergeCell ref="B45:B50"/>
    <mergeCell ref="A38:A43"/>
    <mergeCell ref="B130:D130"/>
    <mergeCell ref="B38:B43"/>
    <mergeCell ref="A45:A50"/>
    <mergeCell ref="A57:A71"/>
    <mergeCell ref="B57:B71"/>
    <mergeCell ref="A34:A35"/>
    <mergeCell ref="B34:B35"/>
    <mergeCell ref="A144:B144"/>
    <mergeCell ref="B143:C143"/>
    <mergeCell ref="C131:C134"/>
    <mergeCell ref="B138:D138"/>
    <mergeCell ref="B76:B89"/>
    <mergeCell ref="A75:A89"/>
    <mergeCell ref="A91:A93"/>
    <mergeCell ref="A96:A97"/>
    <mergeCell ref="A114:A122"/>
    <mergeCell ref="B114:B122"/>
  </mergeCells>
  <phoneticPr fontId="9" type="noConversion"/>
  <pageMargins left="0" right="0" top="0" bottom="0" header="0" footer="0"/>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showZeros="0" workbookViewId="0">
      <selection activeCell="C53" sqref="C53"/>
    </sheetView>
  </sheetViews>
  <sheetFormatPr defaultColWidth="9.140625" defaultRowHeight="29.25" customHeight="1" x14ac:dyDescent="0.25"/>
  <cols>
    <col min="1" max="1" width="5.42578125" style="1" customWidth="1"/>
    <col min="2" max="2" width="55.140625" style="1" customWidth="1"/>
    <col min="3" max="3" width="34.140625" style="2" customWidth="1"/>
    <col min="4" max="16384" width="9.140625" style="1"/>
  </cols>
  <sheetData>
    <row r="1" spans="1:4" ht="24" customHeight="1" x14ac:dyDescent="0.25">
      <c r="C1" s="1" t="s">
        <v>77</v>
      </c>
    </row>
    <row r="2" spans="1:4" ht="19.5" customHeight="1" x14ac:dyDescent="0.25">
      <c r="C2" s="1" t="s">
        <v>132</v>
      </c>
    </row>
    <row r="3" spans="1:4" ht="19.5" customHeight="1" x14ac:dyDescent="0.25">
      <c r="C3" s="1" t="s">
        <v>460</v>
      </c>
    </row>
    <row r="4" spans="1:4" ht="13.5" hidden="1" customHeight="1" x14ac:dyDescent="0.25">
      <c r="C4" s="225"/>
      <c r="D4" s="225"/>
    </row>
    <row r="5" spans="1:4" ht="13.5" hidden="1" customHeight="1" x14ac:dyDescent="0.25">
      <c r="C5" s="225"/>
      <c r="D5" s="225"/>
    </row>
    <row r="6" spans="1:4" ht="19.5" hidden="1" customHeight="1" x14ac:dyDescent="0.25">
      <c r="C6" s="225"/>
      <c r="D6" s="225"/>
    </row>
    <row r="7" spans="1:4" ht="20.25" customHeight="1" x14ac:dyDescent="0.25">
      <c r="B7" s="12" t="s">
        <v>467</v>
      </c>
    </row>
    <row r="8" spans="1:4" ht="21.75" customHeight="1" x14ac:dyDescent="0.25">
      <c r="A8" s="226" t="s">
        <v>65</v>
      </c>
      <c r="B8" s="226"/>
      <c r="C8" s="226"/>
    </row>
    <row r="9" spans="1:4" ht="12.75" customHeight="1" x14ac:dyDescent="0.25">
      <c r="A9" s="10"/>
      <c r="B9" s="10"/>
      <c r="C9" s="10"/>
    </row>
    <row r="10" spans="1:4" ht="16.5" customHeight="1" x14ac:dyDescent="0.25">
      <c r="C10" s="158" t="s">
        <v>284</v>
      </c>
    </row>
    <row r="11" spans="1:4" ht="19.5" customHeight="1" x14ac:dyDescent="0.25">
      <c r="A11" s="290" t="s">
        <v>233</v>
      </c>
      <c r="B11" s="236" t="s">
        <v>96</v>
      </c>
      <c r="C11" s="259" t="s">
        <v>74</v>
      </c>
    </row>
    <row r="12" spans="1:4" ht="23.25" customHeight="1" x14ac:dyDescent="0.25">
      <c r="A12" s="291"/>
      <c r="B12" s="237"/>
      <c r="C12" s="260"/>
    </row>
    <row r="13" spans="1:4" ht="24" customHeight="1" x14ac:dyDescent="0.25">
      <c r="A13" s="95" t="s">
        <v>78</v>
      </c>
      <c r="B13" s="252" t="s">
        <v>327</v>
      </c>
      <c r="C13" s="253"/>
    </row>
    <row r="14" spans="1:4" ht="24" customHeight="1" x14ac:dyDescent="0.25">
      <c r="A14" s="96" t="s">
        <v>69</v>
      </c>
      <c r="B14" s="31" t="s">
        <v>108</v>
      </c>
      <c r="C14" s="43">
        <v>93</v>
      </c>
    </row>
    <row r="15" spans="1:4" ht="24" customHeight="1" x14ac:dyDescent="0.25">
      <c r="A15" s="96" t="s">
        <v>13</v>
      </c>
      <c r="B15" s="31" t="s">
        <v>2</v>
      </c>
      <c r="C15" s="43">
        <v>104</v>
      </c>
    </row>
    <row r="16" spans="1:4" ht="24" customHeight="1" x14ac:dyDescent="0.25">
      <c r="A16" s="96" t="s">
        <v>14</v>
      </c>
      <c r="B16" s="31" t="s">
        <v>9</v>
      </c>
      <c r="C16" s="43">
        <v>29</v>
      </c>
    </row>
    <row r="17" spans="1:3" ht="33.75" customHeight="1" x14ac:dyDescent="0.25">
      <c r="A17" s="96" t="s">
        <v>70</v>
      </c>
      <c r="B17" s="31" t="s">
        <v>124</v>
      </c>
      <c r="C17" s="43">
        <v>29</v>
      </c>
    </row>
    <row r="18" spans="1:3" ht="33.75" customHeight="1" x14ac:dyDescent="0.25">
      <c r="A18" s="96" t="s">
        <v>15</v>
      </c>
      <c r="B18" s="31" t="s">
        <v>75</v>
      </c>
      <c r="C18" s="43">
        <v>49</v>
      </c>
    </row>
    <row r="19" spans="1:3" ht="33.75" customHeight="1" x14ac:dyDescent="0.25">
      <c r="A19" s="96" t="s">
        <v>16</v>
      </c>
      <c r="B19" s="31" t="s">
        <v>155</v>
      </c>
      <c r="C19" s="43">
        <v>71.099999999999994</v>
      </c>
    </row>
    <row r="20" spans="1:3" ht="24" customHeight="1" x14ac:dyDescent="0.25">
      <c r="A20" s="96" t="s">
        <v>17</v>
      </c>
      <c r="B20" s="31" t="s">
        <v>125</v>
      </c>
      <c r="C20" s="43">
        <v>6</v>
      </c>
    </row>
    <row r="21" spans="1:3" ht="24" customHeight="1" x14ac:dyDescent="0.25">
      <c r="A21" s="96" t="s">
        <v>18</v>
      </c>
      <c r="B21" s="31" t="s">
        <v>71</v>
      </c>
      <c r="C21" s="43">
        <v>2</v>
      </c>
    </row>
    <row r="22" spans="1:3" ht="33.75" customHeight="1" x14ac:dyDescent="0.25">
      <c r="A22" s="96" t="s">
        <v>19</v>
      </c>
      <c r="B22" s="31" t="s">
        <v>97</v>
      </c>
      <c r="C22" s="43">
        <v>22.1</v>
      </c>
    </row>
    <row r="23" spans="1:3" ht="24" customHeight="1" x14ac:dyDescent="0.25">
      <c r="A23" s="96" t="s">
        <v>20</v>
      </c>
      <c r="B23" s="9" t="s">
        <v>306</v>
      </c>
      <c r="C23" s="43">
        <v>19</v>
      </c>
    </row>
    <row r="24" spans="1:3" ht="24" customHeight="1" x14ac:dyDescent="0.25">
      <c r="A24" s="96" t="s">
        <v>21</v>
      </c>
      <c r="B24" s="31" t="s">
        <v>72</v>
      </c>
      <c r="C24" s="43">
        <v>23</v>
      </c>
    </row>
    <row r="25" spans="1:3" ht="24" customHeight="1" x14ac:dyDescent="0.25">
      <c r="A25" s="96" t="s">
        <v>22</v>
      </c>
      <c r="B25" s="31" t="s">
        <v>73</v>
      </c>
      <c r="C25" s="43">
        <v>23.4</v>
      </c>
    </row>
    <row r="26" spans="1:3" ht="33.75" customHeight="1" x14ac:dyDescent="0.25">
      <c r="A26" s="96" t="s">
        <v>23</v>
      </c>
      <c r="B26" s="31" t="s">
        <v>10</v>
      </c>
      <c r="C26" s="43">
        <v>6.3</v>
      </c>
    </row>
    <row r="27" spans="1:3" ht="24" customHeight="1" x14ac:dyDescent="0.25">
      <c r="A27" s="96" t="s">
        <v>109</v>
      </c>
      <c r="B27" s="31" t="s">
        <v>250</v>
      </c>
      <c r="C27" s="43">
        <v>1.3</v>
      </c>
    </row>
    <row r="28" spans="1:3" ht="33.75" customHeight="1" x14ac:dyDescent="0.25">
      <c r="A28" s="96" t="s">
        <v>24</v>
      </c>
      <c r="B28" s="31" t="s">
        <v>341</v>
      </c>
      <c r="C28" s="43">
        <v>45</v>
      </c>
    </row>
    <row r="29" spans="1:3" ht="24" customHeight="1" x14ac:dyDescent="0.25">
      <c r="A29" s="96" t="s">
        <v>110</v>
      </c>
      <c r="B29" s="31" t="s">
        <v>98</v>
      </c>
      <c r="C29" s="43">
        <v>111.5</v>
      </c>
    </row>
    <row r="30" spans="1:3" ht="24" customHeight="1" x14ac:dyDescent="0.25">
      <c r="A30" s="96" t="s">
        <v>165</v>
      </c>
      <c r="B30" s="31" t="s">
        <v>304</v>
      </c>
      <c r="C30" s="43">
        <v>135</v>
      </c>
    </row>
    <row r="31" spans="1:3" ht="33.75" customHeight="1" x14ac:dyDescent="0.25">
      <c r="A31" s="96" t="s">
        <v>329</v>
      </c>
      <c r="B31" s="31" t="s">
        <v>462</v>
      </c>
      <c r="C31" s="43">
        <v>2</v>
      </c>
    </row>
    <row r="32" spans="1:3" ht="24" customHeight="1" x14ac:dyDescent="0.25">
      <c r="A32" s="96" t="s">
        <v>330</v>
      </c>
      <c r="B32" s="31" t="s">
        <v>99</v>
      </c>
      <c r="C32" s="43">
        <v>22.5</v>
      </c>
    </row>
    <row r="33" spans="1:3" ht="24" customHeight="1" x14ac:dyDescent="0.25">
      <c r="A33" s="96" t="s">
        <v>331</v>
      </c>
      <c r="B33" s="56" t="s">
        <v>100</v>
      </c>
      <c r="C33" s="43">
        <v>0.6</v>
      </c>
    </row>
    <row r="34" spans="1:3" ht="24" customHeight="1" x14ac:dyDescent="0.25">
      <c r="A34" s="96" t="s">
        <v>332</v>
      </c>
      <c r="B34" s="56" t="s">
        <v>101</v>
      </c>
      <c r="C34" s="43">
        <v>5</v>
      </c>
    </row>
    <row r="35" spans="1:3" ht="24" customHeight="1" x14ac:dyDescent="0.25">
      <c r="A35" s="96" t="s">
        <v>333</v>
      </c>
      <c r="B35" s="56" t="s">
        <v>102</v>
      </c>
      <c r="C35" s="43">
        <v>2.2000000000000002</v>
      </c>
    </row>
    <row r="36" spans="1:3" ht="24" customHeight="1" x14ac:dyDescent="0.25">
      <c r="A36" s="96" t="s">
        <v>334</v>
      </c>
      <c r="B36" s="56" t="s">
        <v>103</v>
      </c>
      <c r="C36" s="43">
        <v>25</v>
      </c>
    </row>
    <row r="37" spans="1:3" ht="24" customHeight="1" x14ac:dyDescent="0.25">
      <c r="A37" s="96" t="s">
        <v>335</v>
      </c>
      <c r="B37" s="56" t="s">
        <v>104</v>
      </c>
      <c r="C37" s="43">
        <v>0.5</v>
      </c>
    </row>
    <row r="38" spans="1:3" s="12" customFormat="1" ht="24" customHeight="1" x14ac:dyDescent="0.25">
      <c r="A38" s="25"/>
      <c r="B38" s="36" t="s">
        <v>74</v>
      </c>
      <c r="C38" s="44">
        <f>SUM(C14:C37)</f>
        <v>827.50000000000011</v>
      </c>
    </row>
    <row r="39" spans="1:3" s="12" customFormat="1" ht="24" customHeight="1" x14ac:dyDescent="0.25">
      <c r="A39" s="95" t="s">
        <v>79</v>
      </c>
      <c r="B39" s="252" t="s">
        <v>340</v>
      </c>
      <c r="C39" s="253"/>
    </row>
    <row r="40" spans="1:3" s="12" customFormat="1" ht="24" customHeight="1" x14ac:dyDescent="0.25">
      <c r="A40" s="96" t="s">
        <v>25</v>
      </c>
      <c r="B40" s="31" t="s">
        <v>98</v>
      </c>
      <c r="C40" s="43"/>
    </row>
    <row r="41" spans="1:3" s="12" customFormat="1" ht="24" customHeight="1" x14ac:dyDescent="0.25">
      <c r="A41" s="96" t="s">
        <v>26</v>
      </c>
      <c r="B41" s="31" t="s">
        <v>250</v>
      </c>
      <c r="C41" s="43"/>
    </row>
    <row r="42" spans="1:3" s="12" customFormat="1" ht="24" customHeight="1" x14ac:dyDescent="0.25">
      <c r="A42" s="25"/>
      <c r="B42" s="36" t="s">
        <v>74</v>
      </c>
      <c r="C42" s="44">
        <f>SUM(C40:C41)</f>
        <v>0</v>
      </c>
    </row>
    <row r="43" spans="1:3" ht="24" customHeight="1" x14ac:dyDescent="0.25">
      <c r="A43" s="95" t="s">
        <v>80</v>
      </c>
      <c r="B43" s="252" t="s">
        <v>328</v>
      </c>
      <c r="C43" s="253"/>
    </row>
    <row r="44" spans="1:3" ht="24" customHeight="1" x14ac:dyDescent="0.25">
      <c r="A44" s="96" t="s">
        <v>37</v>
      </c>
      <c r="B44" s="31" t="s">
        <v>105</v>
      </c>
      <c r="C44" s="43">
        <v>210</v>
      </c>
    </row>
    <row r="45" spans="1:3" ht="33.75" customHeight="1" x14ac:dyDescent="0.25">
      <c r="A45" s="96" t="s">
        <v>38</v>
      </c>
      <c r="B45" s="31" t="s">
        <v>341</v>
      </c>
      <c r="C45" s="43"/>
    </row>
    <row r="46" spans="1:3" ht="33.75" customHeight="1" x14ac:dyDescent="0.25">
      <c r="A46" s="96" t="s">
        <v>39</v>
      </c>
      <c r="B46" s="31" t="s">
        <v>106</v>
      </c>
      <c r="C46" s="43">
        <v>8</v>
      </c>
    </row>
    <row r="47" spans="1:3" ht="24" customHeight="1" x14ac:dyDescent="0.25">
      <c r="A47" s="96" t="s">
        <v>40</v>
      </c>
      <c r="B47" s="28" t="s">
        <v>115</v>
      </c>
      <c r="C47" s="43">
        <v>52</v>
      </c>
    </row>
    <row r="48" spans="1:3" ht="24" customHeight="1" x14ac:dyDescent="0.25">
      <c r="A48" s="96" t="s">
        <v>41</v>
      </c>
      <c r="B48" s="28" t="s">
        <v>163</v>
      </c>
      <c r="C48" s="43">
        <v>1.5</v>
      </c>
    </row>
    <row r="49" spans="1:3" ht="24" customHeight="1" x14ac:dyDescent="0.25">
      <c r="A49" s="96" t="s">
        <v>42</v>
      </c>
      <c r="B49" s="28" t="s">
        <v>116</v>
      </c>
      <c r="C49" s="43">
        <v>1.5</v>
      </c>
    </row>
    <row r="50" spans="1:3" ht="24" customHeight="1" x14ac:dyDescent="0.25">
      <c r="A50" s="96" t="s">
        <v>43</v>
      </c>
      <c r="B50" s="28" t="s">
        <v>119</v>
      </c>
      <c r="C50" s="43">
        <v>2</v>
      </c>
    </row>
    <row r="51" spans="1:3" ht="24" customHeight="1" x14ac:dyDescent="0.25">
      <c r="A51" s="96" t="s">
        <v>44</v>
      </c>
      <c r="B51" s="28" t="s">
        <v>121</v>
      </c>
      <c r="C51" s="43">
        <v>1</v>
      </c>
    </row>
    <row r="52" spans="1:3" ht="24" customHeight="1" x14ac:dyDescent="0.25">
      <c r="A52" s="96" t="s">
        <v>92</v>
      </c>
      <c r="B52" s="28" t="s">
        <v>123</v>
      </c>
      <c r="C52" s="43">
        <v>1</v>
      </c>
    </row>
    <row r="53" spans="1:3" ht="24" customHeight="1" x14ac:dyDescent="0.25">
      <c r="A53" s="96" t="s">
        <v>303</v>
      </c>
      <c r="B53" s="28" t="s">
        <v>164</v>
      </c>
      <c r="C53" s="43">
        <v>4</v>
      </c>
    </row>
    <row r="54" spans="1:3" ht="24" customHeight="1" x14ac:dyDescent="0.25">
      <c r="A54" s="7" t="s">
        <v>353</v>
      </c>
      <c r="B54" s="28" t="s">
        <v>127</v>
      </c>
      <c r="C54" s="43">
        <v>12.5</v>
      </c>
    </row>
    <row r="55" spans="1:3" s="12" customFormat="1" ht="24" customHeight="1" x14ac:dyDescent="0.25">
      <c r="A55" s="25"/>
      <c r="B55" s="36" t="s">
        <v>74</v>
      </c>
      <c r="C55" s="44">
        <f>SUM(C44:C54)</f>
        <v>293.5</v>
      </c>
    </row>
    <row r="56" spans="1:3" s="69" customFormat="1" ht="24" customHeight="1" x14ac:dyDescent="0.25">
      <c r="A56" s="115" t="s">
        <v>404</v>
      </c>
      <c r="B56" s="289" t="s">
        <v>337</v>
      </c>
      <c r="C56" s="289"/>
    </row>
    <row r="57" spans="1:3" s="12" customFormat="1" ht="24" customHeight="1" x14ac:dyDescent="0.25">
      <c r="A57" s="132" t="s">
        <v>405</v>
      </c>
      <c r="B57" s="31" t="s">
        <v>113</v>
      </c>
      <c r="C57" s="43">
        <v>14</v>
      </c>
    </row>
    <row r="58" spans="1:3" s="12" customFormat="1" ht="24" customHeight="1" x14ac:dyDescent="0.25">
      <c r="A58" s="180"/>
      <c r="B58" s="35" t="s">
        <v>74</v>
      </c>
      <c r="C58" s="44">
        <f>C57</f>
        <v>14</v>
      </c>
    </row>
    <row r="59" spans="1:3" s="12" customFormat="1" ht="24" customHeight="1" x14ac:dyDescent="0.25">
      <c r="A59" s="41" t="s">
        <v>133</v>
      </c>
      <c r="B59" s="41"/>
      <c r="C59" s="45">
        <f>C38+C55+C58+C42</f>
        <v>1135</v>
      </c>
    </row>
    <row r="60" spans="1:3" ht="29.25" customHeight="1" x14ac:dyDescent="0.25">
      <c r="A60" s="33"/>
      <c r="B60" s="33"/>
      <c r="C60" s="126"/>
    </row>
    <row r="61" spans="1:3" ht="29.25" customHeight="1" x14ac:dyDescent="0.25">
      <c r="C61" s="13"/>
    </row>
    <row r="62" spans="1:3" ht="29.25" customHeight="1" x14ac:dyDescent="0.25">
      <c r="C62" s="13"/>
    </row>
    <row r="63" spans="1:3" ht="29.25" customHeight="1" x14ac:dyDescent="0.25">
      <c r="C63" s="13"/>
    </row>
    <row r="64" spans="1:3" ht="29.25" customHeight="1" x14ac:dyDescent="0.25">
      <c r="C64" s="13"/>
    </row>
  </sheetData>
  <mergeCells count="9">
    <mergeCell ref="C4:D6"/>
    <mergeCell ref="B56:C56"/>
    <mergeCell ref="B43:C43"/>
    <mergeCell ref="A8:C8"/>
    <mergeCell ref="A11:A12"/>
    <mergeCell ref="B11:B12"/>
    <mergeCell ref="C11:C12"/>
    <mergeCell ref="B13:C13"/>
    <mergeCell ref="B39:C39"/>
  </mergeCells>
  <phoneticPr fontId="9" type="noConversion"/>
  <pageMargins left="0.74803149606299213" right="0" top="0" bottom="0"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5"/>
  <sheetViews>
    <sheetView showZeros="0" workbookViewId="0">
      <selection activeCell="E23" sqref="E23"/>
    </sheetView>
  </sheetViews>
  <sheetFormatPr defaultColWidth="9.140625" defaultRowHeight="15.75" customHeight="1" x14ac:dyDescent="0.25"/>
  <cols>
    <col min="1" max="1" width="6" style="1" customWidth="1"/>
    <col min="2" max="2" width="63.7109375" style="1" customWidth="1"/>
    <col min="3" max="3" width="35.28515625" style="1" customWidth="1"/>
    <col min="4" max="4" width="17.85546875" style="1" customWidth="1"/>
    <col min="5" max="16384" width="9.140625" style="1"/>
  </cols>
  <sheetData>
    <row r="1" spans="1:3" ht="15.75" customHeight="1" x14ac:dyDescent="0.25">
      <c r="C1" s="2" t="s">
        <v>77</v>
      </c>
    </row>
    <row r="2" spans="1:3" ht="15.75" customHeight="1" x14ac:dyDescent="0.25">
      <c r="C2" s="1" t="s">
        <v>132</v>
      </c>
    </row>
    <row r="3" spans="1:3" ht="15.75" customHeight="1" x14ac:dyDescent="0.25">
      <c r="C3" s="1" t="s">
        <v>468</v>
      </c>
    </row>
    <row r="4" spans="1:3" ht="15.75" customHeight="1" x14ac:dyDescent="0.25">
      <c r="C4" s="1" t="s">
        <v>469</v>
      </c>
    </row>
    <row r="5" spans="1:3" ht="15.75" hidden="1" customHeight="1" x14ac:dyDescent="0.25">
      <c r="C5" s="225"/>
    </row>
    <row r="6" spans="1:3" ht="15.75" hidden="1" customHeight="1" x14ac:dyDescent="0.25">
      <c r="C6" s="225"/>
    </row>
    <row r="7" spans="1:3" ht="15.75" hidden="1" customHeight="1" x14ac:dyDescent="0.25">
      <c r="C7" s="225"/>
    </row>
    <row r="8" spans="1:3" ht="15.75" customHeight="1" x14ac:dyDescent="0.25">
      <c r="C8" s="2"/>
    </row>
    <row r="9" spans="1:3" ht="15.75" customHeight="1" x14ac:dyDescent="0.25">
      <c r="A9" s="294" t="s">
        <v>464</v>
      </c>
      <c r="B9" s="294"/>
      <c r="C9" s="294"/>
    </row>
    <row r="10" spans="1:3" ht="15.75" customHeight="1" x14ac:dyDescent="0.25">
      <c r="A10" s="294" t="s">
        <v>180</v>
      </c>
      <c r="B10" s="294"/>
      <c r="C10" s="294"/>
    </row>
    <row r="11" spans="1:3" ht="15.75" customHeight="1" x14ac:dyDescent="0.25">
      <c r="C11" s="158" t="s">
        <v>284</v>
      </c>
    </row>
    <row r="12" spans="1:3" ht="24" customHeight="1" x14ac:dyDescent="0.25">
      <c r="A12" s="295" t="s">
        <v>232</v>
      </c>
      <c r="B12" s="259" t="s">
        <v>96</v>
      </c>
      <c r="C12" s="259" t="s">
        <v>74</v>
      </c>
    </row>
    <row r="13" spans="1:3" ht="24" customHeight="1" x14ac:dyDescent="0.25">
      <c r="A13" s="296"/>
      <c r="B13" s="297"/>
      <c r="C13" s="297"/>
    </row>
    <row r="14" spans="1:3" ht="24" customHeight="1" x14ac:dyDescent="0.25">
      <c r="A14" s="95" t="s">
        <v>78</v>
      </c>
      <c r="B14" s="292" t="s">
        <v>328</v>
      </c>
      <c r="C14" s="292"/>
    </row>
    <row r="15" spans="1:3" ht="24" customHeight="1" x14ac:dyDescent="0.25">
      <c r="A15" s="96" t="s">
        <v>69</v>
      </c>
      <c r="B15" s="34" t="s">
        <v>113</v>
      </c>
      <c r="C15" s="42">
        <v>38</v>
      </c>
    </row>
    <row r="16" spans="1:3" ht="24" customHeight="1" x14ac:dyDescent="0.25">
      <c r="A16" s="97"/>
      <c r="B16" s="57" t="s">
        <v>76</v>
      </c>
      <c r="C16" s="44">
        <f>C15</f>
        <v>38</v>
      </c>
    </row>
    <row r="17" spans="1:3" ht="24" customHeight="1" x14ac:dyDescent="0.25">
      <c r="A17" s="95" t="s">
        <v>79</v>
      </c>
      <c r="B17" s="247" t="s">
        <v>338</v>
      </c>
      <c r="C17" s="247"/>
    </row>
    <row r="18" spans="1:3" ht="24" customHeight="1" x14ac:dyDescent="0.25">
      <c r="A18" s="96" t="s">
        <v>25</v>
      </c>
      <c r="B18" s="34" t="s">
        <v>113</v>
      </c>
      <c r="C18" s="42">
        <v>190</v>
      </c>
    </row>
    <row r="19" spans="1:3" ht="24" customHeight="1" x14ac:dyDescent="0.25">
      <c r="A19" s="63"/>
      <c r="B19" s="154" t="s">
        <v>76</v>
      </c>
      <c r="C19" s="44">
        <f>SUM(C18)</f>
        <v>190</v>
      </c>
    </row>
    <row r="20" spans="1:3" ht="24" customHeight="1" x14ac:dyDescent="0.25">
      <c r="A20" s="95" t="s">
        <v>80</v>
      </c>
      <c r="B20" s="247" t="s">
        <v>337</v>
      </c>
      <c r="C20" s="247"/>
    </row>
    <row r="21" spans="1:3" ht="24" customHeight="1" x14ac:dyDescent="0.25">
      <c r="A21" s="96" t="s">
        <v>37</v>
      </c>
      <c r="B21" s="34" t="s">
        <v>113</v>
      </c>
      <c r="C21" s="42">
        <v>273</v>
      </c>
    </row>
    <row r="22" spans="1:3" ht="24" customHeight="1" x14ac:dyDescent="0.25">
      <c r="A22" s="63"/>
      <c r="B22" s="154" t="s">
        <v>76</v>
      </c>
      <c r="C22" s="44">
        <f>SUM(C21)</f>
        <v>273</v>
      </c>
    </row>
    <row r="23" spans="1:3" ht="24" customHeight="1" x14ac:dyDescent="0.25">
      <c r="A23" s="293" t="s">
        <v>133</v>
      </c>
      <c r="B23" s="293"/>
      <c r="C23" s="45">
        <f>C19+C16+C22</f>
        <v>501</v>
      </c>
    </row>
    <row r="24" spans="1:3" ht="15.75" customHeight="1" x14ac:dyDescent="0.25">
      <c r="C24" s="46"/>
    </row>
    <row r="25" spans="1:3" ht="15.75" customHeight="1" x14ac:dyDescent="0.25">
      <c r="A25" s="118"/>
      <c r="B25" s="118"/>
      <c r="C25" s="118"/>
    </row>
  </sheetData>
  <mergeCells count="10">
    <mergeCell ref="C5:C7"/>
    <mergeCell ref="B14:C14"/>
    <mergeCell ref="A23:B23"/>
    <mergeCell ref="A9:C9"/>
    <mergeCell ref="A12:A13"/>
    <mergeCell ref="B12:B13"/>
    <mergeCell ref="C12:C13"/>
    <mergeCell ref="A10:C10"/>
    <mergeCell ref="B17:C17"/>
    <mergeCell ref="B20:C20"/>
  </mergeCells>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workbookViewId="0">
      <selection activeCell="F22" sqref="F22"/>
    </sheetView>
  </sheetViews>
  <sheetFormatPr defaultColWidth="9.140625" defaultRowHeight="15.75" x14ac:dyDescent="0.25"/>
  <cols>
    <col min="1" max="1" width="6.42578125" style="1" customWidth="1"/>
    <col min="2" max="2" width="50.28515625" style="1" customWidth="1"/>
    <col min="3" max="3" width="17.42578125" style="2" customWidth="1"/>
    <col min="4" max="4" width="22.5703125" style="1" customWidth="1"/>
    <col min="5" max="5" width="18.42578125" style="1" customWidth="1"/>
    <col min="6" max="6" width="11.85546875" style="1" bestFit="1" customWidth="1"/>
    <col min="7" max="16384" width="9.140625" style="1"/>
  </cols>
  <sheetData>
    <row r="1" spans="1:3" x14ac:dyDescent="0.25">
      <c r="C1" s="1"/>
    </row>
    <row r="2" spans="1:3" x14ac:dyDescent="0.25">
      <c r="C2" s="1"/>
    </row>
    <row r="3" spans="1:3" x14ac:dyDescent="0.25">
      <c r="C3" s="1"/>
    </row>
    <row r="4" spans="1:3" x14ac:dyDescent="0.25">
      <c r="C4" s="1"/>
    </row>
    <row r="5" spans="1:3" x14ac:dyDescent="0.25">
      <c r="C5" s="1"/>
    </row>
    <row r="6" spans="1:3" ht="20.25" customHeight="1" x14ac:dyDescent="0.25">
      <c r="C6" s="1"/>
    </row>
    <row r="7" spans="1:3" ht="20.25" customHeight="1" x14ac:dyDescent="0.25">
      <c r="C7" s="1"/>
    </row>
    <row r="8" spans="1:3" ht="21" customHeight="1" x14ac:dyDescent="0.25">
      <c r="C8" s="1"/>
    </row>
    <row r="9" spans="1:3" x14ac:dyDescent="0.25">
      <c r="C9" s="1"/>
    </row>
    <row r="10" spans="1:3" s="12" customFormat="1" x14ac:dyDescent="0.25"/>
    <row r="11" spans="1:3" x14ac:dyDescent="0.25">
      <c r="C11" s="1"/>
    </row>
    <row r="12" spans="1:3" s="12" customFormat="1" ht="20.25" customHeight="1" x14ac:dyDescent="0.25"/>
    <row r="13" spans="1:3" x14ac:dyDescent="0.25">
      <c r="C13" s="1"/>
    </row>
    <row r="14" spans="1:3" x14ac:dyDescent="0.25">
      <c r="C14" s="1"/>
    </row>
    <row r="15" spans="1:3" s="12" customFormat="1" ht="18.75" customHeight="1" x14ac:dyDescent="0.25">
      <c r="A15" s="37"/>
    </row>
    <row r="16" spans="1:3" x14ac:dyDescent="0.25">
      <c r="C16" s="1"/>
    </row>
    <row r="17" spans="3:3" x14ac:dyDescent="0.25">
      <c r="C17" s="13"/>
    </row>
    <row r="18" spans="3:3" x14ac:dyDescent="0.25">
      <c r="C18" s="13"/>
    </row>
    <row r="19" spans="3:3" x14ac:dyDescent="0.25">
      <c r="C19" s="13"/>
    </row>
    <row r="20" spans="3:3" x14ac:dyDescent="0.25">
      <c r="C20" s="13"/>
    </row>
  </sheetData>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19</vt:i4>
      </vt:variant>
      <vt:variant>
        <vt:lpstr>Įvardytieji diapazonai</vt:lpstr>
      </vt:variant>
      <vt:variant>
        <vt:i4>7</vt:i4>
      </vt:variant>
    </vt:vector>
  </HeadingPairs>
  <TitlesOfParts>
    <vt:vector size="26" baseType="lpstr">
      <vt:lpstr>PAJAMOS</vt:lpstr>
      <vt:lpstr>BĮ PAJAMOS</vt:lpstr>
      <vt:lpstr>ASIGNAVIMAI</vt:lpstr>
      <vt:lpstr>ASIGN UGDYMO REIKMĖMS</vt:lpstr>
      <vt:lpstr>ASIGNAVIMAI IŠ SAVIV.BIUDŽETO</vt:lpstr>
      <vt:lpstr>ASIGN IŠ DOTACIJŲ</vt:lpstr>
      <vt:lpstr>ASIGN IŠ BĮ PAJAMŲ</vt:lpstr>
      <vt:lpstr>ASIGN SPEC PROGRAMOMS</vt:lpstr>
      <vt:lpstr>ASIGN IŠ SKOLINTŲ LĖŠŲ</vt:lpstr>
      <vt:lpstr>ASIGN IŠ NEP TIKSL PASK L</vt:lpstr>
      <vt:lpstr>IŠ NEP BĮ PAJAMŲ ĮM</vt:lpstr>
      <vt:lpstr>ASIGNAV IŠ ES NEP</vt:lpstr>
      <vt:lpstr>BKL</vt:lpstr>
      <vt:lpstr>Skolintos lėšos</vt:lpstr>
      <vt:lpstr>ASIGNAVIMAI PAGAL PROGRAMAS</vt:lpstr>
      <vt:lpstr>Lapas2</vt:lpstr>
      <vt:lpstr>ASIGNAVIMAI PAGAL PROGRAMAS SB</vt:lpstr>
      <vt:lpstr>asign pagal programas</vt:lpstr>
      <vt:lpstr>asign SB</vt:lpstr>
      <vt:lpstr>'ASIGN IŠ BĮ PAJAMŲ'!Print_Titles</vt:lpstr>
      <vt:lpstr>'ASIGN IŠ DOTACIJŲ'!Print_Titles</vt:lpstr>
      <vt:lpstr>'ASIGN UGDYMO REIKMĖMS'!Print_Titles</vt:lpstr>
      <vt:lpstr>ASIGNAVIMAI!Print_Titles</vt:lpstr>
      <vt:lpstr>'ASIGNAVIMAI IŠ SAVIV.BIUDŽETO'!Print_Titles</vt:lpstr>
      <vt:lpstr>'BĮ PAJAMOS'!Print_Titles</vt:lpstr>
      <vt:lpstr>PAJAMOS!Print_Titles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Nijolė Palaimienė</dc:creator>
  <cp:lastModifiedBy>Audronė Litvinskaitė</cp:lastModifiedBy>
  <cp:revision>1</cp:revision>
  <cp:lastPrinted>2025-02-06T11:06:09Z</cp:lastPrinted>
  <dcterms:created xsi:type="dcterms:W3CDTF">2003-11-18T09:46:08Z</dcterms:created>
  <dcterms:modified xsi:type="dcterms:W3CDTF">2025-02-09T09:28:17Z</dcterms:modified>
</cp:coreProperties>
</file>