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violeta darbas\STRATEGINIS PLANAVIMAS\KEITIMAI\2025 m\2025-02\"/>
    </mc:Choice>
  </mc:AlternateContent>
  <bookViews>
    <workbookView xWindow="0" yWindow="0" windowWidth="38400" windowHeight="17715"/>
  </bookViews>
  <sheets>
    <sheet name="1 programa" sheetId="1" r:id="rId1"/>
    <sheet name="2 programa" sheetId="2" r:id="rId2"/>
    <sheet name="3 programa" sheetId="3" r:id="rId3"/>
    <sheet name="4 programa" sheetId="4" r:id="rId4"/>
    <sheet name="5 programa" sheetId="5" r:id="rId5"/>
  </sheets>
  <definedNames>
    <definedName name="_xlnm.Print_Area" localSheetId="0">'1 programa'!$A$1:$H$143</definedName>
    <definedName name="_xlnm.Print_Titles" localSheetId="0">'1 programa'!$3:$5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2" i="4" l="1"/>
  <c r="G194" i="3"/>
  <c r="G195" i="3"/>
  <c r="E31" i="5"/>
  <c r="F130" i="5"/>
  <c r="E130" i="5"/>
  <c r="D130" i="5"/>
  <c r="F129" i="5"/>
  <c r="E129" i="5"/>
  <c r="D129" i="5"/>
  <c r="F128" i="5"/>
  <c r="E128" i="5"/>
  <c r="D128" i="5"/>
  <c r="F127" i="5"/>
  <c r="E127" i="5"/>
  <c r="D127" i="5"/>
  <c r="F126" i="5"/>
  <c r="E126" i="5"/>
  <c r="D126" i="5"/>
  <c r="F125" i="5"/>
  <c r="E125" i="5"/>
  <c r="D125" i="5"/>
  <c r="D61" i="5"/>
  <c r="D33" i="5"/>
  <c r="E32" i="5"/>
  <c r="D32" i="5"/>
  <c r="D31" i="5"/>
  <c r="F30" i="5"/>
  <c r="E30" i="5"/>
  <c r="D30" i="5"/>
  <c r="F21" i="5"/>
  <c r="E21" i="5"/>
  <c r="D21" i="5"/>
  <c r="F17" i="5"/>
  <c r="E17" i="5"/>
  <c r="D17" i="5"/>
  <c r="D16" i="5"/>
  <c r="D69" i="4" l="1"/>
  <c r="D68" i="4"/>
  <c r="D67" i="4"/>
  <c r="D66" i="4"/>
  <c r="D65" i="4"/>
  <c r="D64" i="4"/>
  <c r="D63" i="4"/>
  <c r="F195" i="3" l="1"/>
  <c r="E195" i="3"/>
  <c r="D195" i="3"/>
  <c r="F194" i="3"/>
  <c r="E194" i="3"/>
  <c r="D194" i="3"/>
  <c r="F123" i="1" l="1"/>
  <c r="E123" i="1"/>
  <c r="D123" i="1"/>
  <c r="D122" i="1"/>
  <c r="F143" i="1" l="1"/>
  <c r="E143" i="1"/>
  <c r="D143" i="1"/>
  <c r="F142" i="1"/>
  <c r="E142" i="1"/>
  <c r="D142" i="1"/>
  <c r="F141" i="1"/>
  <c r="E141" i="1"/>
  <c r="D141" i="1"/>
  <c r="F140" i="1"/>
  <c r="E140" i="1"/>
  <c r="D140" i="1"/>
  <c r="F139" i="1"/>
  <c r="E139" i="1"/>
  <c r="D139" i="1"/>
  <c r="F138" i="1"/>
  <c r="E138" i="1"/>
  <c r="D138" i="1"/>
  <c r="F137" i="1"/>
  <c r="E137" i="1"/>
  <c r="D137" i="1"/>
  <c r="E134" i="1" l="1"/>
  <c r="F134" i="1"/>
  <c r="D134" i="1"/>
</calcChain>
</file>

<file path=xl/sharedStrings.xml><?xml version="1.0" encoding="utf-8"?>
<sst xmlns="http://schemas.openxmlformats.org/spreadsheetml/2006/main" count="2212" uniqueCount="1743">
  <si>
    <t>Stebėsenos rodiklio kodas</t>
  </si>
  <si>
    <t>Stebėsenos rodiklio pavadinimas (matavimo vnt.)</t>
  </si>
  <si>
    <t>Siektinos stebėsenos rodiklių reikšmės</t>
  </si>
  <si>
    <t>Savivaldybės strateginio plėtros plano rodiklis</t>
  </si>
  <si>
    <t>2024 m.</t>
  </si>
  <si>
    <t>2025 m.</t>
  </si>
  <si>
    <t>2026 m.</t>
  </si>
  <si>
    <t xml:space="preserve">2027 m. </t>
  </si>
  <si>
    <t>01.</t>
  </si>
  <si>
    <t xml:space="preserve">Tikslas: : Užtikrinti efektyvų savarankiškųjų (Konstitucijos ir įstatymų nustatytų (priskirtų)) savivaldybės funkcijų vykdymą
</t>
  </si>
  <si>
    <t>01.01</t>
  </si>
  <si>
    <t xml:space="preserve">Uždavinys: Organizuoti savivaldybės savarankiškųjų funkcijų įgyvendinimą Savivaldybėje
</t>
  </si>
  <si>
    <t>E-01.01-01</t>
  </si>
  <si>
    <t>Kaišiadorių rajono savivaldybės indeksas tarp mažųjų savivaldybių (balai)</t>
  </si>
  <si>
    <t>P-1.1-1</t>
  </si>
  <si>
    <t>E-01.01-03</t>
  </si>
  <si>
    <t xml:space="preserve">Savivaldybės gyvenimo kokybės indeksas </t>
  </si>
  <si>
    <t>E-01.01-02</t>
  </si>
  <si>
    <t>Kaišiadorių rajono savivaldybės bendras vertinimas (balai iš 10) (gyventojų nuomonės tyrimas)</t>
  </si>
  <si>
    <t>R-1.1-1-1</t>
  </si>
  <si>
    <t>E-01.01-04</t>
  </si>
  <si>
    <t>Elektroninių paslaugų dalis nuo bendro teikiamų viešųjų ir administracinių paslaugų skaičiaus (proc.)</t>
  </si>
  <si>
    <t xml:space="preserve">PR-1.1-1-1-1 </t>
  </si>
  <si>
    <t>E-01.01-05</t>
  </si>
  <si>
    <t>Pasirašytų  partnerystės, bendradarbiavimo sutarčių, skirtų plėtoti Savivaldybės administracijos bei įstaigų tarpsektorinį ir tarptautinį bendradarbiavimą, skaičius (vnt.) per metus</t>
  </si>
  <si>
    <t>PR-1.1-1-10-1</t>
  </si>
  <si>
    <t>01.01.01</t>
  </si>
  <si>
    <t xml:space="preserve">Priemonė: Savivaldybės tarybos veiklos organizavimas </t>
  </si>
  <si>
    <t>P-01.01.01-02</t>
  </si>
  <si>
    <t xml:space="preserve">Parengtų Savivaldybės tarybos sprendimų projektų skaičius </t>
  </si>
  <si>
    <t>P-01.01.01-03</t>
  </si>
  <si>
    <t>Priimtų Savivaldybės tarybos sprendimų skaičius</t>
  </si>
  <si>
    <t>P-01.01.01-04</t>
  </si>
  <si>
    <t>Savivaldybės tarybos komisijų posėdžių skaičius</t>
  </si>
  <si>
    <t>P-01.01.01-05</t>
  </si>
  <si>
    <t>Savivaldybės tarybos komitetų posėdžių skaičius</t>
  </si>
  <si>
    <t>P-01.01.01-06</t>
  </si>
  <si>
    <t>Savivaldybės kolegijos posėdžių skaičius</t>
  </si>
  <si>
    <t>P-01.01.01-07</t>
  </si>
  <si>
    <t xml:space="preserve">Savivaldybės tarybos posėdžių skaičius  </t>
  </si>
  <si>
    <t>P-01.01.01-08</t>
  </si>
  <si>
    <t>Asociacijų ir tarybų, kurioms numatytas kasmetinis ar įstojimo mokestis, skaičius</t>
  </si>
  <si>
    <t>01.01.02</t>
  </si>
  <si>
    <t>Priemonė: Savivaldybės tarybos darbo užmokestis</t>
  </si>
  <si>
    <t>P-01.01.02-01</t>
  </si>
  <si>
    <t>Savivaldybės tarybos narių skaičius</t>
  </si>
  <si>
    <t>P-01.01.02-02</t>
  </si>
  <si>
    <t>Savivaldybės mero komandos darbuotojų skaičius</t>
  </si>
  <si>
    <t>P-01.01.02-03</t>
  </si>
  <si>
    <t>Komandiruočių Savivaldybės tarybos nariams skaičius</t>
  </si>
  <si>
    <t>P-01.01.02-04</t>
  </si>
  <si>
    <t>Savivaldybės mero komandos darbuotojų, kėlusių kvalifikaciją, skaičius</t>
  </si>
  <si>
    <t>01.01.03</t>
  </si>
  <si>
    <t>Priemonė: Savivaldybės administracijos funkcijų vykdymas</t>
  </si>
  <si>
    <t>P-01.01.03-01</t>
  </si>
  <si>
    <t xml:space="preserve">Informacinių sistemų skaičius </t>
  </si>
  <si>
    <t>P-01.01.03-02</t>
  </si>
  <si>
    <t>Įsigyta naujų transporto priemonių</t>
  </si>
  <si>
    <t>P-01.01.03-03</t>
  </si>
  <si>
    <t>Kompiuterinės įrangos įsigijimas (vnt.)</t>
  </si>
  <si>
    <t>P-01.01.03-04</t>
  </si>
  <si>
    <t>Programinės įrangos licencijų skaičius (vnt.)</t>
  </si>
  <si>
    <t>P-01.01.03-05</t>
  </si>
  <si>
    <t>Sutarčių, skirtų aptarnavimo paslaugoms, kanceliarinių ir ūkinių prekių įsigijimui, skaičus</t>
  </si>
  <si>
    <t>01.01.04</t>
  </si>
  <si>
    <t>Priemonė: Savivaldybės administracijos darbo užmokestis</t>
  </si>
  <si>
    <t>P-01.01.04-01</t>
  </si>
  <si>
    <t>Savivaldybės administracijos darbuotojų pareigybių skaičius</t>
  </si>
  <si>
    <t>P-01.01.04-02</t>
  </si>
  <si>
    <t>Mokymų Savivaldybės administracijos darbuotojams skaičius</t>
  </si>
  <si>
    <t>P-01.01.04-03</t>
  </si>
  <si>
    <t>Kaišiadorių rajono savivaldybės administracijos darbuotojų, dalyvavusių kvalifikacijos kėlimo kursuose, seminaruose, dalis nuo bendro darbuotojų skaičiaus (proc.)</t>
  </si>
  <si>
    <t xml:space="preserve">PR-1.1-1-4-1 </t>
  </si>
  <si>
    <t>P-01.01.04-04</t>
  </si>
  <si>
    <t>Komandiruočių Savivaldybės administracijos darbuotojams skaičius</t>
  </si>
  <si>
    <t>01.01.07</t>
  </si>
  <si>
    <t>Priemonė: Paskolų ir panaudotų dotacijų grąžinimas ir palūkanos</t>
  </si>
  <si>
    <t>P-01.01.07-01</t>
  </si>
  <si>
    <t>Išmokėta paskolų ir dotacijų grąžinimui mokėjimui lėšų (proc.)</t>
  </si>
  <si>
    <t>P-01.01.07-02</t>
  </si>
  <si>
    <t>Pasirašytų paskolų sutarčių skaičius</t>
  </si>
  <si>
    <t>01.01.08</t>
  </si>
  <si>
    <t>Priemonė: Lygių galimybių, moterų ir vyrų lygybės, politikos įgyvendinimas</t>
  </si>
  <si>
    <t>P-01.01.08-01</t>
  </si>
  <si>
    <t xml:space="preserve">Parengtas ar atnaujintas Lygių galimybių veiksmų planas </t>
  </si>
  <si>
    <t xml:space="preserve">PR-1.1-1-9-1 </t>
  </si>
  <si>
    <t>P-01.01.08-02</t>
  </si>
  <si>
    <t>Įgyvendintų Lygių galimybių veiksmų plano priemonių skaičius (vnt.)</t>
  </si>
  <si>
    <t>P-01.01.08-03</t>
  </si>
  <si>
    <t xml:space="preserve">Suorganizuotų mokymų nediskriminavimo klausimais skaičius </t>
  </si>
  <si>
    <t>P-01.01.08-04</t>
  </si>
  <si>
    <t>Kėlusiųjų kvalifikaciją vienos lyties atstovų (proc.)</t>
  </si>
  <si>
    <t>P-01.01.08-05</t>
  </si>
  <si>
    <t>Savivaldybės administracijos darbuotojų darbo užmokesčio bei skatinimo intensyvumo analizė (vnt.)</t>
  </si>
  <si>
    <t>01.01.09</t>
  </si>
  <si>
    <t>Priemonė: Humanitarinės pagalbos teikimas</t>
  </si>
  <si>
    <t>P-01.01.09-01</t>
  </si>
  <si>
    <t>Patenkintų humanitarinės pagalbos prašymų skaičius  (proc.)</t>
  </si>
  <si>
    <t>01.02</t>
  </si>
  <si>
    <t>Uždavinys: Mažinti administracinę naštą Savivaldybės administracijoje</t>
  </si>
  <si>
    <t>E-01.02-01</t>
  </si>
  <si>
    <t>Elektroninių paslaugų vartotojų skaičius (asm.)</t>
  </si>
  <si>
    <t xml:space="preserve">PR-1.1-1-2-1 </t>
  </si>
  <si>
    <t>E-01.02-02</t>
  </si>
  <si>
    <t>E-01.02-03</t>
  </si>
  <si>
    <t>Asmenų, pateikusių elektroniniu būdu prašymus, dalis (proc.) (Elektroninės sistemos: E-valdžios vartai, SPIS, MGVD, ŽPDRIS, „Infostatyba“)</t>
  </si>
  <si>
    <t xml:space="preserve">PR-1.1-1-2-2 </t>
  </si>
  <si>
    <t>E-01.02-04</t>
  </si>
  <si>
    <t>Negalią turinčių asmenų (regos, klausos, intelekto) poreikiams pritaikyti informacijos teikimo būdai (vnt.)</t>
  </si>
  <si>
    <t xml:space="preserve">PR-1.1-1-3-1 </t>
  </si>
  <si>
    <t>E-01.02-05</t>
  </si>
  <si>
    <t>Priemonių, užtikrinančių kibernetinį saugumą, skaičius</t>
  </si>
  <si>
    <t xml:space="preserve">PR-1.1-1-5-1 </t>
  </si>
  <si>
    <t>E-01.02-06</t>
  </si>
  <si>
    <t>Savivaldybės išorinės komunikacijos auditorijos dydis (interneto svetainės naudotojai, socialinių tinklų sekėjai, naujienlaiškių prenumeratoriai, www.kaisiadorys.lt, „Facebook“, „Youtube“ ir kt.)</t>
  </si>
  <si>
    <t xml:space="preserve">PR-1.1-1-11-1 </t>
  </si>
  <si>
    <t>01.02.01</t>
  </si>
  <si>
    <t>Priemonė: Administracinės naštos mažinimo priemonių įgyvendinimas Savivaldybės administracijoje</t>
  </si>
  <si>
    <t>P-01.02.01-01</t>
  </si>
  <si>
    <t>Atliktų apklausų / tyrimų skaičius (vnt.)</t>
  </si>
  <si>
    <t xml:space="preserve">PR-1.1-1-1-2 </t>
  </si>
  <si>
    <t>P-01.02.01-02</t>
  </si>
  <si>
    <t>Įgyvendintų korupcijos prevencijos priemonių skaičius Kaišiadorių rajono savivaldybės institucijose, įstaigose bei įmonėse (vnt.)</t>
  </si>
  <si>
    <t>PR-1.1-1-8-1</t>
  </si>
  <si>
    <t>P-01.02.01-04</t>
  </si>
  <si>
    <t>Prieinamų duomenų rinkinių skaičius</t>
  </si>
  <si>
    <t>PR-1.1-1-6-1</t>
  </si>
  <si>
    <t>P-01.02.01-05</t>
  </si>
  <si>
    <t>Naujai įdiegtų / tobulinamų vidaus administravimo sistemų (ar įrankių) skaičius (vnt.)</t>
  </si>
  <si>
    <t>PR-1.1-1-7-1</t>
  </si>
  <si>
    <t>02.</t>
  </si>
  <si>
    <t xml:space="preserve">Tikslas: :Užtikrinti efektyvų valstybinių (valstybės perduotų savivaldybei) funkcijų vykdymą
</t>
  </si>
  <si>
    <t>02.01</t>
  </si>
  <si>
    <t xml:space="preserve">Uždavinys: Įgyvendinti valstybines (valstybės perduotas savivaldybei) funkcijas
</t>
  </si>
  <si>
    <t>02.01.01</t>
  </si>
  <si>
    <t>Priemonė: Gyventojų registro tvarkymas ir duomenų valstybės registrams teikimas</t>
  </si>
  <si>
    <t>P-02.01.01-01</t>
  </si>
  <si>
    <t xml:space="preserve">Gyventojų registro tvarkymas ir duomenų, perduotų Valstybės registrui, skaičius </t>
  </si>
  <si>
    <t>02.01.02</t>
  </si>
  <si>
    <t>Priemonė: Civilinės būklės aktų registravimas</t>
  </si>
  <si>
    <t>P-02.01.02-01</t>
  </si>
  <si>
    <t xml:space="preserve">Civilinės būklės aktų skaičius ir civilinės būklės aktų įrašų pagrindu išduotų pakartotinių liudijimų ir įrašų skaičius </t>
  </si>
  <si>
    <t>02.01.03</t>
  </si>
  <si>
    <t>Priemonė: Savivaldybei pagal teisės aktus priskirtų archyvinių dokumentų tvarkymas</t>
  </si>
  <si>
    <t>P-02.01.03-01</t>
  </si>
  <si>
    <t xml:space="preserve">Archyvinių dokumentų pagrindu išduotų pažymų skaičius </t>
  </si>
  <si>
    <t>02.01.04</t>
  </si>
  <si>
    <t>Priemonė: Valstybės garantuojamos pirminės teisinės pagalbos teikimas</t>
  </si>
  <si>
    <t>P-02.01.04-01</t>
  </si>
  <si>
    <t xml:space="preserve">Gyventojų, kuriems suteikta valstybės garantuojama pirminė teisinė pagalba, skaičius </t>
  </si>
  <si>
    <t>P-02.01.04-02</t>
  </si>
  <si>
    <t>Kokybiškai parengtų prašymų antrinei valstybės garantuojamai teisinei pagalbai gauti skaičius</t>
  </si>
  <si>
    <t>02.01.05</t>
  </si>
  <si>
    <t>Priemonė: Gyvenamosios vietos deklaravimo duomenų ir gyvenamosios vietos neturinčių asmenų apskaitos duomenų tvarkymas</t>
  </si>
  <si>
    <t>P-02.01.05-01</t>
  </si>
  <si>
    <t>Gyventojų, pasinaudojusių deklaravimo paslaugomis, skaičius</t>
  </si>
  <si>
    <t>P-02.01.05-02</t>
  </si>
  <si>
    <t xml:space="preserve">Gyvenamosios vietos deklaracijų, asmenų pateiktų elektroniniu būdu proc. </t>
  </si>
  <si>
    <t>P-02.01.05-03</t>
  </si>
  <si>
    <t>Gyvenamosios vietos deklaracijų, asmenų pateiktų elektroniniu būdu, dalies didėjimas per metus, ne mažiau kaip 1,5 proc.</t>
  </si>
  <si>
    <t>02.01.06</t>
  </si>
  <si>
    <t>Priemonė: Duomenų teikimas Suteiktos valstybės pagalbos registrui</t>
  </si>
  <si>
    <t>P-02.01.06-01</t>
  </si>
  <si>
    <t xml:space="preserve">Valstybės pagalbos registrui pateiktų duomenų registravimas, proc. </t>
  </si>
  <si>
    <t>02.01.07</t>
  </si>
  <si>
    <t>Priemonė: Civilinės saugos organizavimas</t>
  </si>
  <si>
    <t>P-02.01.07-01</t>
  </si>
  <si>
    <t>Suorganizuotų civilinės saugos pratybų skaičius</t>
  </si>
  <si>
    <t>P-02.01.07-02</t>
  </si>
  <si>
    <t>Civilinės saugos mokymų, renginių, konkursų skaičius per metus (vnt.)</t>
  </si>
  <si>
    <t>PR-3.4-1-7-2</t>
  </si>
  <si>
    <t>P-02.01.07-03</t>
  </si>
  <si>
    <t>Savivaldybės pasirengimo reaguoti į ekstremalias situacijas lygis, ne mažiau kaip 86 proc.</t>
  </si>
  <si>
    <t xml:space="preserve">PR-3.4-1-7-1 </t>
  </si>
  <si>
    <t>P-02.01.07-04</t>
  </si>
  <si>
    <t xml:space="preserve">Įgyvendintų ekstremalių situacijų prevencinių plano priemonių  procentas (proc.)
</t>
  </si>
  <si>
    <t>PR-3.4-1-9-1</t>
  </si>
  <si>
    <t>02.01.08</t>
  </si>
  <si>
    <t>Priemonė: Dalyvavimas rengiant ir vykdant mobilizaciją, demobilizaciją, priimančiosios šalies paramą</t>
  </si>
  <si>
    <t>P-02.01.08-01</t>
  </si>
  <si>
    <t>Parengtas ar atnaujintas mobilizacijos planas, mokymų planas,  mobilizacijos valdymo grupės CMPR sąrašas</t>
  </si>
  <si>
    <t>P-02.01.08-02</t>
  </si>
  <si>
    <t>Mobilizacinių mokymų skaičius per metus (vnt.)</t>
  </si>
  <si>
    <t>02.01.09</t>
  </si>
  <si>
    <t>Priemonė: Priešgaisrinės saugos organizavimas</t>
  </si>
  <si>
    <t>P-02.01.09-01</t>
  </si>
  <si>
    <t xml:space="preserve">Parengtas ar atnaujintas Savivaldybės gaisrų prevencijos  veiksmų planas </t>
  </si>
  <si>
    <t>P-02.01.09-02</t>
  </si>
  <si>
    <t>Atnaujintų gaisro gesinimo automobilių skaičius (vnt.)</t>
  </si>
  <si>
    <t xml:space="preserve">PR-3.4-1-3-1 </t>
  </si>
  <si>
    <t>P-02.01.09-03</t>
  </si>
  <si>
    <t>Atnaujintos įrangos ir priemonių komplektų skaičius (kompl.)</t>
  </si>
  <si>
    <t xml:space="preserve">PR-3.4-1-3-2 </t>
  </si>
  <si>
    <t>P-02.01.09-04</t>
  </si>
  <si>
    <t>Kaimo vietovėse kilusių gaisrų (išskyrus atvirose teritorijose ir transporto priemonėse) skaičius (vnt.), tenkantis 1000 gyventojų</t>
  </si>
  <si>
    <t>PR-3.4-1-4-1</t>
  </si>
  <si>
    <t>P-02.01.09-05</t>
  </si>
  <si>
    <t>Kaimo vietovėse kilusiuose gaisruose žuvusių žmonių skaičius, tenkantis 100 tūkst. gyventojų</t>
  </si>
  <si>
    <t xml:space="preserve">PR-3.4-1-4-2 </t>
  </si>
  <si>
    <t>P-02.01.09-06</t>
  </si>
  <si>
    <t>Įgyvendintų gaisrų prevencijos veiksmų plano priemonių skaičius (vnt.) per metus</t>
  </si>
  <si>
    <t>PR-3.4-1-4-3</t>
  </si>
  <si>
    <t>P-02.01.09-07</t>
  </si>
  <si>
    <t xml:space="preserve">Naujai įrengtų, atnaujintų ir prižiūrimų privažiavimų / kieto pagrindo aikštelių prie priešgaisrinių vandens telkinių, hidrantų skaičius (vnt.)
</t>
  </si>
  <si>
    <t xml:space="preserve">PR-3.4-1-5-1 </t>
  </si>
  <si>
    <t>P-02.01.09-08</t>
  </si>
  <si>
    <t>Parengtų ir priemonėmis aprūpintų ugniagesių savanorių skaičius (asm.)</t>
  </si>
  <si>
    <t xml:space="preserve">PR-3.4-1-6-1 </t>
  </si>
  <si>
    <t>P-02.01.09-09</t>
  </si>
  <si>
    <t>Vykdytų viešinimo priemonių, skirtų organizuoti ir remti ugniagesių savanorystę bei skatinti savanorystės veiklą priešgaisrinės saugos srityje, skaičius (vnt.)</t>
  </si>
  <si>
    <t xml:space="preserve">PR-3.4-1-6-2 </t>
  </si>
  <si>
    <t>P-02.01.09-10</t>
  </si>
  <si>
    <t>Vykdytų viešinimo priemonių skaičus per metus (vnt.)</t>
  </si>
  <si>
    <t>P-02.01.09-11</t>
  </si>
  <si>
    <t xml:space="preserve">Naujai įtrauktų savanorių ugniagesių skaičius (asm.)
</t>
  </si>
  <si>
    <t>PR-3.4-1-6-3</t>
  </si>
  <si>
    <t>P-02.01.09-12</t>
  </si>
  <si>
    <t xml:space="preserve">Priešgaisrinės tarnybos pareigybių skaičius </t>
  </si>
  <si>
    <t>02.01.10</t>
  </si>
  <si>
    <t>Priemonė: Kaišiadorių rajono savivaldybės neveiksnių asmenų būklės peržiūrėjimo komisijos veiklos administravimas</t>
  </si>
  <si>
    <t>P-02.01.10-01</t>
  </si>
  <si>
    <t>Neveiksnių asmenų būklės peržiūrėjimo komisijos  narių skaičius</t>
  </si>
  <si>
    <t>02.01.11</t>
  </si>
  <si>
    <t>Priemonė: Tarpinstitucinio bendradarbiavimo koordinatoriaus veiklos organizavimas</t>
  </si>
  <si>
    <t>P-02.01.11-02</t>
  </si>
  <si>
    <t>Tarpinstitucinio bendradarbiavimo koordinatorių pareigybių skaičius savivaldybėje, vnt.</t>
  </si>
  <si>
    <t>P-02.01.11-03</t>
  </si>
  <si>
    <t>Asmenų, kuriems suteikta koordinuota pagalba, skaičius (asm.)</t>
  </si>
  <si>
    <t xml:space="preserve">PR-2.3-3-2-1 </t>
  </si>
  <si>
    <t>P-02.01.11-04</t>
  </si>
  <si>
    <t>Asmenų, gavusių kompleksines paslaugas, skaičius, tenkantis 10 000 gyventojų (asm.)</t>
  </si>
  <si>
    <t xml:space="preserve">PR-2.3-3-3-1 </t>
  </si>
  <si>
    <t>P-02.01.11-05</t>
  </si>
  <si>
    <t>Interaktyvaus baziniame paslaugų pakete nurodytų paslaugų žemėlapio sukūrimas (vnt.)</t>
  </si>
  <si>
    <t xml:space="preserve">PR-2.3-3-3-2 </t>
  </si>
  <si>
    <t>P-02.01.11-06</t>
  </si>
  <si>
    <t>Baziniame paslaugų šeimai pakete nustatytų paslaugų prieinamumas (proc.)</t>
  </si>
  <si>
    <t>R-2.3-3-1</t>
  </si>
  <si>
    <t>02.01.12</t>
  </si>
  <si>
    <t>Priemonė: Valstybinės kalbos vartojimo ir taisyklingumo kontrolės vykdymas</t>
  </si>
  <si>
    <t>P-02.01.12-01</t>
  </si>
  <si>
    <t>Atliktų įmonių ir įstaigų patikrinimų skaičius, vnt. </t>
  </si>
  <si>
    <t>P-02.01.12-02</t>
  </si>
  <si>
    <t>Patikrintų interneto svetainių, spaudos leidinių skaičius, vnt. </t>
  </si>
  <si>
    <t>P-02.01.12-03</t>
  </si>
  <si>
    <t>Atliktų reklamos ir viešųjų užrašų patikrinimų skaičius, vnt.</t>
  </si>
  <si>
    <t>P-02.01.12-04</t>
  </si>
  <si>
    <t>P-02.01.12-05</t>
  </si>
  <si>
    <t>02.01.13</t>
  </si>
  <si>
    <t xml:space="preserve">Priemonė: Valstybinės žemės ir kito valstybės turto, miestų ir miestelių administracinėse ribose valdymas, naudojimas ir disponavimas ja patikėjimo teise </t>
  </si>
  <si>
    <t>P-02.01.13-01</t>
  </si>
  <si>
    <t>Etatų skaičius, vnt.</t>
  </si>
  <si>
    <t>02.02.</t>
  </si>
  <si>
    <t>Uždavinys: Vykdyti kitas Lietuvos Respublikos teisės aktais savivaldybei pavestas funkcijas</t>
  </si>
  <si>
    <t>02.02.01</t>
  </si>
  <si>
    <t>Priemonė: Mero rezervo lėšomis finansuojamų priemonių vykdymas</t>
  </si>
  <si>
    <t>P-02.02.01-01</t>
  </si>
  <si>
    <t>Patenkintų prašymų skaičius  (proc.)</t>
  </si>
  <si>
    <t>03.</t>
  </si>
  <si>
    <t>Tikslas: : Gerinti viešosios tvarkos, gyventojų saugumo užtikrinimą, bendradarbiaujant su visuomene, teisėsaugos institucijomis, kitomis viešojo administravimo institucijomis, socialiniais partneriais (verslo bendruomene ir visuomeninėmis organizacijomis</t>
  </si>
  <si>
    <t>03.01.</t>
  </si>
  <si>
    <t>Uždavinys: Gerinti gyventojų saugumo būklę savivaldybėje</t>
  </si>
  <si>
    <t>E-03.01-01</t>
  </si>
  <si>
    <t xml:space="preserve">Kaišiadorių rajono savivaldybės vertinimas saugios aplinkos aspektu (balai iš 10) (gyventojų nuomonės tyrimas)
</t>
  </si>
  <si>
    <t>x</t>
  </si>
  <si>
    <t>P-3.4-1</t>
  </si>
  <si>
    <t>E-03.01-02</t>
  </si>
  <si>
    <t xml:space="preserve">
Įgyvendintų priemonių, susijusių su viešosios tvarkos ir viešojo saugumo priemonių stiprinimu, skaičius (vnt.)
</t>
  </si>
  <si>
    <t>R-3.4-1-1</t>
  </si>
  <si>
    <t>E-03.01-03</t>
  </si>
  <si>
    <t>Stebimų teritorijų skaičius (vnt.)</t>
  </si>
  <si>
    <t xml:space="preserve">PR-3.4-1-1-1 </t>
  </si>
  <si>
    <t>E-03.01-04</t>
  </si>
  <si>
    <t>Veikiančių stebėjimo kamerų skaičius (vnt.)</t>
  </si>
  <si>
    <t>PR-3.4-1-1-2</t>
  </si>
  <si>
    <t>E-03.01-05</t>
  </si>
  <si>
    <t xml:space="preserve">Įgyvendintų prevencinių priemonių, programų, skirtų vykdyti ir skatinti nusikalstamumo, prekybos žmonėmis ir savižudybių, smurto ir patyčių, priklausomybių mažinimą, skaičius (vnt.) per metus
</t>
  </si>
  <si>
    <t>PR-3.4-1-8-1</t>
  </si>
  <si>
    <t>E-02.01-06</t>
  </si>
  <si>
    <t xml:space="preserve">
Smurtą artimoje aplinkoje patyrę asmenys, gavę specializuotą kompleksinę pagalbą (asm.)
</t>
  </si>
  <si>
    <t>&gt;203</t>
  </si>
  <si>
    <t>R-2.3-3-3</t>
  </si>
  <si>
    <t>E-03.01-07</t>
  </si>
  <si>
    <t>Paskatintų dirbti Kaišiadorių r. savivaldybėje naujų policijos pareigūnų skaičius</t>
  </si>
  <si>
    <t>03.01.01</t>
  </si>
  <si>
    <t>Priemonė: Prevencinių priemonių saugumui savivaldybėje užtikrinti vykdymas</t>
  </si>
  <si>
    <t>P-03.01.01-01</t>
  </si>
  <si>
    <t xml:space="preserve">Prižiūrimų pagalbos iškvietimo signalinių mygtukų skaičius </t>
  </si>
  <si>
    <t>03.01.02</t>
  </si>
  <si>
    <t>Priemonė: Gyventojų perspėjimo ir informavimo sistemos dalinis rekonstravimas, eksploatavimas ir kitų ryšio paslaugų išlaidų apmokėjimas</t>
  </si>
  <si>
    <t>P-03.01.02-01</t>
  </si>
  <si>
    <t xml:space="preserve">Pakeistų / atnaujintų vietinio ir centralizuoto valdymo akustinių sirenų skaičius per metus </t>
  </si>
  <si>
    <t xml:space="preserve">PR-3.4-1-2-1 </t>
  </si>
  <si>
    <t>04.</t>
  </si>
  <si>
    <t>Tikslas: : Užtikrinti efektyvų seniūnijų ir seniūnų funkcijų vykdymą</t>
  </si>
  <si>
    <t>04.01.</t>
  </si>
  <si>
    <t>Uždavinys: Organizuoti seniūno ir seniūnijos funkcijų įgyvendinimą bei visuomenei naudingų darbų atlikimą seniūnijose</t>
  </si>
  <si>
    <t>E-04.01-01</t>
  </si>
  <si>
    <t>Pareigybių skaičius seniūnijose</t>
  </si>
  <si>
    <t>E-04.01-02</t>
  </si>
  <si>
    <t>Seniūnaičių skaičius</t>
  </si>
  <si>
    <t>E-04.01-03</t>
  </si>
  <si>
    <t>Kėlusių kvalifikaciją seniūnijos darbuotojų procentas  nuo visų seniūnijos darbuotojų skaičiaus (proc.)</t>
  </si>
  <si>
    <t>04.01.01</t>
  </si>
  <si>
    <t xml:space="preserve">Priemonė: Seniūnijų ir seniūnų funkcijų vykdymas bei visuomenei naudingos veiklos organizavimas </t>
  </si>
  <si>
    <t>P-04.01.01-01</t>
  </si>
  <si>
    <t>Suorganizuotų renginių  arba prisidėjimas prie organizuojamų kultūros ir sporto renginių seniūnijoje skaičius</t>
  </si>
  <si>
    <t>P-04.01.01-02</t>
  </si>
  <si>
    <t xml:space="preserve">Seniūnijų pastatų plotai  (kv. m) </t>
  </si>
  <si>
    <t>P-04.01.01-03</t>
  </si>
  <si>
    <t>Turimų transporto priemonių skaičius</t>
  </si>
  <si>
    <t>P-04.01.01-04</t>
  </si>
  <si>
    <t>Asmenų, pasitelktų visuomenei naudingai veiklai atlikti, skaičius</t>
  </si>
  <si>
    <t>P-04.01.01-05</t>
  </si>
  <si>
    <t>Renginių (sueigų, susirinkimų), skirtų seniūnaičių ir bendruomenių pirmininkų bendravimo ir bendradarbiavimo įgūdžių gerinimui,  skaičius</t>
  </si>
  <si>
    <t>P-04.01.01-06</t>
  </si>
  <si>
    <t xml:space="preserve">Ilgalaikio turto skaičius seniūnijų funkcijų vykdymui </t>
  </si>
  <si>
    <t>P-04.01.01-07</t>
  </si>
  <si>
    <t>Reprezentacinės išlaidoms skirtų viešųjų pirkimų skaičius</t>
  </si>
  <si>
    <t xml:space="preserve">Tikslas: : Užtikrinti gyventojams kokybiškas ir prieinamas švietimo ir sporto paslaugas 
</t>
  </si>
  <si>
    <t>Mokinių, dalyvavusių Kaišiadorių rajono savivaldybės bendrojo ugdymo mokyklų ugdymo veikloje, dalis nuo bendro vaikų (7–19 metų) skaičiaus (proc.)</t>
  </si>
  <si>
    <t>P-2.1-1</t>
  </si>
  <si>
    <t>Mokinių, dalyvavusių Kaišiadorių rajono savivaldybės neformaliojo švietimo veiklose, dalis nuo bendrojo ugdymo mokyklų mokinių skaičiaus (proc.)</t>
  </si>
  <si>
    <t>P-2.1-2</t>
  </si>
  <si>
    <t>Kaišiadorių rajono savivaldybėje sportuojančiųjų (sporto ugdymo centruose, sporto klubuose, sporto viešosiose įstaigose) skaičiaus dalis, lyginant su Kaišiadorių rajono savivaldybės gyventojų skaičiumi (proc.)</t>
  </si>
  <si>
    <t>R-2.4-2-1</t>
  </si>
  <si>
    <t>Uždavinys: Užtikrinti privalomo formaliojo švietimo programų prieinamumą ir jų įgyvendinimo kokybę</t>
  </si>
  <si>
    <t>Atnaujintų (pagerintų iš esmės) švietimo įstaigų skaičius Kaišiadorių rajono savivaldybėje (vnt.) per SPP laikotarpį</t>
  </si>
  <si>
    <t>R-2.1-1-1</t>
  </si>
  <si>
    <t>Kompiuterių, naudojamų mokinių mokymui, skaičius 100-ui mokinių Kaišiadorių rajono savivaldybės BUM (vnt.)</t>
  </si>
  <si>
    <t>R-2.1-2-1</t>
  </si>
  <si>
    <t>Kaišiadorių rajono savivaldybėje vaikų ikimokykliniame ugdyme (1–6 m.) dalis, palyginti su atitinkamo amžiaus vaikais (proc.)</t>
  </si>
  <si>
    <t>47/63,7</t>
  </si>
  <si>
    <t>49/64</t>
  </si>
  <si>
    <t>R-2.1-1-2</t>
  </si>
  <si>
    <t>Kaišiadorių rajono savivaldybės apibendrintas valstybinių brandos egzaminų rodiklis (balai)</t>
  </si>
  <si>
    <t>R-2.1-2-3</t>
  </si>
  <si>
    <t>Švietimo įstaigų, kuriose vykdoma visos dienos mokyklos veikla, skaičius  (vnt.)</t>
  </si>
  <si>
    <t>PR-2.1-2-5-1</t>
  </si>
  <si>
    <t>E-01.01-06</t>
  </si>
  <si>
    <t>Švietimo įstaigų, įgyvendinant mokyklų tinklo pertvarkos planą, skaičius (vnt.)</t>
  </si>
  <si>
    <t>PR-2.1-1-1-1</t>
  </si>
  <si>
    <t>E-01.01-07</t>
  </si>
  <si>
    <t>Švietimo įstaigų, turinčų pritaikytas STEAM aplinkas, skaičius</t>
  </si>
  <si>
    <t xml:space="preserve">PR-2.1-2-6-1 </t>
  </si>
  <si>
    <t>E-01.01-08</t>
  </si>
  <si>
    <t>Mokinių, dalyvaujančių STEAM mokyme, dalis (proc.)</t>
  </si>
  <si>
    <t>PR-2.1-2-6-2</t>
  </si>
  <si>
    <t>E-01.01-09</t>
  </si>
  <si>
    <t>Švietimo įstaigų, taikančių įtraukiojo ugdymo sistemą, skaičius (vnt.)</t>
  </si>
  <si>
    <t>E-01.01-10</t>
  </si>
  <si>
    <t xml:space="preserve">Švietimo įstaigų, turinčų pritaikytas įtraukiojo ugdymo aplinkas, skaičius (vnt.) </t>
  </si>
  <si>
    <t xml:space="preserve">PR-2.1-2-6-2 </t>
  </si>
  <si>
    <t>E-01.01-11</t>
  </si>
  <si>
    <t xml:space="preserve">Parengtų ir įgyvendintų pedagogų pritraukimo ir skatinimo priemonių skaičius (vnt.) </t>
  </si>
  <si>
    <t xml:space="preserve">PR-2.1-2-8-1 </t>
  </si>
  <si>
    <t>E-01.01-12</t>
  </si>
  <si>
    <t xml:space="preserve">Profesinio orientavimo veiklos, projektai, vykdomi Kaišiadorių rajono savivaldybėje </t>
  </si>
  <si>
    <t>R-2.1-3-1</t>
  </si>
  <si>
    <t>E-01.01-13</t>
  </si>
  <si>
    <t>Paskatintų mokinių skaičius</t>
  </si>
  <si>
    <t>PR-2.1-2-3-1</t>
  </si>
  <si>
    <t>Priemonė: Valstybinės švietimo politikos vykdymo užtikrinimas</t>
  </si>
  <si>
    <t>P-01.01.01-01</t>
  </si>
  <si>
    <t>Dalinio studijų finansavimo konkurso finansuotų paraiškų skaičius (vnt.)</t>
  </si>
  <si>
    <t>Bendrojo ugdymo mokyklų, kuriose atnaujinta infrastruktūra / materialinės, edukacinės aplinkos, skaičius (vnt.)</t>
  </si>
  <si>
    <t>PR-2.1-1-2-1</t>
  </si>
  <si>
    <t xml:space="preserve"> Ikimokyklinio ir priešmokyklio ugdymo įstaigų, kuriose atnaujinta infrastruktūra / materialinės, edukacinės aplinkos, skaičius (vnt.)</t>
  </si>
  <si>
    <t>PR-2.1-1-2-2</t>
  </si>
  <si>
    <t>Neformaliojo vaikų švietimo įstaigų, kuriose atnaujinta infrastruktūra / materialinės, edukacinės aplinkos, skaičius (vnt.)</t>
  </si>
  <si>
    <t>PR-2.1-1-2-3</t>
  </si>
  <si>
    <t>Įsigytų EDUKA licencijų skaičius (vnt.)</t>
  </si>
  <si>
    <t>Mokytojų, dalyvaujančių olimpiadų vertinimo komisijose ir gavusių darbo užmokesčio finansavimą, skaičius (vnt.)</t>
  </si>
  <si>
    <t>P-01.01.01-09</t>
  </si>
  <si>
    <t>Organizuotų profesinio orientavimo renginių bendrojo ugdymo mokyklose skaičius</t>
  </si>
  <si>
    <t>PR-2.1-3-1-1</t>
  </si>
  <si>
    <t>Priemonė: Mokymo lėšų paskirstymas ir panaudojimas pagal nustatytas tvarkas</t>
  </si>
  <si>
    <t>Ikimokykliniame ir priešmokykliniame ugdyme dalyvaujančių 3–5 metų vaikų dalis;</t>
  </si>
  <si>
    <t>NMPP (skaitymo) 4 kl. mokinių rezultato procentais vidurkis (proc.)</t>
  </si>
  <si>
    <t>NMPP (matematikos) 4 kl. mokinių rezultato procentais vidurkis (proc.)</t>
  </si>
  <si>
    <t>Pagrindinio ugdymo pasiekimų patikrinimo metu bent pagrindinį lietuvių kalbos mokymosi pasiekimų lygį pasiekusių mokinių dalis (proc.)</t>
  </si>
  <si>
    <t>P-01.01.02-05</t>
  </si>
  <si>
    <t>Pagrindinio ugdymo pasiekimų patikrinimo metu bent pagrindinį matematikos mokymosi pasiekimų lygį pasiekusių mokinių dalis (proc.)</t>
  </si>
  <si>
    <t>P-01.01.02-06</t>
  </si>
  <si>
    <t>Tris ir daugiau valstybinių brandos egzaminų išlaikiusių abiturientų dalis (proc.)</t>
  </si>
  <si>
    <t>Priemonė: Savivaldybės mokyklų (klasių), skirtų šalies (regiono) mokiniams, turintiems specialiųjų ugdymosi poreikių, ir kitų savivaldybei perduotų įstaigų išlaikymas</t>
  </si>
  <si>
    <t>Mokinių, besimokančių šv. Faustinos ugdymo centre, skaičius (vnt.)</t>
  </si>
  <si>
    <t>Mokinių, besimokančių pagal suaugusiųjų pradinio, pagrindinio ir vidurinio ugdymo programas, dalis (proc.)</t>
  </si>
  <si>
    <t>Priemonė: Mokytojų personalo optimizavimo ir atnaujinimo išlaidų finansavimas</t>
  </si>
  <si>
    <t xml:space="preserve">Jaunesnių nei 50 metų bei 50 metų ir vyresnio amžiaus mokytojų skaičiaus santykis </t>
  </si>
  <si>
    <t>Daugiau kaip 2 metų pedagoginio darbo stažą turinčių darbuotojų dalis</t>
  </si>
  <si>
    <t>01.01.05</t>
  </si>
  <si>
    <t>Priemonė: Švietimo įstaigų veiklos organizavimas</t>
  </si>
  <si>
    <t>01.01.05-01</t>
  </si>
  <si>
    <t>Švietimo įstaigų skaičius (vnt.)</t>
  </si>
  <si>
    <t>01.01.05-02</t>
  </si>
  <si>
    <t>Pedagoginių darbuotojų, finansuojamų iš savivaldybės biudžeto lėšų, etatų skaičius (vnt.)</t>
  </si>
  <si>
    <t>01.01.06</t>
  </si>
  <si>
    <t>Priemonė: Socialinę riziką patiriančių pagal ikimokyklinio ugdymo programas ugdomų vaikų ugdymo, maitinimo ir pavėžėjimo finansavimas</t>
  </si>
  <si>
    <t>P-01.01.06-02</t>
  </si>
  <si>
    <t>Socialinę riziką patiriančių pagal ikimokyklinio ugdymo programas ugdomų vaikų, skaičius (vnt.)</t>
  </si>
  <si>
    <t>Priemonė: Pirmoko krepšelio skyrimas</t>
  </si>
  <si>
    <t>Išdalintų krepšelių skaičius (vnt.)</t>
  </si>
  <si>
    <t>Priemonė: Savivaldybės biudžetinių švietimo įstaigų pedagoginių darbuotojų kelionės išlaidų dalinis finansavimas</t>
  </si>
  <si>
    <t>Pedagogų, kuriems kompensuojamos kelionės išlaidos, skaičius (vnt.)</t>
  </si>
  <si>
    <t>Priemonė: Profesinio orientavimo vykdymas</t>
  </si>
  <si>
    <t>Karjeros specialistų etatų skaičius (vnt.)</t>
  </si>
  <si>
    <t>01.01.10</t>
  </si>
  <si>
    <t xml:space="preserve">Priemonė: Projekto ,,Ugdymo prieinamumo didinimas ir plėtojimas Kaišiadorių rajono savivaldybėje“ vykdymas
</t>
  </si>
  <si>
    <t>P-01.01.10-01</t>
  </si>
  <si>
    <t>Parengtų techninių projektų skaičius  (vnt.)</t>
  </si>
  <si>
    <t>P-01.01.10-02</t>
  </si>
  <si>
    <t>Žiežmarių gimnazijos pritaikymo negalią turintiems asmenims rangos darbai (proc.)</t>
  </si>
  <si>
    <t>P-01.01.10-03</t>
  </si>
  <si>
    <t xml:space="preserve">Autobuso įsigijimas Žiežmarių gimnazijai,  pritaikant judumo negalią turintiems asmenims  </t>
  </si>
  <si>
    <t>P-01.01.10-04</t>
  </si>
  <si>
    <t>Įstaigų, kuriose atnaujinta visos dienos mokyklos infrastruktūra, skaičius (vnt.)</t>
  </si>
  <si>
    <t>P-01.01.10-05</t>
  </si>
  <si>
    <t xml:space="preserve">Rumšiškių lopšelio-darželio rangos darbai (proc.) </t>
  </si>
  <si>
    <t>01.01.11</t>
  </si>
  <si>
    <t>Priemonė: „Tūkstantmečio mokyklų“ programos savivaldybės švietimo pažangos plano įgyvendinimas</t>
  </si>
  <si>
    <t>P-01.01.11-01</t>
  </si>
  <si>
    <t>Įgyvendintas „Tūkstantmečio mokyklų“ programos pažangos planas (vnt.)</t>
  </si>
  <si>
    <t xml:space="preserve">PR-2.1-2-7-1 </t>
  </si>
  <si>
    <t>01.01.12</t>
  </si>
  <si>
    <t>Priemonė: Švietimo pagalbos specialistų etatų finansavimas</t>
  </si>
  <si>
    <t>P-01.01.12-01</t>
  </si>
  <si>
    <t>Finansuotų pagalbos specialistų etatų skaičius</t>
  </si>
  <si>
    <t>01.01.13</t>
  </si>
  <si>
    <t>Priemonė: Įtraukiojo ugdymo aplinkų pritaikymo, aprūpinimo priemonėmis švietimo įstaigose dalinis finansavimas</t>
  </si>
  <si>
    <t> </t>
  </si>
  <si>
    <t>P-01.01.13-01</t>
  </si>
  <si>
    <t>Mokyklų, kurioms skirtas dalinis finansavimas, diegiant įtraukųjį ugdymą (aplinkų pritaikymas, priemonių įsigijimas), skaičius</t>
  </si>
  <si>
    <t>01.01.14</t>
  </si>
  <si>
    <t>Priemonė: Jaunųjų kūrėjų ugdymo programos finansavimas</t>
  </si>
  <si>
    <t>P-01.01.14.-01</t>
  </si>
  <si>
    <t>Programoje dalyvavusių mokinių skaičius (vnt.)</t>
  </si>
  <si>
    <t>Uždavinys: Užtikrinti neformaliojo švietimo ir sporto programų įvairovę ir jų įgyvendinimo kokybę</t>
  </si>
  <si>
    <t>Naujų sporto šakų skaičius (vnt.)</t>
  </si>
  <si>
    <t xml:space="preserve">PR-2.4-2-3-2 </t>
  </si>
  <si>
    <t>Fizinio ugdymo mokytojų (specialistų) ikimokyklinio, priešmokyklinio ir pradinio ugdymo įstaigose skaičius (asm.)</t>
  </si>
  <si>
    <t xml:space="preserve">PR-2.4-2-3-3 </t>
  </si>
  <si>
    <t>Mokinių fizinių ypatybių įvertinimo pagal fizinio pajėgumo testų rezultatus tyrime dalyvavusių mokyklų ir dalyvių skaičius (vnt./asm.)</t>
  </si>
  <si>
    <t>1/200</t>
  </si>
  <si>
    <t xml:space="preserve">PR-2.4-2-11-1 </t>
  </si>
  <si>
    <t>Pastatyta daugiafunkcė sporto arena (vnt.)</t>
  </si>
  <si>
    <t xml:space="preserve">PR-2.4-2-5-1 </t>
  </si>
  <si>
    <t>Suaugusiųjų neformaliojo švietimo programų skaičius (vnt.)</t>
  </si>
  <si>
    <t>R-2.1-3-2</t>
  </si>
  <si>
    <t xml:space="preserve">Priemonė: Kaišiadorių rajono savivaldybės neformaliojo švietimo įstaigų veiklos užtikrinimas </t>
  </si>
  <si>
    <t>Sporto šakų skaičius (vnt.)</t>
  </si>
  <si>
    <t>P-01.02.01-03</t>
  </si>
  <si>
    <t>Pradinių klasių mokinių, dalyvaujančių Vaikų mokymo plaukti bendrojo ugdymo mokyklose programoje, skaičius (vnt.)</t>
  </si>
  <si>
    <t>Mokinių, lankančių sporto centrą, skaičius (vnt.)</t>
  </si>
  <si>
    <t>Akredituotų kvalifikacijos tobulinimo programų skaičius (vnt.)</t>
  </si>
  <si>
    <t>PR-2.1-3-3-1</t>
  </si>
  <si>
    <t>P-01.02.01-06</t>
  </si>
  <si>
    <t>Neformaliojo suaugusiųjų švietimo renginių ir juose dalyvavusių savivaldybės gyventojų skaičius (vnt.)</t>
  </si>
  <si>
    <t>358/9346</t>
  </si>
  <si>
    <t>359/9400</t>
  </si>
  <si>
    <t>360/9450</t>
  </si>
  <si>
    <t>361/9460</t>
  </si>
  <si>
    <t>P-01.02.01-07</t>
  </si>
  <si>
    <t>Mokinių, dalyvavusių ir nugalėjusių tarptautiniuose bei respublikiniuose dalykinių olimpiadų, konkursų ir kitų renginių etapuose, skaičius;</t>
  </si>
  <si>
    <t>25/10</t>
  </si>
  <si>
    <t>P-01.02.01-08</t>
  </si>
  <si>
    <t>Meno mokyklą lankančių mokinių skaičius (vnt.)</t>
  </si>
  <si>
    <t>0.1.02.02</t>
  </si>
  <si>
    <t>Neformaliojo suaugusiųjų švietimo ir tęstinio mokymosi veiksmų plano finansavimas</t>
  </si>
  <si>
    <t>P-01.02.02-01</t>
  </si>
  <si>
    <t xml:space="preserve">Kaišiadorių rajono savivaldybės neformaliojo suaugusiųjų švietimo ir tęstinio mokymosi programų finansavimo ir atrankos konkurso finansuotų programų skaičius (vnt.) </t>
  </si>
  <si>
    <t>P-01.02.02-02</t>
  </si>
  <si>
    <t>Kaišiadorių TAU dalyvių skaičius (vnt.)</t>
  </si>
  <si>
    <t>PR-2.1-3-2-1</t>
  </si>
  <si>
    <t>P-01.02.02-03</t>
  </si>
  <si>
    <t xml:space="preserve"> Kaišiadorių rajono savivaldybės pedagoginių darbuotojų profesinių kompetencijų tobulinimo programų bei teminių grupių pagal Kaišiadorių rajono savivaldybės administracijos Švietimo, kultūros ir sporto skyriaus vedėjo patvirtintas mokslo metų prioritetines švietimo sritis skaičius (vnt.)</t>
  </si>
  <si>
    <t>01.02.03</t>
  </si>
  <si>
    <t>Priemonė: Neformaliojo vaikų švietimo programų ir projektų finansavimas</t>
  </si>
  <si>
    <t>P-01.02.03-01</t>
  </si>
  <si>
    <t>Finansuotų programų skaičius (vnt.)</t>
  </si>
  <si>
    <t>P-01.02.03-02</t>
  </si>
  <si>
    <t>Programose dalyvavusių dalyvių skaičius (vnt.)</t>
  </si>
  <si>
    <t>01.02.04</t>
  </si>
  <si>
    <t>Priemonė: Projekto ,,Informacinių technologijų ir techninės kūrybos projektas Kaišiadorių, Jonavos ir Raseinių rajonų savivaldybėse“ vykdymas</t>
  </si>
  <si>
    <t>P-01.02.04-01</t>
  </si>
  <si>
    <t>Garso studijos įrengimas (proc.)</t>
  </si>
  <si>
    <t>P-01.02.04-02</t>
  </si>
  <si>
    <t>Robotikos patalpų įrengimas (proc.)</t>
  </si>
  <si>
    <t>P-01.02.04-03</t>
  </si>
  <si>
    <t xml:space="preserve">Dirbtuvių  įrangos įsigijimas (kompl.) </t>
  </si>
  <si>
    <t>P-01.02.04-04</t>
  </si>
  <si>
    <t>Įrangos, priemonių ir medžiagų įsigijimas (kompl.)</t>
  </si>
  <si>
    <t>01.03</t>
  </si>
  <si>
    <t>Uždavinys: Užtikrinti mokinių specialiųjų ugdymosi poreikių įvertinimą ir pedagoginės psichologinės pagalbos teikimą</t>
  </si>
  <si>
    <t>E-01.03-01</t>
  </si>
  <si>
    <t>Švietimo pagalbos specialistų, etatinių vienetų skaičius, tenkantis 100-ui mokinių (vnt.)</t>
  </si>
  <si>
    <t>R-2.1-2-2</t>
  </si>
  <si>
    <t>E-01.03-02</t>
  </si>
  <si>
    <t>Švietimo pagalbą gaunančių mokinių dalis (proc.)</t>
  </si>
  <si>
    <t>PR-2.1-1-1</t>
  </si>
  <si>
    <t>01.03.01</t>
  </si>
  <si>
    <t>Priemonė: Kaišiadorių pedagoginės psichologinės tarnybos veiklos užtikrinimas</t>
  </si>
  <si>
    <t>P-01.03.01-01</t>
  </si>
  <si>
    <t>Negalią turinčių mokinių dalis nuo mokinių, turinčių specialiųjų ugdymosi poreikių,  ugdomų integruotai bendrosios paskirties švietimo įstaigose (proc.)</t>
  </si>
  <si>
    <t>P-01.03.01-02</t>
  </si>
  <si>
    <t>Mokinių, turinčių specialiųjų ugdymosi poreikių, ugdomų integruotai bendrosios paskirties švietimo įstaigose, dalis (proc.)</t>
  </si>
  <si>
    <t>P-01.03.01-03</t>
  </si>
  <si>
    <t>Atliktų specialiųjų ugdymosi poreikių įvertinimų skaičius</t>
  </si>
  <si>
    <t>P-01.03.01-04</t>
  </si>
  <si>
    <t>Suteiktų konsultacijų specialiųjų ugdymosi poreikių, psichologinių, asmenybės ir ugdymosi problemų turintiems asmenims, jų tėvams (globėjams, rūpintojams), mokytojams, specialistams specialiosios pedagoginės pagalbos teikimo, ugdymo organizavimo, psichologinių, asmenybės ir ugdymosi problemų prevencijos bei jų sprendimo klausimais, skaičius (vnt.)</t>
  </si>
  <si>
    <t>01.04</t>
  </si>
  <si>
    <t>Uždavinys: Skatinti Kaišiadorių rajono savivaldybės gyventojų fizinį aktyvumą</t>
  </si>
  <si>
    <t>E-01.04-01</t>
  </si>
  <si>
    <t>Kaišiadorių rajono savivaldybėje suorganizuotų aukšto meistriškumo sporto varžybų, stovyklų, fizinio aktyvumo renginių skaičius/ dalyvių juose skaičius (vnt./asm.)</t>
  </si>
  <si>
    <t>96/2100</t>
  </si>
  <si>
    <t>100/2150</t>
  </si>
  <si>
    <t>R-2.4-2-2</t>
  </si>
  <si>
    <t>E-01.04-02</t>
  </si>
  <si>
    <t>Sukurta skaitmeninė sporto salių ir lauko sporto erdvių naudojimosi sistema  (vnt.)</t>
  </si>
  <si>
    <t xml:space="preserve">PR-2.4-2-6-1 </t>
  </si>
  <si>
    <t>E-01.04-03</t>
  </si>
  <si>
    <t>Suorganizuotų sporto, sveikatingumo renginių skaičius (vnt.)</t>
  </si>
  <si>
    <t xml:space="preserve">PR-2.4-2-7-1 </t>
  </si>
  <si>
    <t>E-01.04-04</t>
  </si>
  <si>
    <t>Išugdytų aukšto meistriškumo sportininkų skaičius (asm.)</t>
  </si>
  <si>
    <t xml:space="preserve">PR-2.4-2-8-1 </t>
  </si>
  <si>
    <t>E-01.04-05</t>
  </si>
  <si>
    <t xml:space="preserve"> Sporto savanorių skaičius (asm.)</t>
  </si>
  <si>
    <t xml:space="preserve">PR-2.4-2-9-1 </t>
  </si>
  <si>
    <t>E-01.04-06</t>
  </si>
  <si>
    <t>Suorganizuotų sporto renginių, kuriuose dirbo savanoriai, skaičius (vnt.)</t>
  </si>
  <si>
    <t xml:space="preserve">PR-2.4-2-9-2 </t>
  </si>
  <si>
    <t>E-01.04-07</t>
  </si>
  <si>
    <t>Įsitraukusių NVO, bendruomeninių organizacijų į sportinę veiklą skaičius (vnt.)</t>
  </si>
  <si>
    <t xml:space="preserve">PR-2.4-2-9-3 </t>
  </si>
  <si>
    <t>E-01.04-08</t>
  </si>
  <si>
    <t>Sveikos gyvensenos, formuojant fizinio aktyvumo įgūdžius, renginių skaičius ir dalyvių skaičius juose (vnt. ir asm.)</t>
  </si>
  <si>
    <t>45/1200</t>
  </si>
  <si>
    <t xml:space="preserve">PR-2.4-2-10-1 </t>
  </si>
  <si>
    <t>E-01.04-09</t>
  </si>
  <si>
    <t>Šeimų, dalyvavusių renginiuose, skaičius (šeimos)</t>
  </si>
  <si>
    <t xml:space="preserve">PR-2.4-2-10-2 </t>
  </si>
  <si>
    <t>E-01.04-10</t>
  </si>
  <si>
    <t>Atnaujintos ir (arba) naujai įrengtos išorės sporto infrastruktūros objektų skaičius (vnt.)</t>
  </si>
  <si>
    <t xml:space="preserve">PR-2.4-2-4-2 </t>
  </si>
  <si>
    <t>E-01.04-11</t>
  </si>
  <si>
    <t>Ugdymo įstaigų, kuriose atnaujinta ir (arba) įrengta sporto infrastruktūra, inventorius, skaičius (vnt.)</t>
  </si>
  <si>
    <t xml:space="preserve">PR-2.4-2-4-1 </t>
  </si>
  <si>
    <t>E-01.04-12</t>
  </si>
  <si>
    <t>Fizinio ugdymo mokytojų, dalyvavusių ilgalaikėse kvalifikacijos tobulinimo programose, skaičius (asm.)</t>
  </si>
  <si>
    <t xml:space="preserve">PR-2.4-2-3-1 </t>
  </si>
  <si>
    <t>E-01.04-13</t>
  </si>
  <si>
    <t>Sportuojančių asmenų su negalia ir senjorų skaičius (asm.) per metus</t>
  </si>
  <si>
    <t xml:space="preserve">PR-2.4-2-2-2 </t>
  </si>
  <si>
    <t>E-01.04-14</t>
  </si>
  <si>
    <t>Taikomų fizinio aktyvumo užsiėmimų skaičius per metus (vnt.)</t>
  </si>
  <si>
    <t xml:space="preserve">PR-2.4-2-2-1 </t>
  </si>
  <si>
    <t>E-01.04-15</t>
  </si>
  <si>
    <t>Įrengtų ir (arba) pritaikytų asmenims su specialiaisiais poreikiais, senjorams sporto aikštelių skaičius (vnt.)</t>
  </si>
  <si>
    <t xml:space="preserve">PR-2.4-2-1-3 </t>
  </si>
  <si>
    <t>E-01.04-16</t>
  </si>
  <si>
    <t>Įrengtų ir (arba) atnaujintų  sporto aikštelių skaičius (vnt.)</t>
  </si>
  <si>
    <t xml:space="preserve">PR-2.4-2-1-2 </t>
  </si>
  <si>
    <t>E-01.04-17</t>
  </si>
  <si>
    <t>Įrengtų ir (arba) atnaujintų vaikų žaidimo aikštelių skaičius (vnt.)</t>
  </si>
  <si>
    <t xml:space="preserve">PR-2.4-2-1-1 </t>
  </si>
  <si>
    <t>01.04.01</t>
  </si>
  <si>
    <t>Priemonė: Sporto ir aktyvaus laisvalaikio plėtros projektų rėmimo organizavimas</t>
  </si>
  <si>
    <t>P-01.04.01-01</t>
  </si>
  <si>
    <t>Remiamų projektų skaičius (vnt.)</t>
  </si>
  <si>
    <t xml:space="preserve">Tikslas: Gerinti kultūrinės aplinkos ir paslaugų kokybę bei prieinamumą
</t>
  </si>
  <si>
    <t xml:space="preserve">Uždavinys: Sudaryti sąlygas etninės kultūros, gyvosios tradicijos išsaugojimui, jų tęstinumui ir vietos savitumą puoselėjančiai veiklai, užtikrinti kultūros paslaugų įvairovę ir kokybę
</t>
  </si>
  <si>
    <t>E-02.01-01</t>
  </si>
  <si>
    <t>Kaišiadorių rajono savivaldybėje kultūros įstaigose vykusių kultūros renginių dalyvių, tenkančių 1 000-iui gyventojų, skaičiaus santykis su šalies rodikliu (proc.)</t>
  </si>
  <si>
    <t>R-2.2-1-1</t>
  </si>
  <si>
    <t>E-02.01-02</t>
  </si>
  <si>
    <t xml:space="preserve"> Naujai pritaikytų / atnaujintų kultūros objektų skaičius (vnt.)</t>
  </si>
  <si>
    <t>PR-2.2-1-1-1</t>
  </si>
  <si>
    <t>E-02.01-03</t>
  </si>
  <si>
    <t xml:space="preserve"> Kultūros įstaigų, kuriose pagerinta materialinė bazė, skaičius (vnt.)</t>
  </si>
  <si>
    <t>PR-2.2-1-1-2</t>
  </si>
  <si>
    <t>E-02.01-04</t>
  </si>
  <si>
    <t>Parengta aiški renginių viešinimo tvarka (vnt.)</t>
  </si>
  <si>
    <t>PR-2.2-1-7-1</t>
  </si>
  <si>
    <t>E-02.01-05</t>
  </si>
  <si>
    <t>Užtikrinti galimybes dalyvauti asmenims su negalia bendruose renginiuose. Įtraukių priemonių skaičius (įtraukimas į veiklas) (vnt.)</t>
  </si>
  <si>
    <t xml:space="preserve">PR-2.2-1-8-1 </t>
  </si>
  <si>
    <t>Pritaikytų renginių skaičius (prieinamumas iki renginio vietos) (vnt.) (horizontalių principų taikymas)</t>
  </si>
  <si>
    <t xml:space="preserve">PR-2.2-1-8-2 </t>
  </si>
  <si>
    <t>E-02.01-07</t>
  </si>
  <si>
    <t>Sukurta multifunkcė erdvė (Kaišiadorių muziejus) (vnt.)</t>
  </si>
  <si>
    <t xml:space="preserve">PR-2.2-1-9-1 </t>
  </si>
  <si>
    <t>E-02.01-08</t>
  </si>
  <si>
    <t>Kultūros įstaigose naujų kultūros produktų (programos, edukacijos, parodos ir kt.) skaičius</t>
  </si>
  <si>
    <t xml:space="preserve">Priemonė: Kultūros įstaigų funkcijų vykdymas </t>
  </si>
  <si>
    <t xml:space="preserve">Kultūros įstaigų ir padalinių skaičius </t>
  </si>
  <si>
    <t>Viešosios bibliotekos ir jos struktūrinių padalinių veikla</t>
  </si>
  <si>
    <t>*</t>
  </si>
  <si>
    <t>P-02.01.01-02</t>
  </si>
  <si>
    <t>Struktūrinių padalinių skaičius</t>
  </si>
  <si>
    <t>P-02.01.01-04</t>
  </si>
  <si>
    <t>Dokumentų išduotis bibliotekoje, tūkst.</t>
  </si>
  <si>
    <t>P-02.01.01-05</t>
  </si>
  <si>
    <t>Skaitytojų skaičius (registruotų vartotojų skaičius)</t>
  </si>
  <si>
    <t>P-02.01.01-06</t>
  </si>
  <si>
    <t>Lankytojų skaičius</t>
  </si>
  <si>
    <t>P-02.01.01-07</t>
  </si>
  <si>
    <t>Asmenų, pasinaudojusių kultūrinių ir informacinių kompetencijų bei skaitymo raštingumo ugdymo paslaugomis, dalis, palyginti su bendru gyventojų skaičiumi, proc.</t>
  </si>
  <si>
    <t>P-02.01.01-08</t>
  </si>
  <si>
    <t>Bibliobuso suteiktų paslaugų skaičius</t>
  </si>
  <si>
    <t>Kaišiadorių muziejaus veiklos užtiktrinimas</t>
  </si>
  <si>
    <t>P-02.01.01-09</t>
  </si>
  <si>
    <t>Kaišiadorių muziejaus sudarytos enciklopedijos įdiegimas  internetinėje ervėje  ir atnaujinimas</t>
  </si>
  <si>
    <t>P-02.01.01-10</t>
  </si>
  <si>
    <t>Naujai parengtų kultūros produktų (pranešimų, parodų ir kt.) skaičius</t>
  </si>
  <si>
    <t>P-02.01.01-11</t>
  </si>
  <si>
    <t xml:space="preserve">Bendrų veiklų su kitomis organizacijomis skaičius </t>
  </si>
  <si>
    <t>Priemonė: Projekto „Kaišiadorys – Lietuvos kultūros sostinė 2024. Kaišiadorys: kultūros keliai ir kelionės“ vykdymas</t>
  </si>
  <si>
    <t>P-02.01.02-02</t>
  </si>
  <si>
    <t>P-02.01.02-03</t>
  </si>
  <si>
    <t>P-02.01.02-04</t>
  </si>
  <si>
    <t>P-02.01.02-05</t>
  </si>
  <si>
    <t>P-02.01.02-06</t>
  </si>
  <si>
    <t>P-02.01.02-07</t>
  </si>
  <si>
    <t>P-02.01.02-08</t>
  </si>
  <si>
    <t>02.02</t>
  </si>
  <si>
    <t>Uždavinys: Saugoti, tvarkyti ir populiarinti Kaišiadorių rajono savivaldybės kultūros paveldą</t>
  </si>
  <si>
    <t>Priemonė: Kultūros paveldo stebėsena, išsaugojimas ir populiarinimas</t>
  </si>
  <si>
    <t xml:space="preserve">Atnaujintas/ sutvarkytas kultūros paveldo objektas
</t>
  </si>
  <si>
    <t>P-02.02.01-02</t>
  </si>
  <si>
    <t>Renginių, skirtų kultūros paveldui populiarinti, skaičius</t>
  </si>
  <si>
    <t>02.02.02</t>
  </si>
  <si>
    <t>Priemonė: Projekto „Žydų bendruomenės praeitis Žiežmariuose“ vykdymas</t>
  </si>
  <si>
    <t>P-02.02.02-01</t>
  </si>
  <si>
    <t>Parengtų skaitmeninio turinio projektų skaičius</t>
  </si>
  <si>
    <t>02.02.03</t>
  </si>
  <si>
    <t>Priemonė: Projekto „Žiežmarių sinagogos aktualizavimas ir įveiklinimas“ vykdymas</t>
  </si>
  <si>
    <t>P-02.02.03-01</t>
  </si>
  <si>
    <t>Įrangos, priemonių  įsigijimas (proc.)</t>
  </si>
  <si>
    <t>02.03</t>
  </si>
  <si>
    <t>Uždavinys: Skatinti aktyvesnę mėgėjų meno kolektyvų, kultūros organizacijų, atskirų menininkų veiklą</t>
  </si>
  <si>
    <t>E-02.03-01</t>
  </si>
  <si>
    <t>Kaišiadorių rajono savivaldybėje veikiančių meno mėgėjų kolektyvų dalyvių skaičius, tenkantis 1 000-iui gyventojų, santykis su šalies rodikliu (proc.)</t>
  </si>
  <si>
    <t>P-2.2-1</t>
  </si>
  <si>
    <t>02.03.01</t>
  </si>
  <si>
    <t xml:space="preserve">Priemonė: Kultūrinių iniciatyvų skatinimas ir puoselėjimas </t>
  </si>
  <si>
    <t>P-02.03.01-01</t>
  </si>
  <si>
    <t>Mėgėjų meno kolektyvų narių skaičius (asm.)</t>
  </si>
  <si>
    <t xml:space="preserve">PR-2.2-1-4-1 </t>
  </si>
  <si>
    <t>P-02.03.01-02</t>
  </si>
  <si>
    <t>Finansuotų projektų skaičius</t>
  </si>
  <si>
    <t>P-02.03.01-04</t>
  </si>
  <si>
    <t>Premijų skaičius</t>
  </si>
  <si>
    <t xml:space="preserve">Tikslas: Įgyvendinti Lietuvos Respublikos įstatymais, Vyriausybės nutarimais ir kitais teisės aktais reglamentuotas piniginę socialinę paramą, pašalpas, išmokas
</t>
  </si>
  <si>
    <t>Uždavinys: Skirti ir teikti piniginę paramą savivaldybės gyventojams, vykdant valstybines (perduotas savivaldybėms) ir savarankiškąsias savivaldybių funkcijas</t>
  </si>
  <si>
    <t xml:space="preserve">Socialinės pašalpos gavėjų procentas nuo bendro rajono gyventojų skaičiaus </t>
  </si>
  <si>
    <t>Vaikų, laikinai ar nuolat globojamų (rūpinamų) šeimos aplinkoje, nuo visų laikinoje globoje (rūpyboje) esančių vaikų dalis (proc.)</t>
  </si>
  <si>
    <r>
      <t>80</t>
    </r>
    <r>
      <rPr>
        <sz val="10"/>
        <rFont val="Calibri"/>
        <family val="2"/>
        <charset val="186"/>
      </rPr>
      <t>≤</t>
    </r>
  </si>
  <si>
    <t>80≤</t>
  </si>
  <si>
    <t>PR-2.3-3-1-3</t>
  </si>
  <si>
    <t>Teikiamų piniginių išmokų gyventojams  iš savivaldybės biudžeto  rūšių skaičius, vnt.</t>
  </si>
  <si>
    <t>Priemonė: Socialinių išmokų ir kompensacijų, finansuojamų iš specialios tikslinės dotacijos, skyrimas</t>
  </si>
  <si>
    <t>Nepriimtų sprendimų dėl laidojimo pašalpų per 24 val. nuo prašymo ir visų reikalingų laidojimo pašalpai gauti dokumentų (duomenų) gavimo Savivaldybės administracijoje dienos skaičius</t>
  </si>
  <si>
    <t>Laidojimo pašalpų gavėjų skaičius</t>
  </si>
  <si>
    <t>Priemonė: Piniginės socialinės paramos, pašalpų, išmokų globėjams (rūpintojams), sąlyginių ir kitų išmokų iš savivaldybės biudžeto skyrimas</t>
  </si>
  <si>
    <t>Priimtų sprendimų dėl piniginės socialinės paramos skaičius</t>
  </si>
  <si>
    <t xml:space="preserve">Neskirta vienkartinių pašalpų dėl finansavimo trūkumo – 0 </t>
  </si>
  <si>
    <t>Gaunančių būsto šildymo ir karšto vandens kompensacijas dalis nuo bendo gyventojų skaičiaus proc.</t>
  </si>
  <si>
    <t>Papildomai skatinti savivaldybės biudžeto lėšomis globėjai (fiziniai asmenys) (Eur)</t>
  </si>
  <si>
    <t>Priemonė: Iš valstybės biudžeto finansuojamų išmokų, pensijų, kompensacijų mokėjimas</t>
  </si>
  <si>
    <t xml:space="preserve">Globos rūpybos tikslinio  priedo gavėjų skaičius </t>
  </si>
  <si>
    <t>Išmokų vaikams (universalios) gavėjų skaičius</t>
  </si>
  <si>
    <t xml:space="preserve"> Individualios pagalbos teimo išlaidų kompensacijų gavėjų dalis nuo bendro gyventojų skaičiaus proc.</t>
  </si>
  <si>
    <t>Priemonė: Išmokų, kompensacijų užsieniečiams, pasitraukusiems iš Ukrainos dėl Rusijos Federacijos karinių veiksmų Ukrainoje, skyrimas ir mokėjimas iš valstybės biudžeto lėšų</t>
  </si>
  <si>
    <t xml:space="preserve">Priimtų sprendimų nuo besikreipiančių procentas </t>
  </si>
  <si>
    <t>Priemonė: Kūdikio kraitelio naujagimiams skyrimas</t>
  </si>
  <si>
    <t>P-01.01.05-01</t>
  </si>
  <si>
    <t>Įteiktų kūdikio kraitelių skaičius – visiems gimusiems ir gyvenamąją vietą deklaravusiems kūdikiams</t>
  </si>
  <si>
    <t>Uždavinys: Užtikrinti socialinę paramą mokiniams</t>
  </si>
  <si>
    <t>Mokinių, gavusių  socialinę paramą mokiniams (nemokamą maitinimą), dalis nuo bendro rajono mokinių skaičiaus procentais</t>
  </si>
  <si>
    <t>Priemonė: Socialinės paramos mokiniams, finansuojamos iš specialios tikslinės dotacijos, skyrimas ir išlaidų iš savivaldybės biudžeto finansavimas</t>
  </si>
  <si>
    <t>Mokinių, gaunančių mokinio reikmenis, dalis nuo bendro mokinių skaičiaus (proc.)</t>
  </si>
  <si>
    <t>01.02.02</t>
  </si>
  <si>
    <t>Priemonė: Lėšų Lietuvos Respublikos socialinės paramos mokiniams įstatymo 4 straipsnio 2 dalies 4 punkte nustatytoms išlaidoms skyrimas mokykloms</t>
  </si>
  <si>
    <t xml:space="preserve">Finansuojamų ugdymo įstaigų skaičius </t>
  </si>
  <si>
    <t>Uždavinys: Užtikrinti Lietuvos Respublikos įstatymuose, Vyriausybės nutarimuose ir kituose teisės aktuose nustatytų visų piniginių išmokų bei paramos, socialinių programų, socialinio darbo organizavimą, socialinės veiklos administravimą ir vykdymą savivaldybėje</t>
  </si>
  <si>
    <t>Įgyvendintos judumo paslaugos priemonių skaičius (vnt.)</t>
  </si>
  <si>
    <t xml:space="preserve">PR-2.3-3-3-3 </t>
  </si>
  <si>
    <t>Priemonė: Socialinio darbo, socialinės paramos organizavimo užtikrinimas savivaldybėje bei piniginės socialinės paramos, išmokų, socialinių paslaugų, socialinės paramos mokiniams, neįgaliųjų socialinės integracijos administravimo, turto įsigijimo ir kt. išlaidų padengimas</t>
  </si>
  <si>
    <t>Socialinės paramos srities darbuotojų  (etatų) skaičius</t>
  </si>
  <si>
    <t>01.03.02</t>
  </si>
  <si>
    <t>Priemonė: Socialinių paslaugų šakos kolektyvinės sutarties įsipareigojimų įgyvendinimas</t>
  </si>
  <si>
    <t>P-01.03.02-01</t>
  </si>
  <si>
    <t xml:space="preserve">Skirtų lėšų panaudojimas (proc.) </t>
  </si>
  <si>
    <t xml:space="preserve">Tikslas:Užtikrinti gyventojų poreikius atitinkančių socialinių paslaugų infrastruktūrą ir jos apimtis bei skatinti socialinės veiklos, socialinio darbo iniciatyvas
</t>
  </si>
  <si>
    <t>Uždavinys: Tenkinti poreikius socialinėms paslaugoms įvairių socialinių grupių gyventojams, plėtoti socialines paslaugas ir (ar) socialinį darbą.</t>
  </si>
  <si>
    <t>Pritaikytų, rekonstruotų, renovuotų objektų socialinėms paslaugoms teikti skaičius per laikotarpį (vnt.).</t>
  </si>
  <si>
    <t>R-2.3-1-1</t>
  </si>
  <si>
    <t xml:space="preserve"> Savanorių skaičius (asm.) socialinių paslaugų teikimo srityje 
</t>
  </si>
  <si>
    <t xml:space="preserve">PR-2.3-1-3-1 </t>
  </si>
  <si>
    <t>Apgyvendinimo, savarankiškuose gyvenimo namuose, paslaugai teikti sukurtų vietų skaičius (vnt.)</t>
  </si>
  <si>
    <t>PR-2.3-1-1-2</t>
  </si>
  <si>
    <t xml:space="preserve"> Globėjų pritraukimo, paieškos ir viešinimo plane numatytų bei įgyvendintų einamaisiais metais priemonių skaičiaus dalis (proc.)</t>
  </si>
  <si>
    <t>90 ir daugiau</t>
  </si>
  <si>
    <t xml:space="preserve">90 ir daugiau </t>
  </si>
  <si>
    <t>PR-2.3-3-1-2</t>
  </si>
  <si>
    <t>Vaikų, kuriems nustatyta globa (rūpyba) institucijoje, skaičius (vaikai)</t>
  </si>
  <si>
    <t>&lt;12</t>
  </si>
  <si>
    <t>&lt;11</t>
  </si>
  <si>
    <t>P-2.3-2</t>
  </si>
  <si>
    <t>Priemonė: Socialinių paslaugų, socialinės paramos įvairioms gyventojų socialinėms grupėms organizavimas, iniciatyvų rėmimas</t>
  </si>
  <si>
    <t xml:space="preserve"> Ilgalaikės  (trumpalaikės) socialinės globos paslaugų rajone vietų skaičius (vnt.) </t>
  </si>
  <si>
    <t>apie 100</t>
  </si>
  <si>
    <t>PR-2.3-1-1-1</t>
  </si>
  <si>
    <t>Finansuojamos įstaigos, kurios teikia  paslaugas pagal sudarytas sutartis  – 100 proc.</t>
  </si>
  <si>
    <t>Priemonė: Kaišiadorių socialinių paslaugų centro veiklos, vykdant privalomus teisės aktus bei socialinių paslaugų prieinamumą gyventojams, užtikrinimas</t>
  </si>
  <si>
    <t>Dienos globos paslaugų gavėjų skaičius</t>
  </si>
  <si>
    <t>Maitinimo organizavimo paslaugas gavusių asmenų skaičius</t>
  </si>
  <si>
    <t>Kaišiadorių rajono savivaldybėje pagalbos į namus gavėjų skaičius (teikiamos paslaugos užtikrinimas pagal esamus poreikius procentais)</t>
  </si>
  <si>
    <t>290 (100)</t>
  </si>
  <si>
    <t>300 (100)</t>
  </si>
  <si>
    <t>310 (100)</t>
  </si>
  <si>
    <t xml:space="preserve">Individualios priežiūros darbuotojų, teikiančių socialinę priežiūrą šeimoms, pareigybių skaičius </t>
  </si>
  <si>
    <t>Socialinių darbuotojų, teikiančių socialinę priežiūrą šeimoms, pareigybių skaičius</t>
  </si>
  <si>
    <t xml:space="preserve"> Šeimų, gaunančių socialinių įgūdžių ugdymo ir palaikymo paslaugas,  procentas nuo visų  atvejo vadybos paslaugas gaunančių šeimų skaičiaus </t>
  </si>
  <si>
    <t>98 proc.</t>
  </si>
  <si>
    <t>97 proc.</t>
  </si>
  <si>
    <t>PR-2.3-1-2-3</t>
  </si>
  <si>
    <t xml:space="preserve">Spec. transporto paslaugas gavusių asmenų skaičius </t>
  </si>
  <si>
    <t>Pacientų pavėžėjimo ir spec. transporto paslaugos teikimas. Tenkintų prašymų procentas nuo pateiktų prašymų skaičiaus per metus.</t>
  </si>
  <si>
    <t xml:space="preserve">PR-2.3-2-4-1 </t>
  </si>
  <si>
    <t>Priemonė: Bendruomeninių šeimos namų finansavimas</t>
  </si>
  <si>
    <t>Prevencines paslaugas gavusių asmenų dalis nuo bendro gyventojų skaičiaus proc.</t>
  </si>
  <si>
    <t>P-02.01.03-02</t>
  </si>
  <si>
    <t>&gt;71</t>
  </si>
  <si>
    <t>Priemonė: Akredituotos vaikų dienos socialinės priežiūros finansavimas</t>
  </si>
  <si>
    <t xml:space="preserve">Akredituotų vaikų dienos socialinės priežiūros akredituotų vietų skaičius </t>
  </si>
  <si>
    <t>Priemonė: Projekto „Nestacionarių socialinių paslaugų plėtojimas Kaišiadorių rajone“ vykdymas</t>
  </si>
  <si>
    <t xml:space="preserve">Parengtų techninių projektų skaičius </t>
  </si>
  <si>
    <t xml:space="preserve">Gyvenamosios paskirties pastato, skirto įvairioms socialinėms grupėms (Geležinkeliečių g.), rangos darbų (proc.)  </t>
  </si>
  <si>
    <t>Baldų ir įrangos įsigijimas (proc).</t>
  </si>
  <si>
    <t>Priemonė: Projekto „Socialinių paslaugų įstaigų senyvo amžiaus asmenims infrastruktūros plėtra Kaišiadorių rajono savivaldybėje“ vykdymas</t>
  </si>
  <si>
    <t>P-02.01.06-02</t>
  </si>
  <si>
    <t>Gyvenamosios paskirties pastato, skirto senyvo amžiaus asmenims (Beržyno g. 27), rangos darbai (proc.)</t>
  </si>
  <si>
    <t>P-02.01.06-03</t>
  </si>
  <si>
    <t>Baldų ir įrangos įsgijimas (proc).</t>
  </si>
  <si>
    <t xml:space="preserve">Tikslas: Rūpintis rajono asmenimis su negalia, vykdyti neįgaliųjų socialinės integracijos priemones
</t>
  </si>
  <si>
    <t>03.01</t>
  </si>
  <si>
    <t>Uždavinys: Skatinti žmonių su negalia socialinį savarankiškumą, dalyvavimo galimybių didėjimą ir veiklos ribojimo mažėjimą, siekiant užtikrinti lygias teises ir galimybes dalyvauti visuomenės gyvenime</t>
  </si>
  <si>
    <t xml:space="preserve">Turimų socialinių dirbtuvių vietų asmenims su proto ir psichine negalia skaičius (vietos)
</t>
  </si>
  <si>
    <t xml:space="preserve">PR-2.3-1-2-1 </t>
  </si>
  <si>
    <t xml:space="preserve">Priemonė: Būsto pritaikymo asmenims su negalia, priežiūros ir administravimo finansavimas </t>
  </si>
  <si>
    <t>Ataskaitiniais metais į būsto pritaikymo eilę įrašytų ir iš jų pritaikytų būstų procentas (proc.)</t>
  </si>
  <si>
    <t>75 proc.</t>
  </si>
  <si>
    <t>ne mažiau 75 proc.</t>
  </si>
  <si>
    <t>ne mažiau 80 proc.</t>
  </si>
  <si>
    <t>PR-2.3-2-2-1</t>
  </si>
  <si>
    <t>Priemonė: Įvairių mokymų, sporto, proginių, kultūrinių renginių, išvykų, švenčių, stovyklų, socialinių akcijų neįgaliesiems ir jų šeimoms organizavimas ir finansavimas</t>
  </si>
  <si>
    <t xml:space="preserve">Renginių, skirtų neįgaliesiems bei jų šeimoms, skaičius </t>
  </si>
  <si>
    <t>P-03.01.02-02</t>
  </si>
  <si>
    <t xml:space="preserve">Stovyklų neįgaliesiems skaičius </t>
  </si>
  <si>
    <t>03.01.03</t>
  </si>
  <si>
    <t>Priemonė: Akredituotos socialinės reabilitacijos neįgaliesiems bendruomenėje teikimo finansavimas  iš valstybės biudžeto</t>
  </si>
  <si>
    <t>P-03.01.03-01</t>
  </si>
  <si>
    <t>Akredituotų paslaugų teikėjų skaičius</t>
  </si>
  <si>
    <t>03.01.04</t>
  </si>
  <si>
    <t>Priemonė: Asmeninės pagalbos teikimas</t>
  </si>
  <si>
    <t>P-03.01.04-01</t>
  </si>
  <si>
    <t xml:space="preserve">Asmeninės pagalbos gavėjų skaičius </t>
  </si>
  <si>
    <t>03.01.05</t>
  </si>
  <si>
    <t>Priemonė: Socialinių paslaugų neįgaliesiems ir jų šeimoms organizavimas ir teikimas bei socialinių programų vykdymas</t>
  </si>
  <si>
    <t>P-03.01.05-01</t>
  </si>
  <si>
    <t xml:space="preserve">Dienos socialinės globos gavėjų Kaišiadorių šv. Faustinos ugydmo centre  skaičius   </t>
  </si>
  <si>
    <t>03.01.06</t>
  </si>
  <si>
    <t>Priemonė: Asmenų su negalia reikalų koordinavimas</t>
  </si>
  <si>
    <t>P-03.01.06-01</t>
  </si>
  <si>
    <t>Darbotojų, atliekančių amenų su negalia reikalų koordinavimo funkciją skaičius</t>
  </si>
  <si>
    <t>03.01.07</t>
  </si>
  <si>
    <t>Priemonė: Projekto „Perėjimas nuo institucinės globos prie bendruomeninių paslaugų Sostinės regione, Vidurio ir vakarų Lietuvos regione“ vykdymas</t>
  </si>
  <si>
    <t>P-03.01.07-01</t>
  </si>
  <si>
    <t>Darbuotojų, atliekančių atvejo vadybos funkciją, skaičius</t>
  </si>
  <si>
    <t>03.01.08</t>
  </si>
  <si>
    <t>Priemonė: Projekto „Socialinės priežiūros socialinių paslaugų plėtra Kaišiadorių rajono savivaldybėje“ vykdymas</t>
  </si>
  <si>
    <t>P-03.01.08-01</t>
  </si>
  <si>
    <t xml:space="preserve">Įkurtų / atnaujintų socialinių dirbtuvių skaičius </t>
  </si>
  <si>
    <t>P-03.01.08-02</t>
  </si>
  <si>
    <t>Turimų apsaugotų būstų skaičius</t>
  </si>
  <si>
    <t>P-03.01.08-03</t>
  </si>
  <si>
    <t xml:space="preserve">Infrastruktūros sukūrimas teikti apsaugoto būsto paslaugas asmenims su negalia (vietos) </t>
  </si>
  <si>
    <t xml:space="preserve">Tikslas: Sudaryti galimybes Kaišiadorių rajono savivaldybėje gyvenantiems ir Užimtumo tarnyboje registruotiems asmenims, nurodytiems  Lietuvos Respublikos užimtumo įstatymo 48 straipsnio  2 dalyje, greičiau integruotis į darbo rinką, mažinti socialinę įtampą, skatinti jų darbinę motyvaciją bei socialinius ir darbinius įgūdžius
</t>
  </si>
  <si>
    <t>04.01</t>
  </si>
  <si>
    <t>Uždavinys: Pasiekti kuo didesnį gyventojų užimtumą, kad Kaišiadorių rajono savivaldybėje Užimtumo tarnyboje registruoti asmenys, nurodyti Užimtumo įstatymo 48 straipsnio 2 dalyje, galėtų rasti darbą ir užsitikrinti tinkamą pragyvenimo lygį</t>
  </si>
  <si>
    <t xml:space="preserve">
Kaišiadorių rajono savivaldybėje laisvų darbo vietų ir bedarbių skaičiaus santykis (proc.)
</t>
  </si>
  <si>
    <t>R-1.2-2-1</t>
  </si>
  <si>
    <t xml:space="preserve"> Bedarbių skaičiaus dalis (proc.)</t>
  </si>
  <si>
    <t>PR-1.2-2-3-1</t>
  </si>
  <si>
    <t xml:space="preserve"> Taikomos užimtumo didinimo / integracijos į darbo rinką priemonės (vnt.)</t>
  </si>
  <si>
    <t>PR-1.2-2-3-2</t>
  </si>
  <si>
    <t>E-04.01-04</t>
  </si>
  <si>
    <t xml:space="preserve"> Asmenų, kuriems taikomos užimtumo didinimo / integracijos į darbo rinką priemonės, skaičius (asm.)</t>
  </si>
  <si>
    <t>PR-1.2-2-3-3</t>
  </si>
  <si>
    <t>E-04.01-05</t>
  </si>
  <si>
    <t xml:space="preserve"> Programoje dalyvavusių Užimtumo tarnyboje registruotų asmenų skaičius</t>
  </si>
  <si>
    <t>PR-2.3-2-5-1</t>
  </si>
  <si>
    <t>Priemonė: Laikino pobūdžio darbų organizavimas</t>
  </si>
  <si>
    <t>Planuotą darbo laiką išdirbusių asmenų skaičius, įgyvendinant valstybines funkcijas</t>
  </si>
  <si>
    <t>04.01.02</t>
  </si>
  <si>
    <t>Priemonė:Užimtumo skatinimo ir motyvavimo paslaugų darbo rinkai besirengiantiems asmenims organizavimas</t>
  </si>
  <si>
    <t>P-04.01.02-01</t>
  </si>
  <si>
    <t>Užimtumo didinimo programos įgyvendinimas 100 proc.</t>
  </si>
  <si>
    <t>P-04.01.02-02</t>
  </si>
  <si>
    <t xml:space="preserve">Asmenų skaičius, kuriems bus taikoma atvejo vadyba, teikiamos paslaugos ir priemonės siekiant tvaraus užimtumo. </t>
  </si>
  <si>
    <t>P-04.01.02-03</t>
  </si>
  <si>
    <t>Programoje dalyvavusių asmenų, įsitvirtintinusių darbo rinkoje (proc.)</t>
  </si>
  <si>
    <t>05.</t>
  </si>
  <si>
    <t xml:space="preserve">Tikslas: Plėtoti sveikatos priežiūros paslaugas ir joms teikti būtiną infrastruktūrą
</t>
  </si>
  <si>
    <t>05.01</t>
  </si>
  <si>
    <t>Uždavinys:Vykdyti visuomenės sveikatos priežiūrą, propaguoti sveiką gyvenseną</t>
  </si>
  <si>
    <t>E-05.01-01</t>
  </si>
  <si>
    <t>Kaišiadorių rajono savivaldybėje sergančių asmenų skaičius 1000-iui gyventojų, santykis su šalies rodikliu (proc.)</t>
  </si>
  <si>
    <t>P-2.4-1</t>
  </si>
  <si>
    <t>E-05.01-02</t>
  </si>
  <si>
    <t>Kaišiadorių rajono savivaldybėje apsilankymų pas gydytojus skaičius 100-ui gyventojų, santykis su šalies rodikliu (proc.)</t>
  </si>
  <si>
    <t>&lt;92,7</t>
  </si>
  <si>
    <t>P-2.4-2</t>
  </si>
  <si>
    <t>E-05.01-03</t>
  </si>
  <si>
    <t>Prie Kaišiadorių rajono savivaldybės asmens sveikatos priežiūros įstaigų prisirašiusiųjų asmenų skaičiaus dalis nuo bendro gyventojų skaičiaus (proc.)</t>
  </si>
  <si>
    <t>&lt;88</t>
  </si>
  <si>
    <t>R-2.4-1-1</t>
  </si>
  <si>
    <t>E-05.01-04</t>
  </si>
  <si>
    <t xml:space="preserve">Greitosios medicinos pagalbos (GMP) kvietimo aptarnavimo rodiklis Kaišiadorių rajono savivaldybėje mieste ir kaime (iki 15 min. mieste ir iki 25 min. kaime) (proc.)
</t>
  </si>
  <si>
    <t>98,1 proc. mieste ir 93 proc. kaime</t>
  </si>
  <si>
    <t>98,2 proc. mieste ir 93,5 proc. kaime</t>
  </si>
  <si>
    <t>98,4 proc. mieste ir 94 proc. kaime</t>
  </si>
  <si>
    <t>R-2.4-1-2</t>
  </si>
  <si>
    <t>E-05.01-05</t>
  </si>
  <si>
    <t>Kaišiadorių rajono savivaldybės visuomenės sveikatos rėmimo priemonės ir projektai (vnt.)</t>
  </si>
  <si>
    <t>R-2.4-1-3</t>
  </si>
  <si>
    <t>E-05.01-06</t>
  </si>
  <si>
    <t xml:space="preserve">Sveikatos priežiūros įstaigų, kuriose atnaujinta ir (arba) optimizuota infrastruktūra, skaičius (vnt.)
</t>
  </si>
  <si>
    <t xml:space="preserve">PR-2.4-1-1-1 </t>
  </si>
  <si>
    <t>E-05.01-07</t>
  </si>
  <si>
    <t>Sveikatos priežiūros įstaigų (ir filialų), kuriose atnaujinta ir (arba) išplėsta medicininė įranga ir materialinė bazė, skaičius (vnt.)</t>
  </si>
  <si>
    <t xml:space="preserve">PR-2.4-1-1-2 </t>
  </si>
  <si>
    <t>E-05.01-08</t>
  </si>
  <si>
    <t xml:space="preserve"> Informacinių technologijų diegimo ir plėtros lygis sveikatos priežiūros įstaigose proc.
</t>
  </si>
  <si>
    <t xml:space="preserve">100 proc. </t>
  </si>
  <si>
    <t>100 proc.</t>
  </si>
  <si>
    <t>PR-2.4-1-2-1</t>
  </si>
  <si>
    <t>E-05.01-09</t>
  </si>
  <si>
    <t>Naujai teikiamų sveikatos priežiūros paslaugų skaičius (vnt.)</t>
  </si>
  <si>
    <t xml:space="preserve">PR-2.4-1-3-1 </t>
  </si>
  <si>
    <t>E-05.01-10</t>
  </si>
  <si>
    <t>Pacientų, gaunančių dienos stacionaro paslaugas. skaičius (asm.)</t>
  </si>
  <si>
    <t xml:space="preserve">PR-2.4-1-10-5 </t>
  </si>
  <si>
    <t>E-05.01-11</t>
  </si>
  <si>
    <t xml:space="preserve"> Vaikų psichiatro kabineto įrengimas (vnt.)
</t>
  </si>
  <si>
    <t>PR-2.4-1-10-6</t>
  </si>
  <si>
    <t>E-05.01-12</t>
  </si>
  <si>
    <t>Vaikų, gavusiųjų psichiatrijos paslaugas, skaičius (asm.)</t>
  </si>
  <si>
    <t xml:space="preserve">PR-2.4-1-10-7 </t>
  </si>
  <si>
    <t>E-05.01-13</t>
  </si>
  <si>
    <t xml:space="preserve"> Asmenys, gaunantys ambulatorines slaugos paslaugas namuose (asm./proc.)</t>
  </si>
  <si>
    <t>PR-2.4-1-4-1</t>
  </si>
  <si>
    <t>E-05.01-14</t>
  </si>
  <si>
    <t xml:space="preserve"> Ilgalaikės priežiūros paslaugas gavę asmenys (asm.)</t>
  </si>
  <si>
    <t>PR-2.4-1-5-1</t>
  </si>
  <si>
    <t>E-05.01-15</t>
  </si>
  <si>
    <t>Asmenų, kuriems buvo suteiktos stacionarios sveikatos priežiūros paslaugos, skaičius per metus (asm.)</t>
  </si>
  <si>
    <t xml:space="preserve">PR-2.4-1-6-1 </t>
  </si>
  <si>
    <t>E-05.01-16</t>
  </si>
  <si>
    <t>Suteiktų paslaugų, skirtų perorientuoti sveikatos sistemą nuo stacionarinių prie ambulatorinių sveikatos priežiūros paslaugų,  skaičius per metus (vnt.)</t>
  </si>
  <si>
    <t xml:space="preserve">PR-2.4-1-6-2 </t>
  </si>
  <si>
    <t>E-05.01-17</t>
  </si>
  <si>
    <t>Sveikatos sektoriaus specialistų pritraukimo priemonių skaičius</t>
  </si>
  <si>
    <t xml:space="preserve">PR-2.4-1-7-1 </t>
  </si>
  <si>
    <t>E-05.01-18</t>
  </si>
  <si>
    <t>Gyventojų, dalyvavusių valstybinėse prevencinėse programose, dalis (proc.)</t>
  </si>
  <si>
    <t xml:space="preserve">PR-2.4-1-8-1 </t>
  </si>
  <si>
    <t>E-05.01-19</t>
  </si>
  <si>
    <t>Įsitraukusių į sveikatos stiprinimo paslaugų teikimą, savanorystę, NVO, bendruomenių, skaičius (vnt.)</t>
  </si>
  <si>
    <t xml:space="preserve">PR-2.4-1-9-1 </t>
  </si>
  <si>
    <t>E-05.01-20</t>
  </si>
  <si>
    <t xml:space="preserve"> Įrengtų  defibriliatorių skaičius (vnt.)
</t>
  </si>
  <si>
    <t>PR-2.4-1-11-1</t>
  </si>
  <si>
    <t>E-05.01-21</t>
  </si>
  <si>
    <t xml:space="preserve"> Asmenų, apmokytų naudoti  defibriliatorius, skaičius (asm.)</t>
  </si>
  <si>
    <t>PR-2.4-1-11-2</t>
  </si>
  <si>
    <t>E-05.01-22</t>
  </si>
  <si>
    <t xml:space="preserve"> Įrengtas psichikos dienos stacionaras (vnt.)</t>
  </si>
  <si>
    <t>PR-2.4-1-10-4</t>
  </si>
  <si>
    <t>05.01.01</t>
  </si>
  <si>
    <t>Priemonė: Visuomenės sveikatos priežiūros funkcijų vykdymas</t>
  </si>
  <si>
    <t>P-05.01.01-01</t>
  </si>
  <si>
    <t>Sveikatinimo renginių ir suteiktų individualių konsultacijų  skaičius (vnt.)</t>
  </si>
  <si>
    <t>PR-2.4-1-10-1</t>
  </si>
  <si>
    <t>P-05.01.01-02</t>
  </si>
  <si>
    <t>Prevencinių priemonių skaičius (vnt.)</t>
  </si>
  <si>
    <t xml:space="preserve">PR-2.4-1-10-2 </t>
  </si>
  <si>
    <t>P-05.01.01-03</t>
  </si>
  <si>
    <t>Sveikatinimo priemonių skaičius (vnt.)</t>
  </si>
  <si>
    <t xml:space="preserve">PR-2.4-1-8-2 </t>
  </si>
  <si>
    <t>P-05.01.01-04</t>
  </si>
  <si>
    <t xml:space="preserve"> Apklausos parengimas poreikio išsigryninimui (vnt.)</t>
  </si>
  <si>
    <t>PR-2.4-1-10-3</t>
  </si>
  <si>
    <t>P-05.01.01-05</t>
  </si>
  <si>
    <t>Asmenų, baigusių ankstyvosios intervencijos, skirtos nereguliariai vartojantiems psichoaktyviąsias medžiagas ar eksperimentuojantiems jomis jaunuoliams, programą, skaičius</t>
  </si>
  <si>
    <t>P-05.01.01-06</t>
  </si>
  <si>
    <t>Asmenų, gavusių priklausomybės konsultavimo paslaugas, skaičius</t>
  </si>
  <si>
    <t>P-05.01.01-07</t>
  </si>
  <si>
    <t xml:space="preserve">Asmenų, dalyvavusių baziniuose savižudybių prevencijos mokymuose, skaičius </t>
  </si>
  <si>
    <t>P-05.01.01-08</t>
  </si>
  <si>
    <t>Suteikta psichologinės gerovės ir psichikos sveikatos stiprinimo paslaugų (gyventojai  nuo 11 m.+), vnt.</t>
  </si>
  <si>
    <t>P-05.01.01-09</t>
  </si>
  <si>
    <t xml:space="preserve"> Savižudybių prevencijos koordinatoriaus pareigybių skaičius</t>
  </si>
  <si>
    <t>P-05.01.01-10</t>
  </si>
  <si>
    <t>Gyventojų sveikos mitybos įgūdžių formavimo ir skatinimo  užsiėmimų / dalyvavusių užsiėmimuose skaičius (gyventojai nuo 18 m.+), vnt.</t>
  </si>
  <si>
    <t>10/700</t>
  </si>
  <si>
    <t>P-05.01.01-11</t>
  </si>
  <si>
    <t>Traumų  ir sužalojimų prevencijos skatinimo užsiėmimų / dalyvių skaičius (gyventojai nuo 18 m.+), vnt.</t>
  </si>
  <si>
    <t>12/600</t>
  </si>
  <si>
    <t>24/600</t>
  </si>
  <si>
    <t>P-05.01.01-12</t>
  </si>
  <si>
    <t>Fizinio aktyvumo skatinimo užsiėmimų / dalyvių skaičius (gyventojai iki 64 m. amžiaus), vnt.</t>
  </si>
  <si>
    <t>135/1350</t>
  </si>
  <si>
    <t>P-05.01.01-13</t>
  </si>
  <si>
    <t>Širdies ir kraujagyslių ligų ir cukrinio diabeto prevencijų programose baigusių asmenų skaičius</t>
  </si>
  <si>
    <t>P-05.01.01-14</t>
  </si>
  <si>
    <t>Informacijos pateikčių skaičius, viešinant  sveiką gyvenseną, vnt.</t>
  </si>
  <si>
    <t>P-05.01.01-15</t>
  </si>
  <si>
    <t>Švietimo įstaigų, kuriose teikiamos visuomenės sveikatos priežiūros paslaugos, skaičius</t>
  </si>
  <si>
    <t>05.01.02</t>
  </si>
  <si>
    <t>Priemonė: Visuomenės sveikatos rėmimo specialiosios programos vykdymas</t>
  </si>
  <si>
    <t>P-05.01.02-01</t>
  </si>
  <si>
    <t>Visuomenės sveikatos rėmimo  specialiosios programos lėšomis finansuojamų vykdomų priemonių skaičius</t>
  </si>
  <si>
    <t>05.01.03</t>
  </si>
  <si>
    <t>Priemonė: Projekto ,,Visuomenės sveikatos paslaugų kokybės gerinimas Kaišiadorių rajone“ vykdymas</t>
  </si>
  <si>
    <t>P-05.01.03-02</t>
  </si>
  <si>
    <t>Sveikatinimo renginiuose dalyvavusių unikalių asmenų skaičius</t>
  </si>
  <si>
    <t>05.02</t>
  </si>
  <si>
    <t>Uždavinys: Siekti, kad kuo daugiau nustatytų kategorijų asmenų galėtų pasinaudoti kompensuojamomis paslaugomis ir kitomis savivaldybės remiamomis sveikatos priežiūros paslaugomis</t>
  </si>
  <si>
    <t xml:space="preserve">Eilės tvarka asmenų, galėjusių  pasinaudoti protezavimo paslauga, skaičius  </t>
  </si>
  <si>
    <t>05.02.01</t>
  </si>
  <si>
    <t xml:space="preserve">Priemonė: Sveikatos įstaigų patirtų išlaidų kompensavimas </t>
  </si>
  <si>
    <t>P-05.02.01-01</t>
  </si>
  <si>
    <t>Darbuotojų, kuriems kompensuojamos kelionės išlaidos, skaičius</t>
  </si>
  <si>
    <t>05.02.02</t>
  </si>
  <si>
    <t>Priemonė: Kaišiadorių rajono savivaldybei pavaldžioms asmens sveikatos priežiūros įstaigoms reikalingos medicinos įrangos įsigijimas</t>
  </si>
  <si>
    <t>P-05.02.02-01</t>
  </si>
  <si>
    <t>Sveikatos įstaigų  skaičius</t>
  </si>
  <si>
    <t>P-05.02.02-02</t>
  </si>
  <si>
    <t>Aprūpintų medicinos įranga įstaigų skaičius</t>
  </si>
  <si>
    <t>05.02.03</t>
  </si>
  <si>
    <t>Priemonė: Paciento nuvežimo  ir (ar) parvežimo, kai pacientui nereikalinga skubioji medicinos pagalba, paslauga (išskyrus pirmines ambulatorines šeimos gydytojo ir pirmines ambulatorines odontologijos paslaugas), organizavimas ir teikimas</t>
  </si>
  <si>
    <t>P-05.02.03-01</t>
  </si>
  <si>
    <t>Atlikta pavežėjimo paslaugų</t>
  </si>
  <si>
    <t>P-05.02.03-02</t>
  </si>
  <si>
    <t>Paslaugą pasinaudojusių asmenų skaičius</t>
  </si>
  <si>
    <t>05.02.04</t>
  </si>
  <si>
    <t>Priemonė: Žmonių palaikų pervežimas, nenustatytos tapatybės žmogaus palaikų bei žmogaus embrionų laidojimo paslaugų teikimas</t>
  </si>
  <si>
    <t>P-05.02.04-01</t>
  </si>
  <si>
    <t xml:space="preserve">Pervežtų žmogaus palaikų skaičius </t>
  </si>
  <si>
    <t>P-05.02.04-02</t>
  </si>
  <si>
    <t>Žmogaus embrionų ir vaisių iki 22-os nėštumo savaitės, kai nėra išreikšta tėvų (vieno iš tėvų) valia,  laidojimo paslaugos vnt.</t>
  </si>
  <si>
    <t>05.02.05</t>
  </si>
  <si>
    <t>Priemonė: Projekto „Ilgalaikės priežiūros paslaugų plėtojimo užtikrinimas Kaišiadorių rajone“ vykdymas</t>
  </si>
  <si>
    <t>P-05.02.05-01</t>
  </si>
  <si>
    <t>P-05.02.05-02</t>
  </si>
  <si>
    <t xml:space="preserve">Pastato, skirto ilgalaikės priežiūros paslaugoms teikti (Beržyno g. 27), rangos darbai (proc.)  </t>
  </si>
  <si>
    <t>P-05.02.05-03</t>
  </si>
  <si>
    <t>Baldų ir įrangos įsigijimas (kompl).</t>
  </si>
  <si>
    <t>P-05.02.05-04</t>
  </si>
  <si>
    <t>Įsigytų elektromobilių skaičius</t>
  </si>
  <si>
    <t>P-05.02.05-05</t>
  </si>
  <si>
    <t xml:space="preserve">Įrengtų elektromobilių įkrovimų stotelių skaičius </t>
  </si>
  <si>
    <t>05.02.06</t>
  </si>
  <si>
    <t>Priemonė: Projekto „Mobilios komandos Kaišiadorių r. savivaldybėje aprūpinimas įranga ir transporto priemonėmis“ vykdymas</t>
  </si>
  <si>
    <t>P-05.02.06-01</t>
  </si>
  <si>
    <t>P-05.02.06-02</t>
  </si>
  <si>
    <t>P-05.02.06-03</t>
  </si>
  <si>
    <t>Įrangos įsigijimas (kompl.)</t>
  </si>
  <si>
    <t>05.02.07</t>
  </si>
  <si>
    <t>Priemonė: Projekto „Sveikatos centro sudėtyje teikiamų sveikatos priežiūros paslaugų infrastruktūros modernizavimas Kaišiadorių rajono savivaldybėje“ vykdymas</t>
  </si>
  <si>
    <t>P-05.02.07-01</t>
  </si>
  <si>
    <t>P-05.02.07-02</t>
  </si>
  <si>
    <t>P-05.02.07-03</t>
  </si>
  <si>
    <t>P-05.02.07-04</t>
  </si>
  <si>
    <t xml:space="preserve">Sveikatos centro skubios pagalbos priestato rangos darbai (proc.) </t>
  </si>
  <si>
    <t>P-05.02.07-05</t>
  </si>
  <si>
    <t>Modernizuotų Sveikatos centro pirminės sveikatos padalinių skaičius</t>
  </si>
  <si>
    <t>P-05.02.07-06</t>
  </si>
  <si>
    <t>Sveikatos centro pirminės sveikatos padalinių baldų ir įrangos įsigijimas (kompl).</t>
  </si>
  <si>
    <t>05.02.08</t>
  </si>
  <si>
    <t>Priemonė: Projekto „Sveikatos specialistų rengimas, pritraukimas Kaišiadorių rajono savivaldybėje“ vykdymas</t>
  </si>
  <si>
    <t>P-05.02.08-01</t>
  </si>
  <si>
    <t xml:space="preserve">Slaugytojų, kuriems einamaisiais metais kompensuojama studijų kaina, skaičius </t>
  </si>
  <si>
    <t>05.02.09</t>
  </si>
  <si>
    <t>Priemonė: Projekto „Sveikatos centro veiklos modelio diegimas Kaišiadorių rajono savivaldybėje“ vykdymas</t>
  </si>
  <si>
    <t>P-05.02.09-01</t>
  </si>
  <si>
    <t>Finansuojamų etatų skaičius</t>
  </si>
  <si>
    <t>P-05.02.09-02</t>
  </si>
  <si>
    <t>Modelio įdiegimas</t>
  </si>
  <si>
    <t>P-05.02.09-03</t>
  </si>
  <si>
    <t xml:space="preserve">Pacientų, dalyvavusių programoje, skaičius </t>
  </si>
  <si>
    <t>06.</t>
  </si>
  <si>
    <t>Tikslas: Administruoti savivaldybės valdomą turtą</t>
  </si>
  <si>
    <t>06.01</t>
  </si>
  <si>
    <t>Uždavinys: Plėtoti ir nuomoti savivaldybės būstus bei savivaldybės socialinius būstus</t>
  </si>
  <si>
    <t>E-06.01-01</t>
  </si>
  <si>
    <t xml:space="preserve">
Kaišiadorių rajono savivaldybėje asmenų (šeimų),  laukiančių paramos būstui išsinuomoti, skaičius (asm., šeimos).
</t>
  </si>
  <si>
    <t>R-2.3-2-1</t>
  </si>
  <si>
    <t>06.01.01</t>
  </si>
  <si>
    <t>Priemonė: Savivaldybės būstų ir socialinių būstų nuoma, Savivaldybės būsto ir socialinio būsto fondo plėtra, būsto nuomos ar išperkamosios nuomos mokesčių dalies kompensavimas</t>
  </si>
  <si>
    <t>P-06.01.01-01</t>
  </si>
  <si>
    <t xml:space="preserve"> Būsto fonde esančių būstų skaičius (vnt.) metų pabaigoje</t>
  </si>
  <si>
    <t>PR-2.3-2-1-1</t>
  </si>
  <si>
    <t>P-06.01.01-02</t>
  </si>
  <si>
    <t xml:space="preserve">Įsigytų socialinių būstų skaičius (vnt.) per metus
</t>
  </si>
  <si>
    <t xml:space="preserve">PR-2.3-2-1-2 </t>
  </si>
  <si>
    <t>P-06.01.01-03</t>
  </si>
  <si>
    <t xml:space="preserve">Asmenų ir šeimų skaičius, gaunančių būsto nuomos ar išperkamosios būsto nuomos mokesčių dalies kompensacijas </t>
  </si>
  <si>
    <t>06.01.02</t>
  </si>
  <si>
    <t>Priemonė: Seniūnijos teritorijoje esančių savivaldybės ir socialinių būstų remontas, priežiūra</t>
  </si>
  <si>
    <t>P-06.01.02-01</t>
  </si>
  <si>
    <t xml:space="preserve">Pagerintų socialinių būstų skaičius (vnt.) per metus
</t>
  </si>
  <si>
    <t xml:space="preserve">PR-2.3-2-1-3 </t>
  </si>
  <si>
    <t>P-06.01.02-02</t>
  </si>
  <si>
    <t xml:space="preserve">Būstų  ir kitų patalpų skaičius, už kuriuos mokamos eksploatacinės išlaidos dėl   laikino nenaudojimo. </t>
  </si>
  <si>
    <t>06.01.03</t>
  </si>
  <si>
    <t xml:space="preserve">Priemonė: Projekto „Socialinio būsto fondo neįgaliesiems ir gausioms šeimoms plėtra Kaišiadorių rajono savivaldybėje“ vykdymas </t>
  </si>
  <si>
    <t>P-06.01.03-01</t>
  </si>
  <si>
    <t>P-06.01.03-02</t>
  </si>
  <si>
    <t>Girelės 53 g. pastato pritaikymas socialiniams būstams, rangos darbai (proc.)</t>
  </si>
  <si>
    <t>P-06.01.03-03</t>
  </si>
  <si>
    <t xml:space="preserve">Įrengtų socialinių būstų skaičius  </t>
  </si>
  <si>
    <t>06.01.04</t>
  </si>
  <si>
    <t>P-06.01.04-01</t>
  </si>
  <si>
    <t>07.</t>
  </si>
  <si>
    <t>Tikslas: Įgyvendinti jaunimo politiką</t>
  </si>
  <si>
    <t>07.01</t>
  </si>
  <si>
    <t>Uždavinys: Sudaryti palankias sąlygas formuotis jauno žmogaus asmenybei ir jo integravimuisi į visuomenės gyvenimą</t>
  </si>
  <si>
    <r>
      <t xml:space="preserve">
Jaunų (16–29 m.) bedarbių proc. nuo 16–29 m. gyventojų Kaišiadorių rajono savivaldybėje (proc.)                                </t>
    </r>
    <r>
      <rPr>
        <i/>
        <sz val="10"/>
        <rFont val="Times New Roman"/>
        <family val="1"/>
      </rPr>
      <t xml:space="preserve">Užimtumo tarnyba (darbo rinka/statistiniai rodikliai)
</t>
    </r>
  </si>
  <si>
    <t>R-2.5-2-1</t>
  </si>
  <si>
    <t>E-06.01-02</t>
  </si>
  <si>
    <t>Kaišiadorių rajono savivaldybėje jaunimo organizacijų, su jaunimu dirbančių organizacijų ir neformalių jaunimo grupių vykdytų projektų skaičius (Savivaldybės finansuotų) (vnt. per metus )</t>
  </si>
  <si>
    <t>R-2.5-2-2</t>
  </si>
  <si>
    <t>E-06.01-03</t>
  </si>
  <si>
    <t xml:space="preserve"> Sukurtos ir (arba) išplėstos infrastruktūros jaunimui skaičius (vnt.) per metus</t>
  </si>
  <si>
    <t>PR-2.5-2-1-1</t>
  </si>
  <si>
    <t>E-06.01-04</t>
  </si>
  <si>
    <t xml:space="preserve">Jaunimo darbuotojų etatų skaičius, tenkantis 1000 jaunų žmonių (vnt.)
</t>
  </si>
  <si>
    <t xml:space="preserve">PR-2.5-2-2-2 </t>
  </si>
  <si>
    <t>E-06.01-05</t>
  </si>
  <si>
    <t xml:space="preserve">Atvirųjų jaunimo centrų ir atvirųjų jaunimo erdvių skaičius, tenkantis 1000 jaunų žmonių (vnt.) </t>
  </si>
  <si>
    <t xml:space="preserve">PR-2.5-2-2-1 </t>
  </si>
  <si>
    <t>E-06.01-06</t>
  </si>
  <si>
    <t xml:space="preserve">Skatinimo priemonės, susijusios su profesiniu orientavimu, praktinių įgūdžių ugdymu (vnt.)
</t>
  </si>
  <si>
    <t>PR-2.5-2-5-1</t>
  </si>
  <si>
    <t>E-06.01-07</t>
  </si>
  <si>
    <t xml:space="preserve"> Jaunimo, dalyvavusio skatinimo priemonėse, dalis (proc.)</t>
  </si>
  <si>
    <t>PR-2.5-2-5-2</t>
  </si>
  <si>
    <t>07.01.01</t>
  </si>
  <si>
    <t>Priemonė: Jaunimo reikalų koordinatoriaus veiklos organizavimas</t>
  </si>
  <si>
    <t>P-07.01.01-01</t>
  </si>
  <si>
    <t>Jaunimo reikalų koordinatoriaus etatų skaičius</t>
  </si>
  <si>
    <t>P-07.01.01-02</t>
  </si>
  <si>
    <t>Jaunimo reikalų koordinatoriui  rekomenduotų atlikti užduočių įgyvendinimas (ne mažiau kaip), proc.</t>
  </si>
  <si>
    <t>07.01.02</t>
  </si>
  <si>
    <t>Priemonė: Jaunimo iniciatyvų rėmimas</t>
  </si>
  <si>
    <t>P-07.01.02-01</t>
  </si>
  <si>
    <t xml:space="preserve"> Įgyvendintų projektų, iniciatyvų, programų skaičius (vnt.)</t>
  </si>
  <si>
    <t>PR-2.5-2-3-1</t>
  </si>
  <si>
    <t>P-07.01.02-02</t>
  </si>
  <si>
    <t xml:space="preserve"> Jaunimo savanoriškos tarnybos savanorių skaičius (asm.)
</t>
  </si>
  <si>
    <t>PR-2.5-2-4-1</t>
  </si>
  <si>
    <t>P-07.01.02-03</t>
  </si>
  <si>
    <t xml:space="preserve"> Savanorius priimančių organizacijų skaičius (vnt.)</t>
  </si>
  <si>
    <t>PR-2.5-2-4-2</t>
  </si>
  <si>
    <t>P-07.01.02-04</t>
  </si>
  <si>
    <t>Įdarbintų jaunuolių skaičius</t>
  </si>
  <si>
    <t>P-07.01.02-05</t>
  </si>
  <si>
    <t>Darbdavių, dalyvaujančių programoje, skaičius</t>
  </si>
  <si>
    <t>07.01.03</t>
  </si>
  <si>
    <t>Priemonė: Atviro darbo su jaunimu įgyvendinimas</t>
  </si>
  <si>
    <t>P-07.01.03-01</t>
  </si>
  <si>
    <t>Jaunų žmonių, gavusių atvirojo darbo su jaunimu paslaugas, skaičius, palyginti su bendru jaunų žmonių skaičiumi, proc.</t>
  </si>
  <si>
    <t xml:space="preserve">PR-2.5-2-2-3 </t>
  </si>
  <si>
    <t xml:space="preserve">Atviro darbo su jaunimu paslaugos teikimas 
Ne mažiau kaip 500 unikalių lankytojų
</t>
  </si>
  <si>
    <t>07.01.04</t>
  </si>
  <si>
    <t>Priemonė: Mobilus darbas su jaunimu</t>
  </si>
  <si>
    <t>P-07.01.04-01</t>
  </si>
  <si>
    <t xml:space="preserve">Susitikimų skaičius 
</t>
  </si>
  <si>
    <t xml:space="preserve">Tikslas: Išsaugoti ir gerinti aplinkos kokybę
</t>
  </si>
  <si>
    <t>Uždavinys: Kurti efektyvią komunalinių atliekų tvarkymo sistemą</t>
  </si>
  <si>
    <t xml:space="preserve">Mišrių komunalinių atliekų kiekis vienam gyventojui (kg/gyv.)
</t>
  </si>
  <si>
    <t>P-3.3-2</t>
  </si>
  <si>
    <t xml:space="preserve">
Perdirbtų / panaudotų pakartotinai komunalinių atliekų dalis Kaišiadorių rajono savivaldybėje (proc.)
</t>
  </si>
  <si>
    <t>R-3.3-1-1</t>
  </si>
  <si>
    <t xml:space="preserve">Išrūšiuotų atliekų kiekis (tonomis) per metus
</t>
  </si>
  <si>
    <t>PR-3.3-1-1-2</t>
  </si>
  <si>
    <t>Viešinimo kampanijų skaičius (vnt.) per SPP laikotarpį</t>
  </si>
  <si>
    <t xml:space="preserve">PR-3.3-1-1-3 </t>
  </si>
  <si>
    <t>Įgyvendinamas Savivaldybės atliekų prevencijos ir tvarkymo plan</t>
  </si>
  <si>
    <t>PR-3.3-1-2-1</t>
  </si>
  <si>
    <t>Planuojamas paruošti naudoti pakartotinai ir perdirbti atliekų kiekis (proc.)</t>
  </si>
  <si>
    <t>PR-3.3-1-2-2</t>
  </si>
  <si>
    <t>Planuojamas šalinti komunalinių atliekų kiekis (proc.) vertinant nuo susidarančių komunalinių atliekų</t>
  </si>
  <si>
    <t>PR-3.3-1-2-3</t>
  </si>
  <si>
    <t xml:space="preserve">Planuojamas susidarymo vietoje sutvarkyti biologinių atliekų ir
rūšiuojamuoju būdu surinkti komunalinių atliekų kiekis (proc.), vertinant nuo susidarančių komunalinių atliekų.
</t>
  </si>
  <si>
    <t>PR-3.3-1-2-4</t>
  </si>
  <si>
    <t>Pusiau požeminių atliekų surinkimo konteinerių aišktelių skaičius</t>
  </si>
  <si>
    <t>Sudarytų sutarčių su atliekų turėtojais skaičius, proc. nuo visų turėtojų</t>
  </si>
  <si>
    <t>Komunalinių atliekų tvarkymo paslaugos teikimo sutarčių skaičius, vnt.</t>
  </si>
  <si>
    <t>Priemonė: Atliekų tvarkymo infrastruktūros plėtros priemonių įgyvendinimas</t>
  </si>
  <si>
    <t>Rūšiuojamų atliekų surinkimo infrastruktūros skaičius per  laikotarpį (vnt.)</t>
  </si>
  <si>
    <t>PR-3.3-1-1-1</t>
  </si>
  <si>
    <t xml:space="preserve"> Įsigyta antrinių žaliavų konteinerių (vnt.)</t>
  </si>
  <si>
    <t xml:space="preserve"> Įsigyta tekstilės atliekų surinkimo konteinerių (vnt.)</t>
  </si>
  <si>
    <t>Išdalintų pakuočių (antrinių žaliavų) konteinerių individualiose 
valdose procentas nuo sudarytų sutarčių individualiose valdose 
skaičiau</t>
  </si>
  <si>
    <t>Priemonė: Atliekų, kurių turėtojo nustatyti neįmanoma arba kuris nebeegzistuoja, tvarkymas</t>
  </si>
  <si>
    <t>Surinkta ir sutvarkyta  bešeimininkių atliekų (t)</t>
  </si>
  <si>
    <t>Priemonė: Projekto „Komunalinių atliekų tvarkymo infrastruktūros plėtra Kaišiadorių rajono savivaldybėje“ vykdymas</t>
  </si>
  <si>
    <t>Įrengtų didelių gabaritų atliekų surinkimo aikštelių skaičius</t>
  </si>
  <si>
    <t>Priemonė: Projekto „Rūšiuojamojo atliekų surinkimo skatinimas Kaišiadorių rajono savivaldybėje“ vykdymas</t>
  </si>
  <si>
    <t xml:space="preserve">Įsigytų priemonių maisto atliekų rūšiavimui skaičius </t>
  </si>
  <si>
    <t>Įrengtų konteinerių aikštelių skaičius</t>
  </si>
  <si>
    <t>Priemonė: Projekto „Raseinių, Kėdainių, Kaišiadorių, Jonavos, Kauno rajonuose didelių gabaritų atliekų surinkimo aikštelių įrengimas“ vykdymas</t>
  </si>
  <si>
    <t>Uždavinys: Užtikrinti saugią ir švarią gamtinę aplinką</t>
  </si>
  <si>
    <t xml:space="preserve">
Kaišiadorių rajono savivaldybėje iš stacionarių šaltinių į atmosferą išmestų teršalų kiekio, tenkančio vienam gyventojui, santykis su šalies rodikliu (proc.)
</t>
  </si>
  <si>
    <t>&lt;85</t>
  </si>
  <si>
    <t>P-3.3-1</t>
  </si>
  <si>
    <t xml:space="preserve">
Įgyvendintų kraštovaizdžio puoselėjimo projektų skaičius Kaišiadorių rajono savivaldybėje (vnt. per laikotarpį)
</t>
  </si>
  <si>
    <t>R-3.3-2-1</t>
  </si>
  <si>
    <t>Aplinkos triukšmo ir vibracijos mažinimo vykdytų stebėsenos priemonių skaičius (vnt.)</t>
  </si>
  <si>
    <t xml:space="preserve">PR-3.3-2-2-1 </t>
  </si>
  <si>
    <t xml:space="preserve">Patvirtintų savivaldybės triukšmo prevencijos zonų skaičius (vnt.) </t>
  </si>
  <si>
    <t xml:space="preserve">PR-3.3-2-2-2 </t>
  </si>
  <si>
    <t xml:space="preserve">Įdiegti (įrengti) geležinkelio, kelių sukeliamo triukšmo ir vibracijos mažinimo priemones.   Vykdytų stebėsenos priemonių skaičius (vnt.)
</t>
  </si>
  <si>
    <t>PR-3.3-2-3-1</t>
  </si>
  <si>
    <t xml:space="preserve"> Sudarytų triukšmo aplinkoje žemėlapių skaičius (vnt.)</t>
  </si>
  <si>
    <t>PR-3.3-2-3-2</t>
  </si>
  <si>
    <t>Priemonė: Aplinkos kokybės gerinimo ir apsaugos priemonių įgyvendinimas</t>
  </si>
  <si>
    <t xml:space="preserve"> Įgyvendintų priemonių skaičius (vnt.), skirtų inventorizuoti ir pagal poreikį naikinti invazines svetimžemes augalų ir gyvūnų rūšis
</t>
  </si>
  <si>
    <t>PR-3.3-2-6-1</t>
  </si>
  <si>
    <t xml:space="preserve"> Išvalytų, prižiūrėtų po išvalymo vandens telkinių plotas (ha)</t>
  </si>
  <si>
    <t>PR-3.3-2-7-1</t>
  </si>
  <si>
    <t>Sunaikintų Sosnovskio barščio augaviečių plotas (ha)</t>
  </si>
  <si>
    <t>Asbesto gaminių turinčių atliekų surinktas kiekis (t)</t>
  </si>
  <si>
    <t>Priemonė: Želdynų ir želdinių apsaugos, tvarkymo, būklės stebėsenos, želdynų kūrimo, želdinių veisimo, inventorizavimo priemonių įgyvendinimas</t>
  </si>
  <si>
    <t xml:space="preserve"> Inventorizuotų želdynų, želdinių plotas (ha) per metus</t>
  </si>
  <si>
    <t>PR-3.3-2-4-1</t>
  </si>
  <si>
    <t xml:space="preserve"> Sutvarkytų ir (arba) naujai įrengtų želdynų plotas (ha) per metus</t>
  </si>
  <si>
    <t>PR-3.3-2-4-2</t>
  </si>
  <si>
    <t>Naujai įveistų želdinių skaičius (vnt.)</t>
  </si>
  <si>
    <t xml:space="preserve">PR-3.3-2-4-3 </t>
  </si>
  <si>
    <t>P-01.02.02-07</t>
  </si>
  <si>
    <t>Išfrezuota ar išgręžta kelmų (vnt.)</t>
  </si>
  <si>
    <t>P-01.02.02-08</t>
  </si>
  <si>
    <t>Išfrezuotos krūmynų šaknys  ha plote</t>
  </si>
  <si>
    <t>Priemonė: Visuomenės švietimas ir mokymas aplinkosaugos klausimais</t>
  </si>
  <si>
    <t xml:space="preserve"> Įvykdytų priemonių, skirtų prižiūrėti ir tvarkyti savivaldybės saugomas teritorijas ir saugomus gamtos paveldo objektus bei teikti informaciją apie juos visuomenei, skaičius (vnt.)
</t>
  </si>
  <si>
    <t>PR-3.3-2-5-1</t>
  </si>
  <si>
    <t>Suorganizuotų renginių, skirtų skatinti ir remti aplinkos apsaugos iniciatyvas, didinti supratimą apie žiedinę ekonomiką, organizuoti įvairius renginius, skatinančius visuomenę tausoti aplinką ir rūšiuoti atliekas, skaičius (vnt.)</t>
  </si>
  <si>
    <t xml:space="preserve">PR-3.3-1-3-1 </t>
  </si>
  <si>
    <t>P-01.02.03-03</t>
  </si>
  <si>
    <t xml:space="preserve">Visuomenės informavimo ir švietimo aplinkos apsaugos klausimais priemonių skaičius (vnt.)
</t>
  </si>
  <si>
    <t>PR-3.3-1-3-2</t>
  </si>
  <si>
    <t>P-01.02.03-04</t>
  </si>
  <si>
    <t>Įgyvendintų programų / priemonių, skirtų atnaujinti ir (arba) rengti ir įgyvendinti  savivaldybės aplinkos kokybės gerinimo ir apsaugos programas ir jų priemones, skaičius (vnt.)</t>
  </si>
  <si>
    <t>PR-3.3-1-4-1</t>
  </si>
  <si>
    <t>Priemonė: Aplinkos monitoringo, prevencinių ir aplinkos atkūrimo priemonių įgyvendinimas</t>
  </si>
  <si>
    <t>Vykdoma aplinkos monitoringo programa</t>
  </si>
  <si>
    <t>Vykdytų stebėsenos priemonių skaičius (vnt.)</t>
  </si>
  <si>
    <t>PR-3.3-2-1-1</t>
  </si>
  <si>
    <t>Įdiegtų taršos stebėjimo / matavimo vietų skaičius (vnt.)</t>
  </si>
  <si>
    <t xml:space="preserve">PR-3.3-2-1-2 </t>
  </si>
  <si>
    <t>01.02.05</t>
  </si>
  <si>
    <t xml:space="preserve">Priemonė: Seniūnijų kelių valymas, bendro naudojimo teritorijų tvarkymas, priežiūra, atliekų tvarkymas, gyventojų skatinimas puoselėti aplinką </t>
  </si>
  <si>
    <t>P-01.02.05-01</t>
  </si>
  <si>
    <t xml:space="preserve">
Sutvarkytų ir prižiūrimų teritorijų plotas Kaišiadorių rajono savivaldybės seniūnijose (ha)
</t>
  </si>
  <si>
    <t>R-3.4-2-1</t>
  </si>
  <si>
    <t>P-01.02.05-02</t>
  </si>
  <si>
    <t>Sniego valymas nuo vietinės reikšmės kelių ir gatvių, kelių / gatvių ilgis km</t>
  </si>
  <si>
    <t>P-01.02.05-03</t>
  </si>
  <si>
    <t>Viešosioms erdvėms tvarkyti, prižiūrėti ir puoselėti aplinkos tvarkymo technikos skaičius</t>
  </si>
  <si>
    <t>P-01.02.05-04</t>
  </si>
  <si>
    <t>Atliekų, žaliųjų atliekų rūšiavimo ir išvežimo paslaugos organizavimas, išvežtų atliekų kiekis (kub. m)</t>
  </si>
  <si>
    <t>P-01.02.05-05</t>
  </si>
  <si>
    <t>Žaliųjų išrūšiuotų atliekų kiekis (kub. m)</t>
  </si>
  <si>
    <t>P-01.02.05-06</t>
  </si>
  <si>
    <t>Tvarkomų kapinių plotas (ha)</t>
  </si>
  <si>
    <t>P-01.02.05-07</t>
  </si>
  <si>
    <t>Biotualetų, viešųjų tualetų skaičius</t>
  </si>
  <si>
    <t>P-01.02.05-08</t>
  </si>
  <si>
    <t>Gyventojų skatinimo, aplinkos tvarkymo priemonių skaičius seniūnijose</t>
  </si>
  <si>
    <t>01.02.06</t>
  </si>
  <si>
    <t>Priemonė: Projekto „Žaliosios infrastruktūros urbanizuotoje Kaišiadorių miesto dalyje plėtojimas“ vykdymas</t>
  </si>
  <si>
    <t>P-01.02.06-01</t>
  </si>
  <si>
    <t xml:space="preserve">Parengtų žalinimo schemų / žemėlapių skaičius </t>
  </si>
  <si>
    <t xml:space="preserve">Sutvarkytų teritorijų skaičius </t>
  </si>
  <si>
    <t>Uždavinys: Gerinti aplinkos kokybę taikant prevencines priemones</t>
  </si>
  <si>
    <t xml:space="preserve">Prižiūrimų gatvių skaičius (vnt.), vykdyti aplinkos oro kokybės kontrolę urbanizuotose teritorijose (gatvių priežiūra) seniūnijose:
- mažinti kietąsias daleles aplinkos ore, surenkant po žiemos sezono susikaupusį smėlį, purvą, valant nuo kelkraščių susikaupusias sąšlavas
</t>
  </si>
  <si>
    <t>PR-3.3-2-9-1</t>
  </si>
  <si>
    <t xml:space="preserve">Šluojamų ir laistomų gatvių skaičius (vnt.), vykdant šiltuoju metų laiku, nusistovėjus sausiems orams ir esant kietųjų dalelių koncentracijos padidėjimui, šluoti ir laistyti gatves miestuose ir miesteliuose
</t>
  </si>
  <si>
    <t>PR-3.3-2-9-2</t>
  </si>
  <si>
    <t>Priemonė: Finansinės paramos suteikimas žemės sklypų, kuriuose medžioklė neuždrausta, savininkams, valdytojams ir naudotojams medžiojamųjų gyvūnų daromos žalos prevencijos priemonėms įgyvendinti ir medžioklės plotų vienetų sudarymo ar jų ribų pakeitimo projektų parengimas</t>
  </si>
  <si>
    <t>Įgyvendintų prevencinių priemonių skaičius</t>
  </si>
  <si>
    <t>Priemonė: Bebraviečių ardymas</t>
  </si>
  <si>
    <t>Išardytų bebraviečių skaičius, vnt.</t>
  </si>
  <si>
    <t>01.03.03</t>
  </si>
  <si>
    <t>Priemonė: Bešeimininkių gyvūnų augintinių skaičiaus mažinimas, bepriežiūrių ir bešeimininkių gyvūnų perdavimas globai, reikalingos infrastruktūros kūrimas ir priemonių įsigijimas</t>
  </si>
  <si>
    <t>P-01.03.03-01</t>
  </si>
  <si>
    <t xml:space="preserve"> Bešeimininkių ir bepriežiūrių gyvūnų augintinių skaičius (vnt.)</t>
  </si>
  <si>
    <t>PR-3.3-2-8-1</t>
  </si>
  <si>
    <t>P-01.03.03-02</t>
  </si>
  <si>
    <t xml:space="preserve"> Bešeimininkių kačių kastravimas / sterilizavimas (vnt.)
</t>
  </si>
  <si>
    <t>PR-3.3-2-8-2</t>
  </si>
  <si>
    <t>P-01.03.03-03</t>
  </si>
  <si>
    <t xml:space="preserve">Patobulintos ir (arba) naujai įrengtos infrastruktūros, skirtos užtikrinti ir plėtoti gyvūnų priežiūros infrastruktūrą,  objektų skaičius (vnt.)
</t>
  </si>
  <si>
    <t>PR-3.4-2-2-1</t>
  </si>
  <si>
    <t xml:space="preserve">Tikslas: Kurti patrauklias gyvenimo, žemės ūkio veiklos sąlygas ir ekonominę plėtrą kaimo vietovėse
</t>
  </si>
  <si>
    <t>Uždavinys: Gerinti žemės ūkio veiklos sąlygas</t>
  </si>
  <si>
    <t xml:space="preserve">
Kaišiadorių rajono savivaldybėje ūkininkų ūkių dalies santykis su šalies rodikliu (proc.)
</t>
  </si>
  <si>
    <t>P-1.3-1</t>
  </si>
  <si>
    <t>Kaišiadorių  rajono savivaldybėje ūkininkų ūkių (iki 10 ha) dalies santykis su šalies (iki 10 ha) rodikliu (proc.)</t>
  </si>
  <si>
    <t>P-1.3-2</t>
  </si>
  <si>
    <t xml:space="preserve">
Kaišiadorių  rajono savivaldybėje ūkininkų ūkių (per 10 ha) dalies santykis su šalies (per 10 ha) rodikliu (proc.)
</t>
  </si>
  <si>
    <t>P-1.3-3</t>
  </si>
  <si>
    <t xml:space="preserve">
Kaišiadorių rajono savivaldybės bendrosios žemės ūkio produkcijos santykis su šalies rodikliu (proc.)
</t>
  </si>
  <si>
    <t>R-1.3-1-1</t>
  </si>
  <si>
    <t xml:space="preserve"> Ekologinėje gamyboje sertifikuotų ūkių skaičius (vnt.)</t>
  </si>
  <si>
    <t>PR-1.3-1-3-1</t>
  </si>
  <si>
    <t xml:space="preserve"> Įkurtų netradicinių / specializuotų  žemės ūkių skaičius (vnt.)</t>
  </si>
  <si>
    <t>PR-1.3-1-3-2</t>
  </si>
  <si>
    <t xml:space="preserve"> Sukurtų kooperatyvų skaičius (vnt.)
</t>
  </si>
  <si>
    <t>PR-1.3-1-4-1</t>
  </si>
  <si>
    <t xml:space="preserve">
Naujai įkurtų alternatyvių žemės ūkio veiklai verslų Kaišiadorių rajono savivaldybės kaimo teritorijose skaičius (vnt.)
</t>
  </si>
  <si>
    <t>R-1.3-2-1</t>
  </si>
  <si>
    <t>E-02.01-09</t>
  </si>
  <si>
    <t>Ūkininkai, kurie naudojasi vietinio maisto sistemos / grandinės principu (vnt.)</t>
  </si>
  <si>
    <t>R-1.3-2-2</t>
  </si>
  <si>
    <t>E-02.01-10</t>
  </si>
  <si>
    <t>Įkurtų anternatyvių žemės ūkiui veiklų, skirtų skatinti kurti alternatyvias žemės ūkiui veiklas, skaičius (vnt.)</t>
  </si>
  <si>
    <t>PR-1.3-2-1-1</t>
  </si>
  <si>
    <t>E-02.01-11</t>
  </si>
  <si>
    <t xml:space="preserve"> Vietinio maisto sistemų skaičius (vnt.)</t>
  </si>
  <si>
    <t>PR-1.3-2-3-1</t>
  </si>
  <si>
    <t>E-02.01-12</t>
  </si>
  <si>
    <t xml:space="preserve">Ūkio subjektų, dalyvaujančių vietinėse maisto sistemose, skaičius (vnt.)
</t>
  </si>
  <si>
    <t xml:space="preserve">PR-1.3-2-3-2 </t>
  </si>
  <si>
    <t>E-02.01-13</t>
  </si>
  <si>
    <t>Taikytų rinkodaros priemonių vietinėms maisto sistemoms skaičius (vnt.)</t>
  </si>
  <si>
    <t>PR-1.3-2-3-3</t>
  </si>
  <si>
    <t>E-02.01-14</t>
  </si>
  <si>
    <t xml:space="preserve">Skatinimo priemonių, skirtų skatinti jaunųjų ūkininkų įsikūrimą, skaičius (vnt.)
</t>
  </si>
  <si>
    <t>PR-1.3-2-4-1</t>
  </si>
  <si>
    <t>E-02.01-15</t>
  </si>
  <si>
    <t>Įsikūrę jaunieji ūkininkai (asm.)</t>
  </si>
  <si>
    <t xml:space="preserve">PR-1.3-2-4-2 </t>
  </si>
  <si>
    <t>E-02.01-16</t>
  </si>
  <si>
    <t>Įvykdytų mokymų / konsultacijų skaičius (vnt.)</t>
  </si>
  <si>
    <t>10/1000</t>
  </si>
  <si>
    <t>10/1200</t>
  </si>
  <si>
    <t>10/1100</t>
  </si>
  <si>
    <t xml:space="preserve">PR-1.3-1-2-1 </t>
  </si>
  <si>
    <t>E-02.01-17</t>
  </si>
  <si>
    <t xml:space="preserve">Renginių, skirtų  informacijos sklaidai apie alternatyvių veiklų galimybę kaime, skaičius (vnt.) </t>
  </si>
  <si>
    <t xml:space="preserve">PR-1.3-2-2-1 </t>
  </si>
  <si>
    <t>Priemonė: Paramos žemdirbiams nelaimės atveju ar patyrus nuostolių, nepriklausančių nuo ūkininkavimo lygio, teikimas</t>
  </si>
  <si>
    <t>Žemdirbių, kurie pasinaudojo parama nepriklausomai nuo ūkininkavimo lygio, skaičius (vnt.)</t>
  </si>
  <si>
    <t>Priemonė: Žemdirbių švietėjiškos veiklos vykdymas</t>
  </si>
  <si>
    <t>Suorganizuotų švietėjiškų renginių skaičius</t>
  </si>
  <si>
    <t>Priemonė: Ūkininko ūkio įregistravimo pažymėjimų, traktoriaus ir savaeigės mašinos registracijos liudijimų bei techninės apžiūros talonų įsigijimas, numerio ženklų traktoriams, priekaboms ir savaeigėms mašinoms suteikimas</t>
  </si>
  <si>
    <t>Įregistruotų ūkininkų ūkių skaičius</t>
  </si>
  <si>
    <t>Įregistruotų traktorių ir kitų mechanizmų skaičius</t>
  </si>
  <si>
    <t>Priemonė: Valstybinių (valstybės perduotų savivaldybėms) žemės ūkio funkcijų vykdymas, saugaus valstybinio duomenų tinklo kanalų priežiūra</t>
  </si>
  <si>
    <t>Valstybines žemės ūkio funkcijas vykdančių asmenų savivaldybėje ir seniūnijose skaičius</t>
  </si>
  <si>
    <t>Uždavinys: Gerinti melioracijos infrastruktūrą</t>
  </si>
  <si>
    <t>E-02.02-01</t>
  </si>
  <si>
    <t xml:space="preserve"> Įvykdytų remonto ar rekonstrukcijos objektų skaičius (vnt.)</t>
  </si>
  <si>
    <t>PR-1.3-1-1-1</t>
  </si>
  <si>
    <t>Priemonė: Hidrotechninių statinių remontas</t>
  </si>
  <si>
    <t>Suremontuotų hidrotechninį statinių skaičius</t>
  </si>
  <si>
    <t>Hidrotechninių statinių  specializuotų apžiūrų skaičius</t>
  </si>
  <si>
    <t>P-02.02.01-03</t>
  </si>
  <si>
    <t>Hidrotechninių statinių techninių projektų skaičius</t>
  </si>
  <si>
    <t>Priemonė: Melioracijos statinių remonto darbų, medžiagų dalinis kompensavimas</t>
  </si>
  <si>
    <t>Suremontuotų rinktuvų ilgis  (m)</t>
  </si>
  <si>
    <t>Suremontuotų sausintuvų ilgis (m)</t>
  </si>
  <si>
    <t>Pareiškėjų skaičius</t>
  </si>
  <si>
    <t>Priemonė: Rekonstruotų melioracijos statinių priežiūra</t>
  </si>
  <si>
    <t>Nušienautas melioracijos griovių plotas (ha)</t>
  </si>
  <si>
    <t>02.02.04</t>
  </si>
  <si>
    <t>Priemonė: Valstybei nuosavybės teise priklausančių melioracijos statinių priežiūros ir remonto organizavimas ir vykdymas</t>
  </si>
  <si>
    <t>P-02.02.04-01</t>
  </si>
  <si>
    <t>Suremontuotų melioracijos statinių skaičius</t>
  </si>
  <si>
    <t>02.02.05</t>
  </si>
  <si>
    <t>Priemonė: Projekto „Kaišiadorių rajono savivaldybės dalies melioracijos griovių ir juose esančių statinių rekonstrukcija“ vykdymas</t>
  </si>
  <si>
    <t>P-02.02.05-01</t>
  </si>
  <si>
    <t>Rekonstruotų griovių ilgis (km)</t>
  </si>
  <si>
    <t>P-02.02.05-02</t>
  </si>
  <si>
    <t>Parengtų paraiškų paramai gauti skaičius</t>
  </si>
  <si>
    <t xml:space="preserve">Tikslas: Gerinti rajono infrastruktūra
</t>
  </si>
  <si>
    <t>Uždavinys: Gerinti bei plėtoti kelių ir gatvių infrastruktūrą</t>
  </si>
  <si>
    <t xml:space="preserve">
Kaišiadorių rajono savivaldybėje kelių eismo įvykių, kuriuose nukentėjo žmonės, skaičius (vnt.)
</t>
  </si>
  <si>
    <t>P-3.1-1</t>
  </si>
  <si>
    <t xml:space="preserve">
Kaišiadorių rajono savivaldybės kelių su patobulinta danga ilgio dalis nuo visų kelių ilgio (proc.)
</t>
  </si>
  <si>
    <t>R-3.1-1-1</t>
  </si>
  <si>
    <t>Atnaujintų ir (arba) naujai įrengtų pėsčiųjų takų ilgis (km)</t>
  </si>
  <si>
    <t xml:space="preserve">PR-3.1-2-3-1 </t>
  </si>
  <si>
    <t xml:space="preserve">Atnaujintų ir (arba) naujai įrengtų šilumos tinklų ilgis (km)
</t>
  </si>
  <si>
    <t>PR-3.2-2-3-1</t>
  </si>
  <si>
    <t>Atnaujintų ir (arba) naujai įrengtų šilumos gamybos įrenginių skaičius (vnt.)</t>
  </si>
  <si>
    <t>PR-3.2-2-3-2</t>
  </si>
  <si>
    <t>Priemonė: Savivaldybės vietinės reikšmės kelių, gatvių, takų tiesimas, taisymas (remontas) ir priežiūra</t>
  </si>
  <si>
    <t xml:space="preserve"> Remontuotų ir/ar  rekonstruotų (nutiestų) kelių ir gatvių ilgis (km)</t>
  </si>
  <si>
    <t>PR-3.1-1-1-1</t>
  </si>
  <si>
    <t xml:space="preserve"> Vietinės reikšmės kelių (gatvių) su žvyro danga ilgis (km)</t>
  </si>
  <si>
    <t>PR-3.1-1-2-1</t>
  </si>
  <si>
    <t>Prižiūrimų  vietinių kelių (duobių tvarkymas, pralaidų atnaujimas, esamų kelio ženklų priežiūra ir kt.), gatvių ilgis km</t>
  </si>
  <si>
    <t xml:space="preserve">Prižiūrimų pėsčiųjų, pėsčiųjų-dviračių takų ilgis km </t>
  </si>
  <si>
    <t>Įrengtų dviračių takų ilgis (km)</t>
  </si>
  <si>
    <t>PR-3.1-2-1-1</t>
  </si>
  <si>
    <t>Išplėtotos trūkstamos dviračių takų sistemos jungtys (km)</t>
  </si>
  <si>
    <t xml:space="preserve">PR-3.1-2-2-1 </t>
  </si>
  <si>
    <t>Saugaus eismo priemonių (greičio mažinimo kalneliai, perėjos, salelės, kelio ženklai, ir pan.) skaičius</t>
  </si>
  <si>
    <t>PR-3.1-2-7-1</t>
  </si>
  <si>
    <t>Šaligatvių pritaikymas riboto judumo asmenims ir asmenims su specialiais poreikiais (nužeminti bordiūrai, taktilinės neregių vedimo sistemos, garsinės sistemos neregiams) (km )</t>
  </si>
  <si>
    <t>PR-3.1-1-4-2</t>
  </si>
  <si>
    <t>Priemonė: Elektromobilių įkrovimo stotelių įrengimas</t>
  </si>
  <si>
    <t>Įrengtų elektromobilių įkrovimo stotelių skaičius (vnt.)</t>
  </si>
  <si>
    <t>PR-3.1-2-8-1</t>
  </si>
  <si>
    <t>Priemonė: Projekto ,,Kaišiadorių rajono savivaldybės teritorijoje esančių gatvių infrastruktūros modernizavimas“ vykdymas</t>
  </si>
  <si>
    <t xml:space="preserve">Įvykdytų privačios partnerystės konkursų skaičius </t>
  </si>
  <si>
    <t xml:space="preserve">Uždavinys: Gerinti apšvietimo sistemos infrastruktūrą rajone </t>
  </si>
  <si>
    <t xml:space="preserve">
Kaišiadorių rajono savivaldybės teritorijoje įrengtų energiją taupančių šviestuvų dalis nuo bendro šviestuvų skaičiaus (proc.)
</t>
  </si>
  <si>
    <t>R-3.2-2-1</t>
  </si>
  <si>
    <t xml:space="preserve">Priemonė: Apšvietimo sistemų tvarkymas ir plėtra </t>
  </si>
  <si>
    <t>Esamų šviestuvų skaičius</t>
  </si>
  <si>
    <t>PR-3.2-2-5-1</t>
  </si>
  <si>
    <t>Atnaujintų apšvietimo tinklų ilgis (km)</t>
  </si>
  <si>
    <t>PR-3.2.-2-5-2</t>
  </si>
  <si>
    <t>Naujai įrengtų apšvietimo tinklų ilgis (km)</t>
  </si>
  <si>
    <t>Esamų  apšvietimo tinklų ilgis (km)</t>
  </si>
  <si>
    <t>Priemonė: ESO vykdomų darbų prisidėjimo dalis</t>
  </si>
  <si>
    <t>100 proc. finansavimas</t>
  </si>
  <si>
    <t xml:space="preserve">Uždavinys: Gerinti vandentiekio ir nuotekų infrastruktūrą </t>
  </si>
  <si>
    <t xml:space="preserve">
Kaišiadorių rajono savivaldybės gyventojų, prisijungusių prie vandens tiekimo tinklų, dalis nuo bendro gyventojų skaičiaus (proc.)
</t>
  </si>
  <si>
    <t>R-3.2-1-1</t>
  </si>
  <si>
    <t xml:space="preserve">
Kaišiadorių rajono savivaldybės gyventojų, prisijungusių prie nuotekų surinkimo tinklų, dalis nuo bendro gyventojų skaičiaus (proc.)
</t>
  </si>
  <si>
    <t>R-3.2-1-2</t>
  </si>
  <si>
    <t>E-01.03-03</t>
  </si>
  <si>
    <t>Inventorizuotų vandens tiekimo tinklų ilgis (km)</t>
  </si>
  <si>
    <t xml:space="preserve">PR-3.2-1-1-1 </t>
  </si>
  <si>
    <t>E-01.03-04</t>
  </si>
  <si>
    <t xml:space="preserve"> Inventorizuotų nuotekų tvarkymo tinklų ilgis (km)</t>
  </si>
  <si>
    <t>PR-3.2-1-2-1</t>
  </si>
  <si>
    <t>E-01.03-05</t>
  </si>
  <si>
    <t>Vartotojų, prijungtų prie geriamojo vandens tiekimo tinklų, skaičius (vartotojai)</t>
  </si>
  <si>
    <t xml:space="preserve">PR-3.2-1-3-1 </t>
  </si>
  <si>
    <t>E-01.03-06</t>
  </si>
  <si>
    <t>Atnaujintų ir (arba) naujai įrengtų vandens kokybės gerinimo ir (arba) buitinių nuotekų valymo įrenginių skaičius (vnt.)</t>
  </si>
  <si>
    <t xml:space="preserve">PR-3.2-1-3-2 </t>
  </si>
  <si>
    <t>E-01.03-07</t>
  </si>
  <si>
    <t xml:space="preserve"> Vartotojų, prijungtų prie nuotekų tinklų sistemos, skaičius (vartotojai)</t>
  </si>
  <si>
    <t>PR-3.2-1-3-3</t>
  </si>
  <si>
    <t>E-01.03-08</t>
  </si>
  <si>
    <t xml:space="preserve">Atnaujintų ir (arba) naujai įrengtų vandentiekio ir nuotekų tinklų ilgis (km)
</t>
  </si>
  <si>
    <t xml:space="preserve">PR-3.2-1-3-4 </t>
  </si>
  <si>
    <t>E-01.03-09</t>
  </si>
  <si>
    <t xml:space="preserve">Atnaujintų ir (arba) naujai įrengtų paviršinių nuotekų tinklų ilgis (km)
</t>
  </si>
  <si>
    <t xml:space="preserve">PR-3.2-1-4-1 </t>
  </si>
  <si>
    <t>E-01.03-10</t>
  </si>
  <si>
    <t xml:space="preserve">Atnaujintų ir (arba) naujai įrengtų paviršinių nuotekų valymo įrenginių skaičius (vnt.)
</t>
  </si>
  <si>
    <t xml:space="preserve">PR-3.2-1-4-2 </t>
  </si>
  <si>
    <t>E-01.03-11</t>
  </si>
  <si>
    <t>Namų ūkių, kuriems skirtas dalinis finansavimas prisijungti prie centralizuotų geriamojo vandens tiekimo ir nuotekų tvarkymo infrastruktūros, skaičius</t>
  </si>
  <si>
    <t>Priemonė: Kaišiadorių rajono lietaus nuotekų tvarkymas ir tinklų priežiūra</t>
  </si>
  <si>
    <t>Paviršiaus plotas, nuo kurio surenkamos paviršinės nuotekos (ha)</t>
  </si>
  <si>
    <t>Priemonė: Projekto „Nuotekų valymo įrenginių ir nuotekų ūkio rekonstrukcija Pravieniškių kaime, Kaišiadorių rajone“ vykdymas</t>
  </si>
  <si>
    <t xml:space="preserve">Atnaujintų nuotekų valymo įrenginių skaičius </t>
  </si>
  <si>
    <t xml:space="preserve">Priemonė: Projekto ,,Geriamojo vandens tiekimo ir nuotekų tvarkymo paslaugų prieinamumo didinimas Kaišiadorių rajono savivaldybėje“ vykdymas </t>
  </si>
  <si>
    <t xml:space="preserve">Vandentvarkos specialiojo plano atnaujinimas </t>
  </si>
  <si>
    <t>Parengtų techninių projektų skaičius</t>
  </si>
  <si>
    <t>Kaišiadorių miesto vandenvietės rekonstrukcijos rangos darbai (proc.)</t>
  </si>
  <si>
    <t>P-01.03.03-04</t>
  </si>
  <si>
    <t xml:space="preserve">Gyvenviečių, kuriose vykdoma centralizuota nuotekų surinkimo tinklų plėtra, skaičius </t>
  </si>
  <si>
    <t>P-01.03.03-05</t>
  </si>
  <si>
    <t>Gyvenviečių, kuriose vykdoma nuotekų valymo įrenginių rekonstrukcija, skaičius</t>
  </si>
  <si>
    <t>P-01.03.03-06</t>
  </si>
  <si>
    <t>Gyvenviečių, kuriose vykdoma centralizuotųjų geriamojo vandens tinklų plėtra, skaičius</t>
  </si>
  <si>
    <t>P-01.03.03-07</t>
  </si>
  <si>
    <t xml:space="preserve">Gyvenviečių, kuriose vykdoma nuotekų valymo įrenginių                                                       
nauja statyba, skaičius </t>
  </si>
  <si>
    <t>Uždavinys: Mažinti energijos vartojimą ir išnaudoti atsinaujinančių energijos išteklių potencialą</t>
  </si>
  <si>
    <t xml:space="preserve">
Įsigytos naujos ir (arba) naudojamos ekologiškos transporto priemonės (hibridinės, mažiau taršios, elektra varomos) Kaišiadorių savivaldybės biudžetinėse įstaigose ir Savivaldybės valdomose įmonėse (vnt. per laikotarpį)
</t>
  </si>
  <si>
    <t>R-3.1-2-1</t>
  </si>
  <si>
    <t>Įrengtų atsinaujinančių bei alternatyvių išteklių energijos gamybos įrenginių skaičius Kaišiadorių rajono savivaldybėje (vnt.)</t>
  </si>
  <si>
    <t xml:space="preserve"> P-3.2-1</t>
  </si>
  <si>
    <t xml:space="preserve">Kaišiadorių rajono savivaldybėje renovuotų daugiabučių dalis nuo visų potencialiai galinčių dalyvauti atnaujinimo programose daugiabučių (proc.)
</t>
  </si>
  <si>
    <t>R-3.2-2-2</t>
  </si>
  <si>
    <t>Modernizuotų viešųjų pastatų skaičius per laikotarpį (vnt.)</t>
  </si>
  <si>
    <t xml:space="preserve">PR-3.2-2-1-1 </t>
  </si>
  <si>
    <t xml:space="preserve">Įgyvendinta atsinaujinančių energijos išteklių plėtros plano dalis (proc.)
</t>
  </si>
  <si>
    <t xml:space="preserve">PR-3.2-2-4-1 </t>
  </si>
  <si>
    <t>Viešojo sektoriaus subjektų, sunaudojamų energetinių išteklių iš atsinaujinančių energetikos šaltinių, dalis (proc.)</t>
  </si>
  <si>
    <t>PR-3.2-2-4-2</t>
  </si>
  <si>
    <t>Įgyvendintų informacijos sklaidos, viešinimo priemonių, skirtų įgyvendinti tvaraus energijos vartojimo informacijos sklaidą,  skaičius (vnt.)</t>
  </si>
  <si>
    <t xml:space="preserve">PR-3.2-2-6-1 </t>
  </si>
  <si>
    <t>Kaišiadorių r. atsinaujinančių išteklių energijos naudojimo plėtros veiksmų plano priemonių įgyvendinimas (proc.)</t>
  </si>
  <si>
    <t>Priemonė: Atsinaujinančių energijos išteklių panaudojimas visuomenės ir gyvenamosios paskirties pastatuose</t>
  </si>
  <si>
    <t>Saulės elektrinių įrengimas viešuosiuose pastatuose</t>
  </si>
  <si>
    <t>01.04.02</t>
  </si>
  <si>
    <t>Priemonė: Energinio efektyvumo didinimo daugiabučiuose namuose programos finansavimas</t>
  </si>
  <si>
    <t>P-01.04.02-01</t>
  </si>
  <si>
    <t>Modernizuotų daugiabučių gyvenamųjų namų skaičius (vnt.)</t>
  </si>
  <si>
    <t xml:space="preserve">PR-3.2-2-2-1 </t>
  </si>
  <si>
    <t>01.04.03</t>
  </si>
  <si>
    <t>Priemonė: Projekto „ComActivate“ vykdymas</t>
  </si>
  <si>
    <t>P-01.04.03-01</t>
  </si>
  <si>
    <t>Įvykdytų mokymų skaičius</t>
  </si>
  <si>
    <t>P-01.04.03-02</t>
  </si>
  <si>
    <t>Įkurtas informacinis centras</t>
  </si>
  <si>
    <t>01.05</t>
  </si>
  <si>
    <t>Uždavinys: Atnaujinti ir plėtoti viešojo transporto infrastruktūrą bei užtikrinti viešojo transporto paslaugos teikimą gyventojams</t>
  </si>
  <si>
    <t>E-01.05-01</t>
  </si>
  <si>
    <t>Įrengta, atnaujinta viešojo transporto infrastruktūra (autobusų stotis, paviljonai) (vnt.)</t>
  </si>
  <si>
    <t>PR-3.1-2-4-1</t>
  </si>
  <si>
    <t>E-01.05-02</t>
  </si>
  <si>
    <t xml:space="preserve"> Paskatų naudotis viešuoju transportu priemonių skaičius (vnt.)
</t>
  </si>
  <si>
    <t>PR-3.1-2-4-3</t>
  </si>
  <si>
    <t>E-01.05-03</t>
  </si>
  <si>
    <t>Netaršių autobusų dalis (proc.)</t>
  </si>
  <si>
    <t xml:space="preserve">PR-3.1-2-6-1 </t>
  </si>
  <si>
    <t>E-01.05-04</t>
  </si>
  <si>
    <t xml:space="preserve"> Įdiegta elektroninė bilietų pardavimo sistema (vnt.)</t>
  </si>
  <si>
    <t>PR-3.1-2-7-2</t>
  </si>
  <si>
    <t>E-01.05-05</t>
  </si>
  <si>
    <t>Skatinimo priemonių, skirtų pritraukti kvalifikuotus specialistus į susisiekimo sektorių, skaičius (vnt.)</t>
  </si>
  <si>
    <t>PR-3.1-2-10-1</t>
  </si>
  <si>
    <t>E-01.05-06</t>
  </si>
  <si>
    <t xml:space="preserve">Parengtas rajono darnaus judumo planas (vnt.)
</t>
  </si>
  <si>
    <t xml:space="preserve">PR-3.1-1-3-1 </t>
  </si>
  <si>
    <t>E-01.05-07</t>
  </si>
  <si>
    <t xml:space="preserve"> Įgyvendintos rajono darnaus judumo plano priemonės (proc.)</t>
  </si>
  <si>
    <t>PR-3.1-1-3-2</t>
  </si>
  <si>
    <t>E-01.05-08</t>
  </si>
  <si>
    <t>Surengtų renginių, akcijų, iniciatyvų, skirtų didinti gyventojų sąmoningumą darnaus judumo srityje, skaičius (vnt.) per metus</t>
  </si>
  <si>
    <t xml:space="preserve">PR-3.1-2-9-1 </t>
  </si>
  <si>
    <t>E-01.05-09</t>
  </si>
  <si>
    <t xml:space="preserve">Pritaikytų asmenims su negalia visuomeninio transporto priemonių skaičius per  metus (vnt.);      
</t>
  </si>
  <si>
    <t xml:space="preserve">PR-2.3-2-3-1  </t>
  </si>
  <si>
    <t>E-01.05-10</t>
  </si>
  <si>
    <t xml:space="preserve">Įrengtų ir (arba) atnaujintų, pritaikytų asmenims, turintiems specialiųjų poreikių, autobusų stotelių skaičius (vnt.)  </t>
  </si>
  <si>
    <t>PR-3.1-2-4-2</t>
  </si>
  <si>
    <t>01.05.01</t>
  </si>
  <si>
    <t xml:space="preserve">Priemonė: Paslaugų vykdymas, suteikiant keleivinio transporto viešąsias paslaugas </t>
  </si>
  <si>
    <t>P-01.05.01-01</t>
  </si>
  <si>
    <t xml:space="preserve"> Viešojo transporto maršrutų skaičius kaimiškose teritorijose (vnt.)</t>
  </si>
  <si>
    <t>PR-3.1-2-5-1</t>
  </si>
  <si>
    <t>P-01.05.01-02</t>
  </si>
  <si>
    <t xml:space="preserve">Viešojo transporto maršrutų, užtikrinančių susisiekimą su transporto pagrindiniais mazgais, skaičius (vnt.) </t>
  </si>
  <si>
    <t>PR-3.1-2-5-3</t>
  </si>
  <si>
    <t>P-01.05.01-03</t>
  </si>
  <si>
    <t>Viešojo transporto maršrutų reisų skaičius (vnt.) (mokinių atostogų metu, dirbantiems asmenims prieinami reisai)</t>
  </si>
  <si>
    <t>P-01.05.01-04</t>
  </si>
  <si>
    <t>Autobusų vairuotojų kontrolė bei priežiūra (patikrinimų skaičius
vnt.)</t>
  </si>
  <si>
    <t>P-01.05.01-05</t>
  </si>
  <si>
    <t xml:space="preserve">Autobusų vairuotojų kvalifikacijos kėlimas (autobusų vairuotojų 
skaičius su profesinės kvalifikacijos „95 kodu“ proc. nuo visų 
vairuotojų) </t>
  </si>
  <si>
    <t>P-01.05.01-06</t>
  </si>
  <si>
    <t>Elektrinių autobusų skaičius, vnt.</t>
  </si>
  <si>
    <t>P-01.05.01-07</t>
  </si>
  <si>
    <t>Reguliariųjų miesto ir priemiestinių maršrutų skaičius, vnt.</t>
  </si>
  <si>
    <t>P-01.05.01-08</t>
  </si>
  <si>
    <t xml:space="preserve">Specialiųjų maršrutų skaičius, vnt. </t>
  </si>
  <si>
    <t>P-01.05.01-09</t>
  </si>
  <si>
    <t>Įvykdytų užsakymų skaičius, vnt.</t>
  </si>
  <si>
    <t>P-01.05.01-10</t>
  </si>
  <si>
    <t>Autobusų įkrovimo elektra stotelės įrengimas, vnt.</t>
  </si>
  <si>
    <t>01.05.02</t>
  </si>
  <si>
    <t>Priemonė: Mokinių vežiojimo į mokyklas ir atgal į namus užtikrinimas</t>
  </si>
  <si>
    <t>P-01.05.02-01</t>
  </si>
  <si>
    <t xml:space="preserve">Vežiojamų mokinių skaičius per mokslo metus </t>
  </si>
  <si>
    <t>01.05.03</t>
  </si>
  <si>
    <t>Priemonė: Projekto „Susisiekimo infrastruktūros tobulinimas“ vykdymas</t>
  </si>
  <si>
    <t>P-01.05.03-01</t>
  </si>
  <si>
    <t>Priemonė nevykdoma.</t>
  </si>
  <si>
    <t>01.05.04</t>
  </si>
  <si>
    <t>Priemonė: Projekto „SĮ ,,Kaišiadorių paslaugos“ miesto ir priemiestinio viešojo transporto priemonių parko atnaujinimas“ vykdymas</t>
  </si>
  <si>
    <t>P-01.05.04-01</t>
  </si>
  <si>
    <t>Įsigytų elektrinių autobusų skaičius</t>
  </si>
  <si>
    <t>P-01.05.04-02</t>
  </si>
  <si>
    <t>Įrengtų elektromobilių įkrovimų stotelių skaičius</t>
  </si>
  <si>
    <t>01.06</t>
  </si>
  <si>
    <t>Uždavinys: Įgyvendinti savivaldybės infrastruktūros plėtros rėmimo programą</t>
  </si>
  <si>
    <t>E-01.06-01</t>
  </si>
  <si>
    <t>Savivaldybės infrastruktūros plėtros rėmimo programos įgyvendinimas (proc.)</t>
  </si>
  <si>
    <t>01.06.01</t>
  </si>
  <si>
    <t>Priemonė: Savivaldybės infrastruktūros plėtros įmokos</t>
  </si>
  <si>
    <t>P-01.06.01-01</t>
  </si>
  <si>
    <t>Išmokėta kompensacijų pagal sudarytas infrastruktūros plėtros sutartis, proc.</t>
  </si>
  <si>
    <t>Tikslas: Užtikrinti darnią teritorinę plėtrą ir kokybišką gyvenamąją aplinką</t>
  </si>
  <si>
    <t>Uždavinys: Vykdyti savivaldybės objektų remontą ir gerinti gyvenamąją aplinką</t>
  </si>
  <si>
    <t xml:space="preserve">Pritaikytų asmenims su negalia pastatų, patalpų skaičius per SPP laikotarpį (vnt.).
</t>
  </si>
  <si>
    <t>PR-2.3-2-3-4</t>
  </si>
  <si>
    <t>Priemonė: Savivaldybei priklausančių pastatų, statinių remontas, eksploatacija bei jų priežiūra</t>
  </si>
  <si>
    <t xml:space="preserve">Gydymo paskirties pastato Gedimino g. 48 kap. remontas  </t>
  </si>
  <si>
    <t>Kaišiadorių r. savivaldybės administracinio pastato rekonstrukcija</t>
  </si>
  <si>
    <t>P-02.01.01-03</t>
  </si>
  <si>
    <t xml:space="preserve">Kaišiadorių r. savivaldybei priklausančių garažų remontas </t>
  </si>
  <si>
    <t>Pastato Gedimino g. 42  gyvenamosios paskirties pastato gyvenamųjų  pakeičiant rūsio patalpų paskirtį į sprecialiosios paskirties patalpas (slėptuvė)</t>
  </si>
  <si>
    <t>Kaišiadorių Rumšiškių kultūros centro kiemelio remontas</t>
  </si>
  <si>
    <t>Žiežmarių mokyklos-darželio „Vaikystės dvaras“ remontas</t>
  </si>
  <si>
    <t>Priemonė: Savivaldybei priklausančių pastatų ir statinių techninių projektų parengimas, ekspertizių atlikimas, techninių priemonių įsigijimas, VTPSI mokesčių mokėjimas</t>
  </si>
  <si>
    <t xml:space="preserve">Atliktų ekspertizių skaičius </t>
  </si>
  <si>
    <t>Parengtų techninių projektų, paprasto remonto aprašų skaičius</t>
  </si>
  <si>
    <t>Priemonė: Gyvenamosios aplinkos ir viešosios infrastruktūros plėtros ir priežiūros finansavimas</t>
  </si>
  <si>
    <t>PR-3.4-2-1-1</t>
  </si>
  <si>
    <t>Įrengtų viešųjų erdvių skaičius (vnt.) per laikotarpį</t>
  </si>
  <si>
    <t>PR-3.4-2-4-1</t>
  </si>
  <si>
    <t>Atnaujintų ir išplėstų kapinių skaičius (vnt.) per laikotarpį</t>
  </si>
  <si>
    <t xml:space="preserve">PR-3.4-2-3-1 </t>
  </si>
  <si>
    <t>P-02.01.03-03</t>
  </si>
  <si>
    <t xml:space="preserve">Bendras kapinių skaičius </t>
  </si>
  <si>
    <t>P-02.01.03-04</t>
  </si>
  <si>
    <t>Hidrostatinių statinių skaičius</t>
  </si>
  <si>
    <t>P-02.01.03-05</t>
  </si>
  <si>
    <t>Poilsiaviečių skaičius</t>
  </si>
  <si>
    <t>P-02.01.03-06</t>
  </si>
  <si>
    <t>PR-2.4-2-1-1</t>
  </si>
  <si>
    <t>P-02.01.03-07</t>
  </si>
  <si>
    <t>PR-2.4-2-1-2</t>
  </si>
  <si>
    <t>P-02.01.03-08</t>
  </si>
  <si>
    <t>Priemonė: Kaišiadorių rajono savivaldybės gyventojų iniciatyvų, skirtų gyvenamajai aplinkai ir viešajai infrastruktūrai gerinti ir kurti, projektų idėjų finansavimas</t>
  </si>
  <si>
    <t>Įgyvendintų projektų skaičius</t>
  </si>
  <si>
    <t>Priemonė: Kaišiadorių miesto kultūros infrastruktūros optimizavimas, sukuriant multifunkcinę erdvę, pritaikytą vietos bendruomenės poreikiams (II etapas – muziejaus statyba)</t>
  </si>
  <si>
    <t>Muziejaus statybos rangos darbai (proc.)</t>
  </si>
  <si>
    <t>Priemonė: Rumšiškių kultūros centro remontas</t>
  </si>
  <si>
    <t>Parengtų paraiškų skaičius</t>
  </si>
  <si>
    <t>Rumšiškių kulūros centro pastato stogo remonto rangos darbai (proc.)</t>
  </si>
  <si>
    <t>Tikslas: Planuoti teritorijų plėtrą, administruoti valdomą turtą</t>
  </si>
  <si>
    <t>Uždavinys: Siekiant racionalaus savivaldybės teritorijos išvystymo, rengti teritorijų planavimo ir žemėtvarkos dokumentų planus, projektų konkursus urbanistinei ir architektūrinei idėjai išreikšti</t>
  </si>
  <si>
    <t>Savivaldybės priklausančių  nenaudojamų pastatų skaičius, vnt.</t>
  </si>
  <si>
    <t>Priemonė: Teritorijų planavimo ir žemėtvarkos dokumentų rengimas</t>
  </si>
  <si>
    <t>Parengtų teritorijų planavimo dokumentų ir žemėtvarkos projektų skaičius</t>
  </si>
  <si>
    <t>Priemonė: Projektų konkursų urbanistinei ir architektūrinei idėjai išreikšti organizavimas</t>
  </si>
  <si>
    <t xml:space="preserve">Architektūrinių konkursų skaičius  </t>
  </si>
  <si>
    <t>03.02</t>
  </si>
  <si>
    <t>Uždavinys: Užtikrinant racionalų žemės sklypų valdymą ir naudojimą, rengti žemės sklypų planus ir topografines nuotraukas</t>
  </si>
  <si>
    <t>03.02.01</t>
  </si>
  <si>
    <t>Priemonė: Topografiniai ir kadastriniai matavimai</t>
  </si>
  <si>
    <t>P-03.02.01-01</t>
  </si>
  <si>
    <t>Topografinių planų ir žemės skl. kadastrinių planų parengimas, vnt.</t>
  </si>
  <si>
    <t>03.02.02</t>
  </si>
  <si>
    <t>Priemonė: Žemės sklypų plėtra</t>
  </si>
  <si>
    <t>P-03.02.02-01</t>
  </si>
  <si>
    <t xml:space="preserve">Žemės sklypų pirkimas </t>
  </si>
  <si>
    <t>03.02.03</t>
  </si>
  <si>
    <t>Priemonė: Kompleksinių ir specialiųjų planų skaitmenizavimas ir sukėlimas į TPDR</t>
  </si>
  <si>
    <t>P-03.02.03-01</t>
  </si>
  <si>
    <t>Skaitmenizuotų detaliųjų ir specialiųjų planų skaičius</t>
  </si>
  <si>
    <t>03.03</t>
  </si>
  <si>
    <t xml:space="preserve">Uždavinys: Inventorizuoti, įvertinti, įregistruoti savivaldybei priklausantį nekilnojamąjį turtą, vykdyti sandorius </t>
  </si>
  <si>
    <t>03.03.01</t>
  </si>
  <si>
    <t>Priemonė: Nekilnojamojo ir kito turto vertinimas, inventorizavimas, sandorių vykdymas, teisinė registracija, duomenų išrašų gavimas, parduodamų objektų priežiūra (elektros galios mokestis, dujų abonentinis mokestis, išlaidos šildymui, remontas) ir apleistų teritorijų (bešeimininkių statinių) tvarkymas</t>
  </si>
  <si>
    <t>P-03.03.01-01</t>
  </si>
  <si>
    <t>Įregistruoti vietinės reikšmės keliai ir gatvės, km</t>
  </si>
  <si>
    <t>P-03.03.01-02</t>
  </si>
  <si>
    <t xml:space="preserve">Statinių naudojimo priežiūros patikrinimai, skaičius </t>
  </si>
  <si>
    <t>Tikslas: Didinti Kaišiadorių rajono savivaldybės gyvenamosios aplinkos patrauklumą</t>
  </si>
  <si>
    <t>Uždavinys: Įgyvendinti ES lėšomis ir kitų fondų lėšomis finansuojamus investicinius projektus</t>
  </si>
  <si>
    <t>R-2.5-1-1</t>
  </si>
  <si>
    <t>Priemonė: Investicinių projektų valdymas</t>
  </si>
  <si>
    <t>Parengtų investicinių projektų ir kitų susijusių dokumentų skaičius</t>
  </si>
  <si>
    <t>Priemonė: Vietos veiklos grupių  strategijų įgyvendinimas ir projektų pareiškėjų, kurie gauna finansavimą iš ES ir kitų programų, dalinis rėmimas</t>
  </si>
  <si>
    <t xml:space="preserve">Paremtų projektų skaičius </t>
  </si>
  <si>
    <t>Bendruomenių buhalterio etatų skaičius</t>
  </si>
  <si>
    <t>04.01.03</t>
  </si>
  <si>
    <t>Priemonė: VšĮ Kauno regiono plėtros agentūros įgyvendinamų regioninių programų ir projektų dalinis finansavimas</t>
  </si>
  <si>
    <t>P-04.01.03-01</t>
  </si>
  <si>
    <t>Programų, kuriose dalyvaujama, skaičius</t>
  </si>
  <si>
    <t>Tikslas: Gerinti investavimo ir verslo sąlygas savivaldybėje</t>
  </si>
  <si>
    <t>Uždavinys: Skatinti verslo plėtrą</t>
  </si>
  <si>
    <t xml:space="preserve">
Kaišiadorių rajono savivaldybės materialinių investicijų, tenkančių vienam gyventojui, santykis su šalies rodikliu (proc.)
</t>
  </si>
  <si>
    <t>P-1.2-1</t>
  </si>
  <si>
    <t xml:space="preserve">
Kaišiadorių rajono savivaldybės tiesioginių užsienio investicijų, tenkančių vienam gyventojui, santykis su šalies rodikliu (proc.)
</t>
  </si>
  <si>
    <t>P-1.2-2</t>
  </si>
  <si>
    <t xml:space="preserve">
Kaišiadorių rajono savivaldybėje darbo užmokesčio (mėnesinis, bruto, šalies ūkis be individualiųjų įmonių) santykis su šalies rodikliu (proc.)
</t>
  </si>
  <si>
    <t>R-1.2-1-1</t>
  </si>
  <si>
    <t xml:space="preserve">
Kaišiadorių rajono savivaldybėje veikusių ūkio subjektų dalies santykis su šalies rodikliu (proc.)
</t>
  </si>
  <si>
    <t>PR-1.2-1-2-1</t>
  </si>
  <si>
    <t>Įkurta laisvoji ekonominė zona (LEZ) (vnt.)</t>
  </si>
  <si>
    <t>PR-1.2-1-8-1</t>
  </si>
  <si>
    <t xml:space="preserve">Įgyvendintų, paremtų viešosios ir privačios partnerystės projektų skaičius per laikotarpį </t>
  </si>
  <si>
    <t xml:space="preserve">PR-1.2-2-1-1 </t>
  </si>
  <si>
    <t>Sudarytų partnerystės sutarčių, skirtų skatinti ir plėtoti mokslo, verslo, savivaldos, viešojo ir privataus sektorių bendradarbiavimą, skleisti gerąją patirtį tarp viešojo ir privataus sektoriaus, skaičius (vnt.)</t>
  </si>
  <si>
    <t>?</t>
  </si>
  <si>
    <t>PR-1.2-2-1-2</t>
  </si>
  <si>
    <t xml:space="preserve">Surengtų bendrų susitikimų, renginių, skirtų skatinti ir plėtoti mokslo, verslo, savivaldos, viešojo ir privataus sektorių bendradarbiavimą, skleisti gerąją patirtį tarp viešojo ir privataus sektoriaus, skaičius (vnt.)
</t>
  </si>
  <si>
    <t>PR-1.2-2-1-3</t>
  </si>
  <si>
    <t>Veikiančių mažų ir vidutinių verslo įmonių skaičius, tenkantis 1 tūkst. gyventojų</t>
  </si>
  <si>
    <t>Priemonė: Verslo aplinkos gerinimas</t>
  </si>
  <si>
    <t xml:space="preserve">Pritaikytų esamų ar apleistų buvusių pramonės teritorijų, kitų viešųjų erdvių ar kitos paskirties teritorijos verslo veiklai, skaičius </t>
  </si>
  <si>
    <t xml:space="preserve"> PR-1.2-1-1-1 </t>
  </si>
  <si>
    <t xml:space="preserve">Verslo plėtros skatinimo programos patenkintų prašymų paramai gauti skaičius per metus (vnt.)
</t>
  </si>
  <si>
    <t>&gt;50</t>
  </si>
  <si>
    <t>PR-1.2-1-4-1</t>
  </si>
  <si>
    <t xml:space="preserve"> Sukurtų darbo vietų skaičius per laikotarpį (vnt.)
</t>
  </si>
  <si>
    <t>PR-1.2-1-4-2</t>
  </si>
  <si>
    <t xml:space="preserve"> Įvykdytų komunikacijos priemonių skaičius per metus (vnt.)
</t>
  </si>
  <si>
    <t xml:space="preserve">PR-1.2-1-5-1 </t>
  </si>
  <si>
    <t>Sukurtų skatinimo priemonių, skirtų startuolių ir pradedančių SVV subjektų vystymui ir plėtrai,  skaičius  per laikotarpį (vnt.)</t>
  </si>
  <si>
    <t>PR-1.2-1-6-1</t>
  </si>
  <si>
    <t>Veikiančių tradicinių verslo bendradarbystės centrų („spiečių“) skaičius per laikotarpį (vnt.)</t>
  </si>
  <si>
    <t xml:space="preserve">PR-1.2-1-10-1 </t>
  </si>
  <si>
    <t>Veikiančių naujo tipo verslo bendradarbystės formų („hubai“) skaičius per laikotarpį (vnt.)</t>
  </si>
  <si>
    <t>PR-1.2-1-10-2</t>
  </si>
  <si>
    <t xml:space="preserve">Sukurta sistema, skirta  sukurti ir įveiklinti paskatų pritraukti potencialius rajono aukštos kvalifikacijos darbuotojus (pvz.: finansinė parama, dalinis ar bendras persikėlimo kaštų dengimas, būsto lengvatos)
</t>
  </si>
  <si>
    <t>PR-1.2-2-2-1</t>
  </si>
  <si>
    <t>Pritrauktų aukštos kvalifikacijos darbuotojų skaičius per laikotarpį (asm.)</t>
  </si>
  <si>
    <t>PR-1.2-2-2-2</t>
  </si>
  <si>
    <t xml:space="preserve">Priemonė: Viešųjų paslaugų verslui teikimas </t>
  </si>
  <si>
    <t xml:space="preserve">Išplėstų verslui reikalingų paslaugų skaičius (vnt.)
</t>
  </si>
  <si>
    <t xml:space="preserve">PR-1.2-1-3-1 </t>
  </si>
  <si>
    <t>P-05.01.02-02</t>
  </si>
  <si>
    <t>Suteiktų verslo konsultacijų skaičius (vnt.)</t>
  </si>
  <si>
    <t>PR-1.2-1-3-2</t>
  </si>
  <si>
    <t>P-05.01.02-03</t>
  </si>
  <si>
    <t>Įkurtų realizavimo vietų (įskaitant ir internetines platformas), skirtų skatinti trumpų vertės kūrimo grandinių formavimąsi ir plėtrą, skaičius (vnt.)</t>
  </si>
  <si>
    <t xml:space="preserve">PR-1.2-1-7-1 </t>
  </si>
  <si>
    <t>P-05.01.02-05</t>
  </si>
  <si>
    <t>Suorganizuotų seminarų, mokymų, diskusijų, žurnalistinių turų, verslininkų ir institucijų diskusijų, kitų renginių verslo kūrimui bei plėtrai, rajono verslo viešinimui, verslo aplinkos gerinimui investuotojų pritraukimo srityse skaičius</t>
  </si>
  <si>
    <t>P-05.01.02-06</t>
  </si>
  <si>
    <t>Atliktų verslininkų apklausų dėl savivaldybės verslo aplinkos, jos gerinimo bei kitų aktualių verslui klausimų skaičius</t>
  </si>
  <si>
    <t>P-05.01.02-07</t>
  </si>
  <si>
    <t>Neatlygintinai suteiktų kompleksinių paslaugų smulkiojo verslo subjektams, veikiantiems ne ilgiau kaip 5 metus, skaičius</t>
  </si>
  <si>
    <t>Priemonė: Sklypo, esančio Pramonės g., Kaišiadoryse, pritaikymas gamybinei (komercinei) veiklai</t>
  </si>
  <si>
    <t>P-05.01.03-01</t>
  </si>
  <si>
    <t>Pasirašytų finansavimo sutarčių skaičius</t>
  </si>
  <si>
    <t>Vandentiekio ir buitinių nuotekų  tinklų rangos darbai (proc.).</t>
  </si>
  <si>
    <t>P-05.01.03-04</t>
  </si>
  <si>
    <t>Lietaus nuotekų tinklų rangos darbai (proc.)</t>
  </si>
  <si>
    <t>Tikslas: Didinti Kaišiadorių rajono savivaldybės turistinį patrauklumą, skatinti turizmo paslaugų plėtrą</t>
  </si>
  <si>
    <t>Uždavinys: Skatinti turizmą Kaišiadorių rajone</t>
  </si>
  <si>
    <t xml:space="preserve">
Kaišiadorių rajono savivaldybėje apgyvendinimo įstaigose apsilankiusių užsienio turistų skaičiaus dalis nuo visų apgyvendinimo įstaigose apsilankiusių turistų skaičiaus (proc.)
</t>
  </si>
  <si>
    <t>P-1.4-1</t>
  </si>
  <si>
    <t xml:space="preserve">
Kaišiadorių rajono savivaldybėje apgyvendintų turistų skaičius (asm.)
</t>
  </si>
  <si>
    <t>R-1.4-1-1</t>
  </si>
  <si>
    <t>Sukurtų, išplėstų ir (arba) atnaujintų vandens, sportinio, pažintinio, kaimo ir verslo turizmo objektų skaičius (vnt.)</t>
  </si>
  <si>
    <t>PR-1.4-1-1-1</t>
  </si>
  <si>
    <t xml:space="preserve">Sutvarkytų ir pritaikytų gamtos ir kultūros paveldo objektų skaičius per laikotarpį (vnt.) 
</t>
  </si>
  <si>
    <t xml:space="preserve">PR-1.4-1-3-2 </t>
  </si>
  <si>
    <t xml:space="preserve">Įkurtų naujų, unikalių turizmo produktų , turistinių traukos objektų skaičius (vnt.).
</t>
  </si>
  <si>
    <t>PR-1.4-1-4-1</t>
  </si>
  <si>
    <t xml:space="preserve">Turizmo ir rekreacijos objektų, pritaikytų asmenims su negalia, skaičius (vnt.) </t>
  </si>
  <si>
    <t>Sukurtas paketas (vnt.), skirtas  turizmo ir kultūros kompleksinėms  paslaugoms  (apgyvendinimo, maitinimo įstaigų ir edukacinių veiklų įtraukimas)</t>
  </si>
  <si>
    <t>PR-1.4-1-2-1</t>
  </si>
  <si>
    <t xml:space="preserve">Priemonė: Viešųjų turizmo paslaugų teikimas </t>
  </si>
  <si>
    <t xml:space="preserve"> Įgyvendintų rinkodaros, viešinimo priemonių skaičius (vnt.)</t>
  </si>
  <si>
    <t xml:space="preserve">PR-1.4-1-5-1 </t>
  </si>
  <si>
    <t>Bendradarbiaujančių partnerių, organizacijų skaičius turizmo srityje (vnt.)</t>
  </si>
  <si>
    <t>PR-1.4-1-5-3</t>
  </si>
  <si>
    <t>P-06.01.01-04</t>
  </si>
  <si>
    <t xml:space="preserve"> Suorganizuotų renginių, susitikimų su partneriais skaičius (vnt.)</t>
  </si>
  <si>
    <t>PR-1.4-1-5-2</t>
  </si>
  <si>
    <t>P-06.01.01-05</t>
  </si>
  <si>
    <t>Suorganizuotų mokymų, skirtų stiprinti turizmo srities darbuotojų administracinius gebėjimus,  skaičius (vnt.) per metus</t>
  </si>
  <si>
    <t xml:space="preserve">PR-1.4-1-6-1 </t>
  </si>
  <si>
    <t>P-06.01.01-06</t>
  </si>
  <si>
    <t xml:space="preserve"> Į šeimas ir vaikus orientuotų produktų, veiklų, objektų skaičius (vnt.) per metus
</t>
  </si>
  <si>
    <t>PR-1.4-1-7-1</t>
  </si>
  <si>
    <t>P-06.01.01-07</t>
  </si>
  <si>
    <t>Suorganizuotų su Kaišiadorių rajono turizmo viešinimu susijusių renginių, žurnalistų turų, konkursų skaičius</t>
  </si>
  <si>
    <t>P-06.01.01-08</t>
  </si>
  <si>
    <t>Sukurtos ir paviešintos Kaišiadorių rajono turizmą pristatančios publikacijos, straipsniai interneto portaluose, spaudoje, pranešimai, interviu radijuje ar televizijoje, skaičius</t>
  </si>
  <si>
    <t>P-06.01.01-09</t>
  </si>
  <si>
    <t>Papildytos respublikinės bei vietinės turizmo duomenų bazės ir žemėlapiai naujais ar atnaujintais objektų skaičius</t>
  </si>
  <si>
    <t>P-06.01.01-11</t>
  </si>
  <si>
    <t xml:space="preserve">Sudarytų ir paviešintų turistinių maršrutų Kaišiadorių rajone skaičius </t>
  </si>
  <si>
    <t>P-06.01.01-15</t>
  </si>
  <si>
    <t>Kaišiadorių rajono turizmas pristatytas parodose, mugėse, renginiuose, kartų skaičius</t>
  </si>
  <si>
    <t>P-06.01.01-16</t>
  </si>
  <si>
    <t xml:space="preserve">Atliktų apklausų ir/ar tyrimų kultūrinio, gamtinio, pramoginio ar sportinio turizmo tematika, skaičius </t>
  </si>
  <si>
    <t>Priemonė: Projekto „Girelės miško pritaikymas lankymui“ vykdymas</t>
  </si>
  <si>
    <t>Girelės pažintinio tako rangos darbai (proc.)</t>
  </si>
  <si>
    <t>Priemonė: Projekto ,,Lietuvos etnografijos muziejaus pritaikymas lankymui“  vykdymas</t>
  </si>
  <si>
    <t>Dviračių-pėsčiųjų tako prie Lekavičiaus g. Rumšiškių miest. rangos darbai (proc.)</t>
  </si>
  <si>
    <t>Priemonė: Projekto „Kultūros paveldo objektų pritaikymas lankymui Kaišiadorių rajono savivaldybėje“</t>
  </si>
  <si>
    <t>P-06.01.04-02</t>
  </si>
  <si>
    <t xml:space="preserve">Privažiavimo kelio ir automobilių stovėjimo aikštelės prie Žiežmarių sinagogos rangos darbai (proc.).  </t>
  </si>
  <si>
    <t>P-06.01.04-03</t>
  </si>
  <si>
    <t>Maisiejūnų piliakalnio pritaikymo lankymui rangos darbai (proc.)</t>
  </si>
  <si>
    <t>Tikslas: Kurti palankią aplinką pilietinės visuomenės, bendruomenių ir kitų NVO vystymuisi</t>
  </si>
  <si>
    <t>Uždavinys: Stiprinti bendruomeninę ir kitų NVO organizacijų veiklą savivaldybėje</t>
  </si>
  <si>
    <t>E-07.01-01</t>
  </si>
  <si>
    <t xml:space="preserve">
Kaišiadorių rajono savivaldybėje veikiančių vietos veiklos grupių, nevyriausybinių, bendruomeninių ir jaunimo organizacijų įgyvendintų projektų skaičius (Savivaldybės finansuotų) (vnt. per laikotarpį)
</t>
  </si>
  <si>
    <t>R-2.5-1-2</t>
  </si>
  <si>
    <t>E-07.01-02</t>
  </si>
  <si>
    <t xml:space="preserve">
NVO, bendruomeninių organizacijų įgyvendintų projektų skaičius (Savivaldybės finansuotų) (vnt. per metus)
</t>
  </si>
  <si>
    <t>PR-2.5-1-1-1</t>
  </si>
  <si>
    <t>E-07.01-03</t>
  </si>
  <si>
    <t xml:space="preserve"> Suorganizuotų renginių skaičius (vnt.) per laikotarpį</t>
  </si>
  <si>
    <t>E-07.01-04</t>
  </si>
  <si>
    <t>Įgyvendintų projektų, skirtų skatinti bei inicijuoti NVO, BO vykdomus projektus ir programas, teikti metodinę pagalbą rengiant projektus skaičius per  laikotarpį (vnt.)</t>
  </si>
  <si>
    <t xml:space="preserve">PR-2.5-1-2-1 </t>
  </si>
  <si>
    <t>E-07.01-05</t>
  </si>
  <si>
    <t xml:space="preserve">BO, NVO, įsitraukusių į viešųjų paslaugų teikimą, skaičius (vnt.)
</t>
  </si>
  <si>
    <t xml:space="preserve">PR-2.5-1-3-1 </t>
  </si>
  <si>
    <t>E-07.01-06</t>
  </si>
  <si>
    <t xml:space="preserve">NVO, BO dalis iš visų viešąsias paslaugas teikiančių teikėjų (proc.) 
</t>
  </si>
  <si>
    <t>PR-2.5-1-3-2</t>
  </si>
  <si>
    <t>E-07.01-07</t>
  </si>
  <si>
    <t xml:space="preserve"> Visuomenės informavimo priemonių skaičius per metus (vnt.)</t>
  </si>
  <si>
    <t>PR-2.5-1-4-1</t>
  </si>
  <si>
    <t>E-07.01-08</t>
  </si>
  <si>
    <t xml:space="preserve">Suorganizuotų bendrų renginių / priemonių, skirtų vystyti, palaikyti ryšį ir skatinti bendradarbiavimą tarp verslo, bendruomenių, jaunimo, asmenų, emigravusių iš Kaišiadorių rajono,  NVO ir viešojo sektoriaus, skaičius (vnt.)
</t>
  </si>
  <si>
    <t xml:space="preserve">PR-2.5-1-5-1 </t>
  </si>
  <si>
    <t xml:space="preserve">Priemonė: Savivaldybėje veikiančių tradicinių religinių bendruomenių ir bendrijų rėmimo konkurso organizavimas ir atrinktų projektų finansavimas </t>
  </si>
  <si>
    <t xml:space="preserve">Paremtų projektų skaičius (vnt.). </t>
  </si>
  <si>
    <t>Priemonė: Socialinių projektų ir iniciatyvų rėmimas</t>
  </si>
  <si>
    <t>PR-2.3-1-4-1</t>
  </si>
  <si>
    <t>Priemonė: Daugiabučių namų savininkų bendrijų, sodininkų bendrijų rėmimas</t>
  </si>
  <si>
    <t xml:space="preserve">Daugiabučių namų savininkų bendrijų, kurios iš dalies finansiškai paremtos, skaičius </t>
  </si>
  <si>
    <t>P-07.01.03-02</t>
  </si>
  <si>
    <t xml:space="preserve">Sodininkų bendrijų, kurios iš dalies finansiškai paremtos, skaičius </t>
  </si>
  <si>
    <t>Priemonė: Viešosios naudos nevyriausybinių organizacijų, kaimo bendruomenių patirtų išlaidų dalinis finansavimas</t>
  </si>
  <si>
    <t>07.01.05</t>
  </si>
  <si>
    <t>Priemonė: Bendruomeninės veiklos savivaldybėje stiprinimas, įgyvendinant bandomąjį modelį</t>
  </si>
  <si>
    <t>P-07.01.05-01</t>
  </si>
  <si>
    <t>07.01.06</t>
  </si>
  <si>
    <t>Priemonė: Nevyriausybinio sektoriaus veiklų skatinimas</t>
  </si>
  <si>
    <t>P-07.01.06-01</t>
  </si>
  <si>
    <t>Suorganizuotų praktinių mokymų skaičius (vnt.).</t>
  </si>
  <si>
    <t>P-07.01.06-02</t>
  </si>
  <si>
    <t xml:space="preserve">Suorganizuotų renginių skaičius (vnt.). </t>
  </si>
  <si>
    <t xml:space="preserve">Kaišiadorių rajono savivaldybės 2025–2027 metų                                                                                                                      01 Savivaldybės valdymo programos uždaviniai, priemonės ir jų stebėsenos rodikliai </t>
  </si>
  <si>
    <r>
      <t>Kaišiadorių rajono savivaldybės 2025–2027 metų                                                                                                                     02 Švietimo, kultūros ir sporto programos uždaviniai, priemonės ir jų stebėsenos rodikliai</t>
    </r>
    <r>
      <rPr>
        <sz val="12"/>
        <rFont val="Times New Roman"/>
        <family val="1"/>
        <charset val="186"/>
      </rPr>
      <t xml:space="preserve"> </t>
    </r>
  </si>
  <si>
    <r>
      <t>Kaišiadorių rajono savivaldybės 2025–2027 metų                                                                                                                     03 Sveikatos ir socialinės apsaugos programos uždaviniai, priemonės ir jų stebėsenos rodikliai</t>
    </r>
    <r>
      <rPr>
        <sz val="12"/>
        <rFont val="Times New Roman"/>
        <family val="1"/>
        <charset val="186"/>
      </rPr>
      <t xml:space="preserve"> </t>
    </r>
  </si>
  <si>
    <r>
      <t>Kaišiadorių rajono savivaldybės 2025–2027 metų                                                                                                                     04 Žemės ūkio ir aplinkos apsaugos programos uždaviniai, priemonės ir jų stebėsenos rodikliai</t>
    </r>
    <r>
      <rPr>
        <sz val="12"/>
        <rFont val="Times New Roman"/>
        <family val="1"/>
        <charset val="186"/>
      </rPr>
      <t xml:space="preserve"> </t>
    </r>
  </si>
  <si>
    <r>
      <t>Kaišiadorių rajono savivaldybės 2025–2027 metų                                                                                                                                                                                 05 Investicijų, ūkio ir teritorijų planavimo programos uždaviniai, priemonės ir jų stebėsenos rodikliai</t>
    </r>
    <r>
      <rPr>
        <sz val="12"/>
        <rFont val="Times New Roman"/>
        <family val="1"/>
        <charset val="186"/>
      </rPr>
      <t xml:space="preserve"> </t>
    </r>
  </si>
  <si>
    <t>P-02.01.12-06</t>
  </si>
  <si>
    <t>Valstybinės kalbos vartojimo ir taisyklingumo kontrolės patikrinimų, kuriuose nenustatyti pažeidimai, dalis (procentai)</t>
  </si>
  <si>
    <t>Konsultacijų, suteiktų raštu fiziniams ir juridiniams asmenims po atliktų patikrinimų, skaičius, vnt.</t>
  </si>
  <si>
    <t>Straipsnių spaudoje / parengtų ir savivaldybės interneto svetainėje paskelbtų atmintinių bei rekomendacijų skaičius, vnt.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</si>
</sst>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General"/>
    <numFmt numFmtId="165" formatCode="0.000"/>
  </numFmts>
  <fonts count="34" x14ac:knownFonts="1">
    <font>
      <sz val="11"/>
      <color theme="1"/>
      <name val="Calibri"/>
      <family val="2"/>
      <charset val="186"/>
      <scheme val="minor"/>
    </font>
    <font>
      <sz val="8"/>
      <name val="Calibri"/>
      <family val="2"/>
      <charset val="186"/>
      <scheme val="minor"/>
    </font>
    <font>
      <sz val="11"/>
      <color rgb="FF000000"/>
      <name val="Calibri"/>
      <family val="2"/>
      <charset val="186"/>
    </font>
    <font>
      <sz val="10"/>
      <color theme="1"/>
      <name val="Times New Roman"/>
      <family val="1"/>
      <charset val="186"/>
    </font>
    <font>
      <b/>
      <sz val="10"/>
      <color theme="1"/>
      <name val="Times New Roman"/>
      <family val="1"/>
      <charset val="186"/>
    </font>
    <font>
      <b/>
      <sz val="10"/>
      <color rgb="FF000000"/>
      <name val="Times New Roman"/>
      <family val="1"/>
      <charset val="186"/>
    </font>
    <font>
      <sz val="10"/>
      <color rgb="FF000000"/>
      <name val="Times New Roman"/>
      <family val="1"/>
      <charset val="186"/>
    </font>
    <font>
      <b/>
      <sz val="10"/>
      <name val="Times New Roman"/>
      <family val="1"/>
      <charset val="186"/>
    </font>
    <font>
      <sz val="10"/>
      <name val="Times New Roman"/>
      <family val="1"/>
      <charset val="186"/>
    </font>
    <font>
      <sz val="12"/>
      <name val="Times New Roman"/>
      <family val="1"/>
      <charset val="186"/>
    </font>
    <font>
      <sz val="10"/>
      <color rgb="FFFF0000"/>
      <name val="Times New Roman"/>
      <family val="1"/>
      <charset val="186"/>
    </font>
    <font>
      <sz val="10"/>
      <color rgb="FFFF0000"/>
      <name val="Times New Roman"/>
      <family val="1"/>
    </font>
    <font>
      <b/>
      <sz val="10"/>
      <color rgb="FFFF0000"/>
      <name val="Times New Roman"/>
      <family val="1"/>
      <charset val="186"/>
    </font>
    <font>
      <sz val="10"/>
      <name val="Times New Roman"/>
      <family val="1"/>
    </font>
    <font>
      <sz val="10"/>
      <color theme="1"/>
      <name val="Times New Roman"/>
      <family val="1"/>
    </font>
    <font>
      <sz val="9"/>
      <color theme="1"/>
      <name val="Times New Roman"/>
      <family val="1"/>
    </font>
    <font>
      <sz val="9"/>
      <name val="Times New Roman"/>
      <family val="1"/>
    </font>
    <font>
      <b/>
      <sz val="12"/>
      <name val="Times New Roman"/>
      <family val="1"/>
      <charset val="186"/>
    </font>
    <font>
      <b/>
      <sz val="10"/>
      <color rgb="FF000000"/>
      <name val="Times New Roman"/>
      <family val="1"/>
    </font>
    <font>
      <sz val="10"/>
      <color rgb="FF000000"/>
      <name val="Times New Roman"/>
      <family val="1"/>
    </font>
    <font>
      <b/>
      <sz val="10"/>
      <name val="Times New Roman"/>
      <family val="1"/>
    </font>
    <font>
      <b/>
      <sz val="10"/>
      <color theme="1"/>
      <name val="Times New Roman"/>
      <family val="1"/>
    </font>
    <font>
      <sz val="11"/>
      <name val="Times New Roman"/>
      <family val="1"/>
    </font>
    <font>
      <sz val="10"/>
      <color rgb="FF242424"/>
      <name val="Times New Roman"/>
      <family val="1"/>
    </font>
    <font>
      <sz val="11"/>
      <color theme="1"/>
      <name val="Times New Roman"/>
      <family val="1"/>
    </font>
    <font>
      <sz val="10"/>
      <color rgb="FF7030A0"/>
      <name val="Times New Roman"/>
      <family val="1"/>
      <charset val="186"/>
    </font>
    <font>
      <sz val="10"/>
      <name val="Calibri"/>
      <family val="2"/>
      <charset val="186"/>
    </font>
    <font>
      <sz val="9"/>
      <color rgb="FF000000"/>
      <name val="Times New Roman"/>
      <family val="1"/>
    </font>
    <font>
      <b/>
      <sz val="10"/>
      <color rgb="FF00B050"/>
      <name val="Times New Roman"/>
      <family val="1"/>
      <charset val="186"/>
    </font>
    <font>
      <i/>
      <sz val="10"/>
      <name val="Times New Roman"/>
      <family val="1"/>
    </font>
    <font>
      <sz val="10"/>
      <color rgb="FF000000"/>
      <name val="Times New Roman"/>
      <family val="1"/>
    </font>
    <font>
      <sz val="11"/>
      <color rgb="FF000000"/>
      <name val="Times New Roman"/>
      <family val="1"/>
    </font>
    <font>
      <b/>
      <sz val="10"/>
      <color theme="1"/>
      <name val="Times New Roman"/>
      <family val="1"/>
      <charset val="1"/>
    </font>
    <font>
      <sz val="10"/>
      <color theme="1"/>
      <name val="Times New Roman"/>
      <family val="1"/>
    </font>
  </fonts>
  <fills count="15">
    <fill>
      <patternFill patternType="none"/>
    </fill>
    <fill>
      <patternFill patternType="gray125"/>
    </fill>
    <fill>
      <patternFill patternType="solid">
        <fgColor rgb="FFDBE5F1"/>
        <bgColor indexed="64"/>
      </patternFill>
    </fill>
    <fill>
      <patternFill patternType="solid">
        <fgColor theme="0"/>
        <bgColor indexed="64"/>
      </patternFill>
    </fill>
    <fill>
      <patternFill patternType="solid">
        <fgColor rgb="FFFFFFFF"/>
        <bgColor rgb="FF000000"/>
      </patternFill>
    </fill>
    <fill>
      <patternFill patternType="solid">
        <fgColor theme="0"/>
        <bgColor rgb="FF000000"/>
      </patternFill>
    </fill>
    <fill>
      <patternFill patternType="solid">
        <fgColor theme="7" tint="0.59999389629810485"/>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E2EFDA"/>
        <bgColor rgb="FF000000"/>
      </patternFill>
    </fill>
    <fill>
      <patternFill patternType="solid">
        <fgColor rgb="FFFFFFCC"/>
        <bgColor indexed="64"/>
      </patternFill>
    </fill>
    <fill>
      <patternFill patternType="solid">
        <fgColor theme="5" tint="0.39997558519241921"/>
        <bgColor indexed="64"/>
      </patternFill>
    </fill>
    <fill>
      <patternFill patternType="solid">
        <fgColor rgb="FFFFE699"/>
        <bgColor rgb="FF000000"/>
      </patternFill>
    </fill>
    <fill>
      <patternFill patternType="solid">
        <fgColor rgb="FFC6E0B4"/>
        <bgColor rgb="FF000000"/>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top/>
      <bottom style="thin">
        <color rgb="FF000000"/>
      </bottom>
      <diagonal/>
    </border>
    <border>
      <left style="thin">
        <color rgb="FF000000"/>
      </left>
      <right/>
      <top/>
      <bottom style="thin">
        <color indexed="64"/>
      </bottom>
      <diagonal/>
    </border>
    <border>
      <left/>
      <right style="thin">
        <color indexed="64"/>
      </right>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diagonal/>
    </border>
  </borders>
  <cellStyleXfs count="2">
    <xf numFmtId="0" fontId="0" fillId="0" borderId="0"/>
    <xf numFmtId="164" fontId="2" fillId="0" borderId="0" applyBorder="0" applyProtection="0"/>
  </cellStyleXfs>
  <cellXfs count="511">
    <xf numFmtId="0" fontId="0" fillId="0" borderId="0" xfId="0"/>
    <xf numFmtId="0" fontId="3" fillId="0" borderId="0" xfId="0" applyFont="1"/>
    <xf numFmtId="0" fontId="3" fillId="0" borderId="0" xfId="0" applyFont="1" applyAlignment="1">
      <alignment vertical="top"/>
    </xf>
    <xf numFmtId="0" fontId="3" fillId="0" borderId="0" xfId="0" applyFont="1" applyAlignment="1">
      <alignment horizontal="center" vertical="top"/>
    </xf>
    <xf numFmtId="0" fontId="6" fillId="2" borderId="1" xfId="0" applyFont="1" applyFill="1" applyBorder="1" applyAlignment="1">
      <alignment horizontal="center" vertical="top" wrapText="1"/>
    </xf>
    <xf numFmtId="0" fontId="3" fillId="0" borderId="3" xfId="0" applyFont="1" applyBorder="1" applyAlignment="1">
      <alignment horizontal="center" vertical="top" wrapText="1"/>
    </xf>
    <xf numFmtId="0" fontId="9" fillId="0" borderId="0" xfId="0" applyFont="1" applyAlignment="1">
      <alignment vertical="top"/>
    </xf>
    <xf numFmtId="0" fontId="10" fillId="0" borderId="0" xfId="0" applyFont="1" applyAlignment="1">
      <alignment horizontal="left" wrapText="1"/>
    </xf>
    <xf numFmtId="0" fontId="6" fillId="6" borderId="1" xfId="0" applyFont="1" applyFill="1" applyBorder="1" applyAlignment="1">
      <alignment horizontal="center" vertical="top" wrapText="1"/>
    </xf>
    <xf numFmtId="0" fontId="7" fillId="7" borderId="1" xfId="0" applyFont="1" applyFill="1" applyBorder="1" applyAlignment="1">
      <alignment vertical="top" wrapText="1"/>
    </xf>
    <xf numFmtId="0" fontId="7" fillId="7" borderId="1" xfId="0" applyFont="1" applyFill="1" applyBorder="1" applyAlignment="1">
      <alignment horizontal="left" vertical="center" wrapText="1"/>
    </xf>
    <xf numFmtId="0" fontId="3" fillId="0" borderId="1" xfId="0" applyFont="1" applyBorder="1" applyAlignment="1">
      <alignment vertical="center" wrapText="1"/>
    </xf>
    <xf numFmtId="0" fontId="10" fillId="0" borderId="0" xfId="0" applyFont="1" applyAlignment="1">
      <alignment horizontal="left" vertical="center" wrapText="1"/>
    </xf>
    <xf numFmtId="0" fontId="6" fillId="0" borderId="1" xfId="0" applyFont="1" applyBorder="1" applyAlignment="1">
      <alignment vertical="center" wrapText="1"/>
    </xf>
    <xf numFmtId="0" fontId="8" fillId="0" borderId="1" xfId="0" applyFont="1" applyBorder="1" applyAlignment="1">
      <alignment vertical="center" wrapText="1"/>
    </xf>
    <xf numFmtId="0" fontId="3" fillId="0" borderId="1" xfId="0" applyFont="1" applyBorder="1" applyAlignment="1">
      <alignment horizontal="left" vertical="center" wrapText="1"/>
    </xf>
    <xf numFmtId="3" fontId="8" fillId="3" borderId="1" xfId="0" applyNumberFormat="1" applyFont="1" applyFill="1" applyBorder="1" applyAlignment="1">
      <alignment horizontal="left" vertical="center" wrapText="1"/>
    </xf>
    <xf numFmtId="3" fontId="6" fillId="3" borderId="1" xfId="0" applyNumberFormat="1" applyFont="1" applyFill="1" applyBorder="1" applyAlignment="1">
      <alignment horizontal="left" vertical="center" wrapText="1"/>
    </xf>
    <xf numFmtId="0" fontId="11" fillId="0" borderId="0" xfId="0" applyFont="1" applyAlignment="1">
      <alignment horizontal="left" vertical="center" wrapText="1"/>
    </xf>
    <xf numFmtId="1" fontId="6" fillId="3" borderId="2" xfId="0" applyNumberFormat="1" applyFont="1" applyFill="1" applyBorder="1" applyAlignment="1">
      <alignment vertical="center" wrapText="1"/>
    </xf>
    <xf numFmtId="1" fontId="8" fillId="3" borderId="2" xfId="0" applyNumberFormat="1" applyFont="1" applyFill="1" applyBorder="1" applyAlignment="1">
      <alignment vertical="center" wrapText="1"/>
    </xf>
    <xf numFmtId="0" fontId="8" fillId="0" borderId="3" xfId="0" applyFont="1" applyBorder="1" applyAlignment="1">
      <alignment vertical="center" wrapText="1"/>
    </xf>
    <xf numFmtId="0" fontId="5" fillId="2" borderId="1" xfId="0" applyFont="1" applyFill="1" applyBorder="1" applyAlignment="1">
      <alignment horizontal="center" vertical="center" wrapText="1"/>
    </xf>
    <xf numFmtId="0" fontId="5" fillId="6" borderId="1" xfId="0" applyFont="1" applyFill="1" applyBorder="1" applyAlignment="1">
      <alignment horizontal="left" vertical="top" wrapText="1"/>
    </xf>
    <xf numFmtId="0" fontId="5" fillId="6" borderId="1" xfId="0" applyFont="1" applyFill="1" applyBorder="1" applyAlignment="1">
      <alignment vertical="top" wrapText="1"/>
    </xf>
    <xf numFmtId="0" fontId="8" fillId="7" borderId="1" xfId="0" applyFont="1" applyFill="1" applyBorder="1" applyAlignment="1">
      <alignment horizontal="center" vertical="center" wrapText="1"/>
    </xf>
    <xf numFmtId="0" fontId="8" fillId="9" borderId="5" xfId="0" applyFont="1" applyFill="1" applyBorder="1" applyAlignment="1">
      <alignment horizontal="left" vertical="center" wrapText="1"/>
    </xf>
    <xf numFmtId="0" fontId="8" fillId="9" borderId="1" xfId="0" applyFont="1" applyFill="1" applyBorder="1" applyAlignment="1">
      <alignment vertical="top" wrapText="1"/>
    </xf>
    <xf numFmtId="0" fontId="8" fillId="9" borderId="1" xfId="0" applyFont="1" applyFill="1" applyBorder="1" applyAlignment="1">
      <alignment horizontal="center" vertical="center" wrapText="1"/>
    </xf>
    <xf numFmtId="0" fontId="8" fillId="9" borderId="1" xfId="0" applyFont="1" applyFill="1" applyBorder="1" applyAlignment="1">
      <alignment vertical="center" wrapText="1"/>
    </xf>
    <xf numFmtId="0" fontId="3" fillId="9" borderId="1" xfId="0" applyFont="1" applyFill="1" applyBorder="1" applyAlignment="1">
      <alignment vertical="center" wrapText="1"/>
    </xf>
    <xf numFmtId="0" fontId="3" fillId="9" borderId="1" xfId="0" applyFont="1" applyFill="1" applyBorder="1" applyAlignment="1">
      <alignment vertical="center"/>
    </xf>
    <xf numFmtId="0" fontId="7" fillId="7" borderId="5" xfId="0" applyFont="1" applyFill="1" applyBorder="1" applyAlignment="1">
      <alignment horizontal="right" vertical="center" wrapText="1"/>
    </xf>
    <xf numFmtId="0" fontId="7" fillId="7" borderId="1" xfId="0" applyFont="1" applyFill="1" applyBorder="1" applyAlignment="1">
      <alignment horizontal="center" vertical="center" wrapText="1"/>
    </xf>
    <xf numFmtId="0" fontId="8" fillId="0" borderId="5" xfId="0" applyFont="1" applyBorder="1" applyAlignment="1">
      <alignment horizontal="right" vertical="center" wrapText="1"/>
    </xf>
    <xf numFmtId="0" fontId="8" fillId="0" borderId="1" xfId="0" applyFont="1" applyBorder="1" applyAlignment="1">
      <alignment horizontal="center" vertical="center" wrapText="1"/>
    </xf>
    <xf numFmtId="0" fontId="8" fillId="0" borderId="1" xfId="0" applyFont="1" applyBorder="1" applyAlignment="1">
      <alignment vertical="top" wrapText="1"/>
    </xf>
    <xf numFmtId="0" fontId="8" fillId="0" borderId="1" xfId="0" applyFont="1" applyBorder="1" applyAlignment="1">
      <alignment horizontal="left" vertical="center" wrapText="1"/>
    </xf>
    <xf numFmtId="0" fontId="7" fillId="8" borderId="5" xfId="0" applyFont="1" applyFill="1" applyBorder="1" applyAlignment="1">
      <alignment horizontal="right" vertical="center" wrapText="1"/>
    </xf>
    <xf numFmtId="0" fontId="4" fillId="8" borderId="1" xfId="0" applyFont="1" applyFill="1" applyBorder="1" applyAlignment="1">
      <alignment horizontal="justify" vertical="center"/>
    </xf>
    <xf numFmtId="0" fontId="7" fillId="8" borderId="1" xfId="0" applyFont="1" applyFill="1" applyBorder="1" applyAlignment="1">
      <alignment horizontal="center" vertical="center" wrapText="1"/>
    </xf>
    <xf numFmtId="0" fontId="7" fillId="8" borderId="1" xfId="0" applyFont="1" applyFill="1" applyBorder="1" applyAlignment="1">
      <alignment vertical="top" wrapText="1"/>
    </xf>
    <xf numFmtId="0" fontId="7" fillId="0" borderId="1" xfId="0" applyFont="1" applyBorder="1" applyAlignment="1">
      <alignment vertical="top" wrapText="1"/>
    </xf>
    <xf numFmtId="0" fontId="8" fillId="3" borderId="1" xfId="0" applyFont="1" applyFill="1" applyBorder="1" applyAlignment="1">
      <alignment horizontal="center" vertical="center" wrapText="1"/>
    </xf>
    <xf numFmtId="0" fontId="7" fillId="3" borderId="1" xfId="0" applyFont="1" applyFill="1" applyBorder="1" applyAlignment="1">
      <alignment vertical="top" wrapText="1"/>
    </xf>
    <xf numFmtId="3" fontId="8" fillId="3" borderId="1" xfId="0" applyNumberFormat="1" applyFont="1" applyFill="1" applyBorder="1" applyAlignment="1">
      <alignment vertical="center" wrapText="1"/>
    </xf>
    <xf numFmtId="0" fontId="8" fillId="3" borderId="1" xfId="0" applyFont="1" applyFill="1" applyBorder="1" applyAlignment="1">
      <alignment vertical="top" wrapText="1"/>
    </xf>
    <xf numFmtId="165" fontId="8" fillId="3" borderId="3" xfId="0" applyNumberFormat="1" applyFont="1" applyFill="1" applyBorder="1" applyAlignment="1">
      <alignment vertical="center" wrapText="1"/>
    </xf>
    <xf numFmtId="0" fontId="7" fillId="8" borderId="1" xfId="0" applyFont="1" applyFill="1" applyBorder="1" applyAlignment="1">
      <alignment horizontal="right" vertical="center" wrapText="1"/>
    </xf>
    <xf numFmtId="0" fontId="8" fillId="0" borderId="1" xfId="0" applyFont="1" applyBorder="1" applyAlignment="1">
      <alignment horizontal="right" vertical="center" wrapText="1"/>
    </xf>
    <xf numFmtId="0" fontId="3" fillId="9" borderId="1" xfId="0" applyFont="1" applyFill="1" applyBorder="1" applyAlignment="1">
      <alignment vertical="top"/>
    </xf>
    <xf numFmtId="0" fontId="3" fillId="9" borderId="1" xfId="0" applyFont="1" applyFill="1" applyBorder="1" applyAlignment="1">
      <alignment horizontal="left" vertical="top"/>
    </xf>
    <xf numFmtId="0" fontId="3" fillId="0" borderId="1" xfId="0" applyFont="1" applyBorder="1" applyAlignment="1">
      <alignment vertical="center"/>
    </xf>
    <xf numFmtId="0" fontId="3" fillId="0" borderId="0" xfId="0" applyFont="1" applyAlignment="1">
      <alignment horizontal="left" vertical="center" wrapText="1"/>
    </xf>
    <xf numFmtId="0" fontId="6" fillId="0" borderId="1" xfId="0" applyFont="1" applyBorder="1" applyAlignment="1">
      <alignment wrapText="1"/>
    </xf>
    <xf numFmtId="0" fontId="8" fillId="0" borderId="1" xfId="0" applyFont="1" applyBorder="1" applyAlignment="1">
      <alignment horizontal="left" wrapText="1"/>
    </xf>
    <xf numFmtId="0" fontId="12" fillId="0" borderId="1" xfId="0" applyFont="1" applyBorder="1" applyAlignment="1">
      <alignment vertical="top" wrapText="1"/>
    </xf>
    <xf numFmtId="0" fontId="6" fillId="0" borderId="1" xfId="0" applyFont="1" applyBorder="1" applyAlignment="1">
      <alignment horizontal="left" vertical="center" wrapText="1"/>
    </xf>
    <xf numFmtId="0" fontId="8" fillId="0" borderId="0" xfId="0" applyFont="1" applyAlignment="1">
      <alignment horizontal="left" vertical="center" wrapText="1"/>
    </xf>
    <xf numFmtId="0" fontId="8" fillId="0" borderId="1" xfId="0" applyFont="1" applyBorder="1" applyAlignment="1">
      <alignment vertical="center"/>
    </xf>
    <xf numFmtId="0" fontId="8" fillId="4" borderId="1" xfId="0" applyFont="1" applyFill="1" applyBorder="1" applyAlignment="1">
      <alignment vertical="top" wrapText="1"/>
    </xf>
    <xf numFmtId="0" fontId="8" fillId="3" borderId="1" xfId="0" applyFont="1" applyFill="1" applyBorder="1" applyAlignment="1">
      <alignment horizontal="left" vertical="top" wrapText="1"/>
    </xf>
    <xf numFmtId="0" fontId="8" fillId="3" borderId="1" xfId="0" applyFont="1" applyFill="1" applyBorder="1" applyAlignment="1">
      <alignment vertical="center" wrapText="1"/>
    </xf>
    <xf numFmtId="0" fontId="3" fillId="3" borderId="1" xfId="0" applyFont="1" applyFill="1" applyBorder="1" applyAlignment="1">
      <alignment horizontal="justify" vertical="center"/>
    </xf>
    <xf numFmtId="0" fontId="3" fillId="0" borderId="0" xfId="0" applyFont="1" applyAlignment="1">
      <alignment vertical="center" wrapText="1"/>
    </xf>
    <xf numFmtId="0" fontId="3" fillId="0" borderId="1" xfId="0" applyFont="1" applyBorder="1" applyAlignment="1">
      <alignment horizontal="left" vertical="top" wrapText="1"/>
    </xf>
    <xf numFmtId="0" fontId="3" fillId="0" borderId="1" xfId="0" applyFont="1" applyBorder="1" applyAlignment="1">
      <alignment vertical="top" wrapText="1"/>
    </xf>
    <xf numFmtId="0" fontId="8" fillId="3" borderId="1" xfId="0" applyFont="1" applyFill="1" applyBorder="1" applyAlignment="1">
      <alignment horizontal="right" vertical="center" wrapText="1"/>
    </xf>
    <xf numFmtId="0" fontId="8" fillId="5" borderId="1" xfId="0" applyFont="1" applyFill="1" applyBorder="1" applyAlignment="1">
      <alignment vertical="top" wrapText="1"/>
    </xf>
    <xf numFmtId="0" fontId="3" fillId="3" borderId="1" xfId="0" applyFont="1" applyFill="1" applyBorder="1" applyAlignment="1">
      <alignment vertical="center" wrapText="1"/>
    </xf>
    <xf numFmtId="0" fontId="8" fillId="0" borderId="0" xfId="0" applyFont="1" applyAlignment="1">
      <alignment horizontal="left" vertical="center"/>
    </xf>
    <xf numFmtId="0" fontId="8" fillId="0" borderId="6" xfId="0" applyFont="1" applyBorder="1" applyAlignment="1">
      <alignment horizontal="left" vertical="center" wrapText="1"/>
    </xf>
    <xf numFmtId="0" fontId="8" fillId="5" borderId="1" xfId="0" applyFont="1" applyFill="1" applyBorder="1" applyAlignment="1">
      <alignment vertical="center" wrapText="1"/>
    </xf>
    <xf numFmtId="0" fontId="8" fillId="8" borderId="5" xfId="0" applyFont="1" applyFill="1" applyBorder="1" applyAlignment="1">
      <alignment horizontal="left" vertical="center" wrapText="1"/>
    </xf>
    <xf numFmtId="0" fontId="8" fillId="8" borderId="1" xfId="0" applyFont="1" applyFill="1" applyBorder="1" applyAlignment="1">
      <alignment vertical="top" wrapText="1"/>
    </xf>
    <xf numFmtId="0" fontId="8" fillId="8" borderId="1" xfId="0" applyFont="1" applyFill="1" applyBorder="1" applyAlignment="1">
      <alignment horizontal="center" vertical="center" wrapText="1"/>
    </xf>
    <xf numFmtId="0" fontId="8" fillId="8" borderId="1" xfId="0" applyFont="1" applyFill="1" applyBorder="1" applyAlignment="1">
      <alignment vertical="center" wrapText="1"/>
    </xf>
    <xf numFmtId="0" fontId="8" fillId="8" borderId="1" xfId="0" applyFont="1" applyFill="1" applyBorder="1" applyAlignment="1">
      <alignment horizontal="left" vertical="center" wrapText="1"/>
    </xf>
    <xf numFmtId="0" fontId="3" fillId="0" borderId="0" xfId="0" applyFont="1" applyAlignment="1">
      <alignment wrapText="1"/>
    </xf>
    <xf numFmtId="0" fontId="8" fillId="9" borderId="1" xfId="0" applyFont="1" applyFill="1" applyBorder="1" applyAlignment="1">
      <alignment vertical="center"/>
    </xf>
    <xf numFmtId="0" fontId="6" fillId="4" borderId="7" xfId="0" applyFont="1" applyFill="1" applyBorder="1" applyAlignment="1">
      <alignment vertical="top" wrapText="1"/>
    </xf>
    <xf numFmtId="0" fontId="6" fillId="0" borderId="7" xfId="0" applyFont="1" applyBorder="1" applyAlignment="1">
      <alignment horizontal="center" vertical="top"/>
    </xf>
    <xf numFmtId="0" fontId="6" fillId="0" borderId="7" xfId="0" applyFont="1" applyBorder="1" applyAlignment="1">
      <alignment horizontal="center" vertical="center" wrapText="1"/>
    </xf>
    <xf numFmtId="0" fontId="6" fillId="4" borderId="8" xfId="0" applyFont="1" applyFill="1" applyBorder="1" applyAlignment="1">
      <alignment vertical="top" wrapText="1"/>
    </xf>
    <xf numFmtId="0" fontId="6" fillId="0" borderId="8" xfId="0" applyFont="1" applyBorder="1" applyAlignment="1">
      <alignment horizontal="center" vertical="top"/>
    </xf>
    <xf numFmtId="0" fontId="14"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4" fillId="3" borderId="1" xfId="0" applyFont="1" applyFill="1" applyBorder="1" applyAlignment="1">
      <alignment horizontal="center" vertical="center"/>
    </xf>
    <xf numFmtId="0" fontId="8" fillId="8" borderId="9" xfId="0" applyFont="1" applyFill="1" applyBorder="1" applyAlignment="1">
      <alignment horizontal="left" vertical="center" wrapText="1"/>
    </xf>
    <xf numFmtId="0" fontId="8" fillId="8" borderId="2" xfId="0" applyFont="1" applyFill="1" applyBorder="1" applyAlignment="1">
      <alignment horizontal="left" vertical="top" wrapText="1"/>
    </xf>
    <xf numFmtId="0" fontId="8" fillId="8" borderId="2" xfId="0" applyFont="1" applyFill="1" applyBorder="1" applyAlignment="1">
      <alignment horizontal="center" vertical="center" wrapText="1"/>
    </xf>
    <xf numFmtId="0" fontId="7" fillId="8" borderId="3" xfId="0" applyFont="1" applyFill="1" applyBorder="1" applyAlignment="1">
      <alignment horizontal="right" vertical="center" wrapText="1"/>
    </xf>
    <xf numFmtId="0" fontId="4" fillId="8" borderId="3" xfId="0" applyFont="1" applyFill="1" applyBorder="1" applyAlignment="1">
      <alignment horizontal="justify" vertical="center"/>
    </xf>
    <xf numFmtId="0" fontId="7" fillId="8" borderId="3" xfId="0" applyFont="1" applyFill="1" applyBorder="1" applyAlignment="1">
      <alignment horizontal="center" vertical="center" wrapText="1"/>
    </xf>
    <xf numFmtId="0" fontId="7" fillId="8" borderId="3" xfId="0" applyFont="1" applyFill="1" applyBorder="1" applyAlignment="1">
      <alignment vertical="top" wrapText="1"/>
    </xf>
    <xf numFmtId="0" fontId="13" fillId="8" borderId="1" xfId="0" applyFont="1" applyFill="1" applyBorder="1" applyAlignment="1">
      <alignment horizontal="left" vertical="center" wrapText="1"/>
    </xf>
    <xf numFmtId="0" fontId="13" fillId="8" borderId="1" xfId="0" applyFont="1" applyFill="1" applyBorder="1" applyAlignment="1">
      <alignment vertical="center" wrapText="1"/>
    </xf>
    <xf numFmtId="0" fontId="15" fillId="8" borderId="1"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13" fillId="0" borderId="1" xfId="0" applyFont="1" applyBorder="1" applyAlignment="1">
      <alignment horizontal="right" vertical="center" wrapText="1"/>
    </xf>
    <xf numFmtId="0" fontId="14" fillId="0" borderId="1" xfId="0" applyFont="1" applyBorder="1" applyAlignment="1">
      <alignment vertical="center" wrapText="1"/>
    </xf>
    <xf numFmtId="0" fontId="13" fillId="0" borderId="1" xfId="0" applyFont="1" applyBorder="1" applyAlignment="1">
      <alignment horizontal="center" vertical="center" wrapText="1"/>
    </xf>
    <xf numFmtId="0" fontId="14" fillId="0" borderId="1" xfId="0" applyFont="1" applyBorder="1" applyAlignment="1">
      <alignment vertical="center"/>
    </xf>
    <xf numFmtId="0" fontId="13" fillId="8" borderId="3" xfId="0" applyFont="1" applyFill="1" applyBorder="1" applyAlignment="1">
      <alignment horizontal="left" vertical="center" wrapText="1"/>
    </xf>
    <xf numFmtId="0" fontId="13" fillId="8" borderId="3" xfId="0" applyFont="1" applyFill="1" applyBorder="1" applyAlignment="1">
      <alignment vertical="center" wrapText="1"/>
    </xf>
    <xf numFmtId="0" fontId="16" fillId="8" borderId="3" xfId="0" applyFont="1" applyFill="1" applyBorder="1" applyAlignment="1">
      <alignment horizontal="center" vertical="center" wrapText="1"/>
    </xf>
    <xf numFmtId="0" fontId="13" fillId="8" borderId="3" xfId="0" applyFont="1" applyFill="1" applyBorder="1" applyAlignment="1">
      <alignment horizontal="center" vertical="center" wrapText="1"/>
    </xf>
    <xf numFmtId="0" fontId="8" fillId="3" borderId="1" xfId="0" applyFont="1" applyFill="1" applyBorder="1" applyAlignment="1">
      <alignment horizontal="justify" vertical="center"/>
    </xf>
    <xf numFmtId="0" fontId="8" fillId="0" borderId="1" xfId="0" applyFont="1" applyBorder="1" applyAlignment="1">
      <alignment wrapText="1"/>
    </xf>
    <xf numFmtId="0" fontId="18" fillId="6" borderId="1" xfId="0" applyFont="1" applyFill="1" applyBorder="1" applyAlignment="1">
      <alignment horizontal="right" vertical="top" wrapText="1"/>
    </xf>
    <xf numFmtId="0" fontId="18" fillId="6" borderId="1" xfId="0" applyFont="1" applyFill="1" applyBorder="1" applyAlignment="1">
      <alignment vertical="top" wrapText="1"/>
    </xf>
    <xf numFmtId="0" fontId="19" fillId="6" borderId="1" xfId="0" applyFont="1" applyFill="1" applyBorder="1" applyAlignment="1">
      <alignment vertical="top" wrapText="1"/>
    </xf>
    <xf numFmtId="0" fontId="6" fillId="6" borderId="1" xfId="0" applyFont="1" applyFill="1" applyBorder="1" applyAlignment="1">
      <alignment horizontal="center" vertical="center" wrapText="1"/>
    </xf>
    <xf numFmtId="0" fontId="7" fillId="7" borderId="1" xfId="0" applyFont="1" applyFill="1" applyBorder="1" applyAlignment="1">
      <alignment horizontal="right" vertical="center" wrapText="1"/>
    </xf>
    <xf numFmtId="0" fontId="13" fillId="9" borderId="5" xfId="0" applyFont="1" applyFill="1" applyBorder="1" applyAlignment="1">
      <alignment horizontal="left" vertical="center" wrapText="1"/>
    </xf>
    <xf numFmtId="0" fontId="14" fillId="9" borderId="1" xfId="0" applyFont="1" applyFill="1" applyBorder="1" applyAlignment="1">
      <alignment horizontal="left" vertical="center" wrapText="1"/>
    </xf>
    <xf numFmtId="0" fontId="13" fillId="9" borderId="1" xfId="0" applyFont="1" applyFill="1" applyBorder="1" applyAlignment="1">
      <alignment horizontal="center" vertical="center" wrapText="1"/>
    </xf>
    <xf numFmtId="0" fontId="14" fillId="9" borderId="1" xfId="0" applyFont="1" applyFill="1" applyBorder="1" applyAlignment="1">
      <alignment horizontal="center" vertical="center"/>
    </xf>
    <xf numFmtId="0" fontId="14" fillId="9" borderId="1" xfId="0" applyFont="1" applyFill="1" applyBorder="1" applyAlignment="1">
      <alignment vertical="center" wrapText="1"/>
    </xf>
    <xf numFmtId="0" fontId="13" fillId="9" borderId="1" xfId="0" applyFont="1" applyFill="1" applyBorder="1" applyAlignment="1">
      <alignment horizontal="left" vertical="center" wrapText="1"/>
    </xf>
    <xf numFmtId="0" fontId="13" fillId="9" borderId="1" xfId="0" applyFont="1" applyFill="1" applyBorder="1" applyAlignment="1">
      <alignment horizontal="center" vertical="center"/>
    </xf>
    <xf numFmtId="0" fontId="14" fillId="9" borderId="1" xfId="0" applyFont="1" applyFill="1" applyBorder="1" applyAlignment="1">
      <alignment vertical="center"/>
    </xf>
    <xf numFmtId="0" fontId="19" fillId="9" borderId="0" xfId="0" applyFont="1" applyFill="1" applyAlignment="1">
      <alignment wrapText="1"/>
    </xf>
    <xf numFmtId="0" fontId="20" fillId="7" borderId="5" xfId="0" applyFont="1" applyFill="1" applyBorder="1" applyAlignment="1">
      <alignment horizontal="right" vertical="center" wrapText="1"/>
    </xf>
    <xf numFmtId="0" fontId="20" fillId="7" borderId="1" xfId="0" applyFont="1" applyFill="1" applyBorder="1" applyAlignment="1">
      <alignment horizontal="left" vertical="center" wrapText="1"/>
    </xf>
    <xf numFmtId="0" fontId="20" fillId="7" borderId="1" xfId="0" applyFont="1" applyFill="1" applyBorder="1" applyAlignment="1">
      <alignment horizontal="center" vertical="center" wrapText="1"/>
    </xf>
    <xf numFmtId="0" fontId="20" fillId="7" borderId="1" xfId="0" applyFont="1" applyFill="1" applyBorder="1" applyAlignment="1">
      <alignment vertical="top" wrapText="1"/>
    </xf>
    <xf numFmtId="0" fontId="13" fillId="0" borderId="9" xfId="0" applyFont="1" applyBorder="1" applyAlignment="1">
      <alignment horizontal="right" vertical="center" wrapText="1"/>
    </xf>
    <xf numFmtId="0" fontId="14" fillId="0" borderId="1" xfId="0" applyFont="1" applyBorder="1" applyAlignment="1">
      <alignment horizontal="left" vertical="center" wrapText="1"/>
    </xf>
    <xf numFmtId="0" fontId="20" fillId="0" borderId="1" xfId="0" applyFont="1" applyBorder="1" applyAlignment="1">
      <alignment vertical="top" wrapText="1"/>
    </xf>
    <xf numFmtId="0" fontId="13" fillId="3" borderId="9" xfId="0" applyFont="1" applyFill="1" applyBorder="1" applyAlignment="1">
      <alignment horizontal="right" vertical="center" wrapText="1"/>
    </xf>
    <xf numFmtId="0" fontId="14" fillId="3" borderId="1" xfId="0" applyFont="1" applyFill="1" applyBorder="1" applyAlignment="1">
      <alignment horizontal="left" vertical="center" wrapText="1"/>
    </xf>
    <xf numFmtId="0" fontId="13" fillId="3" borderId="1" xfId="0" applyFont="1" applyFill="1" applyBorder="1" applyAlignment="1">
      <alignment horizontal="center" vertical="top" wrapText="1"/>
    </xf>
    <xf numFmtId="0" fontId="13" fillId="3" borderId="1" xfId="0" applyFont="1" applyFill="1" applyBorder="1" applyAlignment="1">
      <alignment horizontal="left" vertical="center" wrapText="1"/>
    </xf>
    <xf numFmtId="0" fontId="13" fillId="0" borderId="1" xfId="0" applyFont="1" applyBorder="1" applyAlignment="1">
      <alignment horizontal="left" vertical="center" wrapText="1"/>
    </xf>
    <xf numFmtId="0" fontId="13" fillId="0" borderId="1" xfId="0" applyFont="1" applyBorder="1" applyAlignment="1">
      <alignment horizontal="center" vertical="top" wrapText="1"/>
    </xf>
    <xf numFmtId="0" fontId="20" fillId="8" borderId="10" xfId="0" applyFont="1" applyFill="1" applyBorder="1" applyAlignment="1">
      <alignment horizontal="right" vertical="center" wrapText="1"/>
    </xf>
    <xf numFmtId="0" fontId="21" fillId="8" borderId="3" xfId="0" applyFont="1" applyFill="1" applyBorder="1" applyAlignment="1">
      <alignment horizontal="justify" vertical="center"/>
    </xf>
    <xf numFmtId="0" fontId="20" fillId="8" borderId="3" xfId="0" applyFont="1" applyFill="1" applyBorder="1" applyAlignment="1">
      <alignment horizontal="center" vertical="center" wrapText="1"/>
    </xf>
    <xf numFmtId="0" fontId="20" fillId="8" borderId="3" xfId="0" applyFont="1" applyFill="1" applyBorder="1" applyAlignment="1">
      <alignment vertical="top" wrapText="1"/>
    </xf>
    <xf numFmtId="0" fontId="13" fillId="0" borderId="5" xfId="0" applyFont="1" applyBorder="1" applyAlignment="1">
      <alignment horizontal="right" vertical="center" wrapText="1"/>
    </xf>
    <xf numFmtId="0" fontId="14" fillId="0" borderId="1" xfId="0" applyFont="1" applyBorder="1" applyAlignment="1">
      <alignment wrapText="1"/>
    </xf>
    <xf numFmtId="0" fontId="14" fillId="0" borderId="1" xfId="0" applyFont="1" applyBorder="1" applyAlignment="1">
      <alignment vertical="top" wrapText="1"/>
    </xf>
    <xf numFmtId="0" fontId="22" fillId="0" borderId="1" xfId="0" applyFont="1" applyBorder="1" applyAlignment="1">
      <alignment horizontal="center" vertical="top"/>
    </xf>
    <xf numFmtId="0" fontId="19" fillId="0" borderId="1" xfId="0" applyFont="1" applyBorder="1" applyAlignment="1">
      <alignment horizontal="center" vertical="top"/>
    </xf>
    <xf numFmtId="0" fontId="19" fillId="0" borderId="1" xfId="0" applyFont="1" applyBorder="1" applyAlignment="1">
      <alignment vertical="center" wrapText="1"/>
    </xf>
    <xf numFmtId="0" fontId="19" fillId="0" borderId="0" xfId="0" applyFont="1" applyAlignment="1">
      <alignment horizontal="center" vertical="top"/>
    </xf>
    <xf numFmtId="0" fontId="20" fillId="8" borderId="5" xfId="0" applyFont="1" applyFill="1" applyBorder="1" applyAlignment="1">
      <alignment horizontal="right" vertical="center" wrapText="1"/>
    </xf>
    <xf numFmtId="0" fontId="21" fillId="8" borderId="1" xfId="0" applyFont="1" applyFill="1" applyBorder="1" applyAlignment="1">
      <alignment horizontal="justify" vertical="center"/>
    </xf>
    <xf numFmtId="0" fontId="20" fillId="8" borderId="1" xfId="0" applyFont="1" applyFill="1" applyBorder="1" applyAlignment="1">
      <alignment horizontal="center" vertical="center" wrapText="1"/>
    </xf>
    <xf numFmtId="0" fontId="20" fillId="8" borderId="1" xfId="0" applyFont="1" applyFill="1" applyBorder="1" applyAlignment="1">
      <alignment vertical="top" wrapText="1"/>
    </xf>
    <xf numFmtId="0" fontId="14" fillId="5" borderId="1" xfId="0" applyFont="1" applyFill="1" applyBorder="1" applyAlignment="1">
      <alignment vertical="top" wrapText="1"/>
    </xf>
    <xf numFmtId="0" fontId="13" fillId="0" borderId="2" xfId="0" applyFont="1" applyBorder="1" applyAlignment="1">
      <alignment horizontal="center" vertical="center" wrapText="1"/>
    </xf>
    <xf numFmtId="0" fontId="20" fillId="0" borderId="2" xfId="0" applyFont="1" applyBorder="1" applyAlignment="1">
      <alignment vertical="top" wrapText="1"/>
    </xf>
    <xf numFmtId="0" fontId="14" fillId="0" borderId="0" xfId="0" applyFont="1" applyAlignment="1">
      <alignment horizontal="justify" vertical="center"/>
    </xf>
    <xf numFmtId="0" fontId="20" fillId="3" borderId="1" xfId="0" applyFont="1" applyFill="1" applyBorder="1" applyAlignment="1">
      <alignment vertical="top" wrapText="1"/>
    </xf>
    <xf numFmtId="0" fontId="14" fillId="0" borderId="1" xfId="0" applyFont="1" applyBorder="1" applyAlignment="1">
      <alignment horizontal="justify" vertical="center"/>
    </xf>
    <xf numFmtId="0" fontId="14" fillId="3" borderId="1" xfId="0" applyFont="1" applyFill="1" applyBorder="1" applyAlignment="1">
      <alignment horizontal="left" vertical="top" wrapText="1"/>
    </xf>
    <xf numFmtId="0" fontId="14" fillId="0" borderId="1" xfId="0" applyFont="1" applyBorder="1" applyAlignment="1">
      <alignment horizontal="center" vertical="center"/>
    </xf>
    <xf numFmtId="0" fontId="14" fillId="0" borderId="1" xfId="0" applyFont="1" applyBorder="1" applyAlignment="1">
      <alignment horizontal="justify" vertical="top"/>
    </xf>
    <xf numFmtId="0" fontId="13" fillId="0" borderId="5" xfId="0" applyFont="1" applyBorder="1" applyAlignment="1">
      <alignment horizontal="right" vertical="top" wrapText="1"/>
    </xf>
    <xf numFmtId="0" fontId="20" fillId="8" borderId="1" xfId="0" applyFont="1" applyFill="1" applyBorder="1" applyAlignment="1">
      <alignment horizontal="right" vertical="center" wrapText="1"/>
    </xf>
    <xf numFmtId="0" fontId="13" fillId="3" borderId="5" xfId="0" applyFont="1" applyFill="1" applyBorder="1" applyAlignment="1">
      <alignment horizontal="right" vertical="center" wrapText="1"/>
    </xf>
    <xf numFmtId="3" fontId="13" fillId="3" borderId="1" xfId="0" applyNumberFormat="1" applyFont="1" applyFill="1" applyBorder="1" applyAlignment="1">
      <alignment vertical="top" wrapText="1"/>
    </xf>
    <xf numFmtId="0" fontId="13" fillId="3" borderId="1" xfId="0" applyFont="1" applyFill="1" applyBorder="1" applyAlignment="1">
      <alignment vertical="top" wrapText="1"/>
    </xf>
    <xf numFmtId="0" fontId="21" fillId="8" borderId="1" xfId="0" applyFont="1" applyFill="1" applyBorder="1" applyAlignment="1">
      <alignment horizontal="justify" vertical="center" wrapText="1"/>
    </xf>
    <xf numFmtId="0" fontId="15" fillId="9" borderId="1" xfId="0" applyFont="1" applyFill="1" applyBorder="1" applyAlignment="1">
      <alignment vertical="top" wrapText="1"/>
    </xf>
    <xf numFmtId="0" fontId="14" fillId="9" borderId="1" xfId="0" applyFont="1" applyFill="1" applyBorder="1" applyAlignment="1">
      <alignment vertical="top" wrapText="1"/>
    </xf>
    <xf numFmtId="0" fontId="13" fillId="10" borderId="1" xfId="0" applyFont="1" applyFill="1" applyBorder="1" applyAlignment="1">
      <alignment horizontal="center" vertical="center" wrapText="1"/>
    </xf>
    <xf numFmtId="0" fontId="14" fillId="9" borderId="1" xfId="0" applyFont="1" applyFill="1" applyBorder="1" applyAlignment="1">
      <alignment vertical="top"/>
    </xf>
    <xf numFmtId="0" fontId="19" fillId="9" borderId="0" xfId="0" applyFont="1" applyFill="1" applyAlignment="1">
      <alignment horizontal="left" vertical="top"/>
    </xf>
    <xf numFmtId="0" fontId="20" fillId="8" borderId="1" xfId="0" applyFont="1" applyFill="1" applyBorder="1" applyAlignment="1">
      <alignment horizontal="center" vertical="top" wrapText="1"/>
    </xf>
    <xf numFmtId="0" fontId="13" fillId="0" borderId="1" xfId="0" applyFont="1" applyBorder="1" applyAlignment="1">
      <alignment vertical="top"/>
    </xf>
    <xf numFmtId="0" fontId="13" fillId="0" borderId="1" xfId="0" applyFont="1" applyBorder="1" applyAlignment="1">
      <alignment horizontal="left" wrapText="1"/>
    </xf>
    <xf numFmtId="0" fontId="13" fillId="0" borderId="1" xfId="0" applyFont="1" applyBorder="1" applyAlignment="1">
      <alignment horizontal="left" vertical="top" wrapText="1"/>
    </xf>
    <xf numFmtId="0" fontId="13" fillId="0" borderId="1" xfId="0" applyFont="1" applyBorder="1" applyAlignment="1">
      <alignment vertical="top" wrapText="1"/>
    </xf>
    <xf numFmtId="0" fontId="15" fillId="0" borderId="1" xfId="0" applyFont="1" applyBorder="1" applyAlignment="1">
      <alignment horizontal="center" vertical="center"/>
    </xf>
    <xf numFmtId="49" fontId="13" fillId="0" borderId="1" xfId="0" applyNumberFormat="1" applyFont="1" applyBorder="1" applyAlignment="1">
      <alignment horizontal="center" vertical="center"/>
    </xf>
    <xf numFmtId="49" fontId="13" fillId="0" borderId="1" xfId="0" applyNumberFormat="1" applyFont="1" applyBorder="1" applyAlignment="1">
      <alignment horizontal="center" vertical="center" wrapText="1"/>
    </xf>
    <xf numFmtId="0" fontId="14" fillId="0" borderId="1" xfId="0" applyFont="1" applyBorder="1" applyAlignment="1">
      <alignment horizontal="left" vertical="top" wrapText="1"/>
    </xf>
    <xf numFmtId="0" fontId="14" fillId="0" borderId="1" xfId="0" applyFont="1" applyBorder="1" applyAlignment="1">
      <alignment horizontal="center" vertical="center" wrapText="1"/>
    </xf>
    <xf numFmtId="0" fontId="20" fillId="8" borderId="1" xfId="0" applyFont="1" applyFill="1" applyBorder="1" applyAlignment="1">
      <alignment horizontal="right" vertical="top" wrapText="1"/>
    </xf>
    <xf numFmtId="0" fontId="18" fillId="8" borderId="1" xfId="0" applyFont="1" applyFill="1" applyBorder="1" applyAlignment="1">
      <alignment horizontal="justify" vertical="center"/>
    </xf>
    <xf numFmtId="0" fontId="15" fillId="8" borderId="1" xfId="0" applyFont="1" applyFill="1" applyBorder="1" applyAlignment="1">
      <alignment horizontal="center" vertical="center"/>
    </xf>
    <xf numFmtId="0" fontId="13" fillId="0" borderId="1" xfId="0" applyFont="1" applyBorder="1" applyAlignment="1">
      <alignment horizontal="right" vertical="top" wrapText="1"/>
    </xf>
    <xf numFmtId="0" fontId="19" fillId="0" borderId="0" xfId="0" applyFont="1" applyAlignment="1">
      <alignment vertical="top" wrapText="1"/>
    </xf>
    <xf numFmtId="0" fontId="14" fillId="3" borderId="1" xfId="0" applyFont="1" applyFill="1" applyBorder="1" applyAlignment="1">
      <alignment horizontal="center" vertical="center" wrapText="1"/>
    </xf>
    <xf numFmtId="3" fontId="8" fillId="3" borderId="1" xfId="0" applyNumberFormat="1" applyFont="1" applyFill="1" applyBorder="1" applyAlignment="1">
      <alignment horizontal="left" vertical="top" wrapText="1"/>
    </xf>
    <xf numFmtId="0" fontId="14" fillId="0" borderId="1" xfId="0" applyFont="1" applyBorder="1" applyAlignment="1">
      <alignment horizontal="left" vertical="center"/>
    </xf>
    <xf numFmtId="0" fontId="13" fillId="0" borderId="1" xfId="0" applyFont="1" applyBorder="1" applyAlignment="1">
      <alignment horizontal="justify" vertical="top"/>
    </xf>
    <xf numFmtId="0" fontId="14" fillId="0" borderId="1" xfId="0" applyFont="1" applyBorder="1" applyAlignment="1">
      <alignment vertical="top"/>
    </xf>
    <xf numFmtId="0" fontId="23" fillId="0" borderId="0" xfId="0" applyFont="1" applyAlignment="1">
      <alignment horizontal="left" vertical="top" wrapText="1" indent="1"/>
    </xf>
    <xf numFmtId="0" fontId="24" fillId="9" borderId="1" xfId="0" applyFont="1" applyFill="1" applyBorder="1" applyAlignment="1">
      <alignment horizontal="center" vertical="center"/>
    </xf>
    <xf numFmtId="0" fontId="14" fillId="9" borderId="1" xfId="0" applyFont="1" applyFill="1" applyBorder="1" applyAlignment="1">
      <alignment wrapText="1"/>
    </xf>
    <xf numFmtId="0" fontId="14" fillId="9" borderId="0" xfId="0" applyFont="1" applyFill="1" applyAlignment="1">
      <alignment vertical="top" wrapText="1"/>
    </xf>
    <xf numFmtId="0" fontId="14" fillId="9" borderId="0" xfId="0" applyFont="1" applyFill="1" applyAlignment="1">
      <alignment vertical="top"/>
    </xf>
    <xf numFmtId="0" fontId="14" fillId="9" borderId="0" xfId="0" applyFont="1" applyFill="1"/>
    <xf numFmtId="0" fontId="13" fillId="0" borderId="1" xfId="0" applyFont="1" applyBorder="1" applyAlignment="1">
      <alignment vertical="center" wrapText="1"/>
    </xf>
    <xf numFmtId="0" fontId="18" fillId="6" borderId="1" xfId="0" applyFont="1" applyFill="1" applyBorder="1" applyAlignment="1">
      <alignment horizontal="left" vertical="top" wrapText="1"/>
    </xf>
    <xf numFmtId="0" fontId="13" fillId="9" borderId="1" xfId="0" applyFont="1" applyFill="1" applyBorder="1" applyAlignment="1">
      <alignment vertical="center" wrapText="1"/>
    </xf>
    <xf numFmtId="0" fontId="13" fillId="9" borderId="1" xfId="0" applyFont="1" applyFill="1" applyBorder="1" applyAlignment="1">
      <alignment horizontal="center" vertical="top" wrapText="1"/>
    </xf>
    <xf numFmtId="0" fontId="13" fillId="11" borderId="1" xfId="0" applyFont="1" applyFill="1" applyBorder="1" applyAlignment="1">
      <alignment horizontal="right" vertical="center" wrapText="1"/>
    </xf>
    <xf numFmtId="0" fontId="20" fillId="11" borderId="1" xfId="0" applyFont="1" applyFill="1" applyBorder="1" applyAlignment="1">
      <alignment vertical="center" wrapText="1"/>
    </xf>
    <xf numFmtId="0" fontId="20" fillId="11" borderId="1" xfId="0" applyFont="1" applyFill="1" applyBorder="1" applyAlignment="1">
      <alignment horizontal="center" vertical="center" wrapText="1"/>
    </xf>
    <xf numFmtId="0" fontId="13" fillId="11" borderId="1" xfId="0" applyFont="1" applyFill="1" applyBorder="1" applyAlignment="1">
      <alignment horizontal="left" vertical="center" wrapText="1"/>
    </xf>
    <xf numFmtId="3" fontId="8" fillId="3" borderId="5" xfId="0" applyNumberFormat="1" applyFont="1" applyFill="1" applyBorder="1" applyAlignment="1">
      <alignment horizontal="left" vertical="center" wrapText="1"/>
    </xf>
    <xf numFmtId="3" fontId="13" fillId="0" borderId="5" xfId="0" applyNumberFormat="1" applyFont="1" applyBorder="1" applyAlignment="1">
      <alignment horizontal="left" vertical="center" wrapText="1"/>
    </xf>
    <xf numFmtId="0" fontId="20" fillId="11" borderId="1" xfId="0" applyFont="1" applyFill="1" applyBorder="1" applyAlignment="1">
      <alignment vertical="center"/>
    </xf>
    <xf numFmtId="0" fontId="13" fillId="11" borderId="1" xfId="0" applyFont="1" applyFill="1" applyBorder="1" applyAlignment="1">
      <alignment horizontal="center" vertical="center" wrapText="1"/>
    </xf>
    <xf numFmtId="0" fontId="20" fillId="8" borderId="1" xfId="0" applyFont="1" applyFill="1" applyBorder="1" applyAlignment="1">
      <alignment horizontal="left" vertical="top" wrapText="1"/>
    </xf>
    <xf numFmtId="0" fontId="3" fillId="0" borderId="1" xfId="0" applyFont="1" applyBorder="1" applyAlignment="1">
      <alignment vertical="top"/>
    </xf>
    <xf numFmtId="0" fontId="7" fillId="7" borderId="1" xfId="0" applyFont="1" applyFill="1" applyBorder="1" applyAlignment="1">
      <alignment horizontal="left" vertical="top" wrapText="1"/>
    </xf>
    <xf numFmtId="0" fontId="19" fillId="0" borderId="1" xfId="0" applyFont="1" applyBorder="1" applyAlignment="1">
      <alignment horizontal="left" vertical="top" wrapText="1"/>
    </xf>
    <xf numFmtId="0" fontId="7" fillId="0" borderId="1" xfId="0" applyFont="1" applyBorder="1" applyAlignment="1">
      <alignment horizontal="left" vertical="top" wrapText="1"/>
    </xf>
    <xf numFmtId="0" fontId="7" fillId="0" borderId="1" xfId="0" applyFont="1" applyBorder="1" applyAlignment="1">
      <alignment horizontal="center" vertical="center" wrapText="1"/>
    </xf>
    <xf numFmtId="0" fontId="13" fillId="9" borderId="1" xfId="0" applyFont="1" applyFill="1" applyBorder="1" applyAlignment="1">
      <alignment vertical="top" wrapText="1"/>
    </xf>
    <xf numFmtId="0" fontId="20" fillId="8" borderId="3" xfId="0" applyFont="1" applyFill="1" applyBorder="1" applyAlignment="1">
      <alignment horizontal="right" vertical="center" wrapText="1"/>
    </xf>
    <xf numFmtId="0" fontId="20" fillId="8" borderId="3" xfId="0" applyFont="1" applyFill="1" applyBorder="1" applyAlignment="1">
      <alignment horizontal="left" vertical="top" wrapText="1"/>
    </xf>
    <xf numFmtId="0" fontId="25" fillId="0" borderId="0" xfId="0" applyFont="1" applyAlignment="1">
      <alignment horizontal="left" wrapText="1"/>
    </xf>
    <xf numFmtId="0" fontId="8" fillId="9" borderId="1" xfId="0" applyFont="1" applyFill="1" applyBorder="1" applyAlignment="1">
      <alignment horizontal="center" vertical="top" wrapText="1"/>
    </xf>
    <xf numFmtId="0" fontId="20" fillId="7" borderId="11" xfId="0" applyFont="1" applyFill="1" applyBorder="1" applyAlignment="1">
      <alignment horizontal="right" vertical="center" wrapText="1"/>
    </xf>
    <xf numFmtId="0" fontId="20" fillId="7" borderId="12" xfId="0" applyFont="1" applyFill="1" applyBorder="1" applyAlignment="1">
      <alignment horizontal="left" vertical="center" wrapText="1"/>
    </xf>
    <xf numFmtId="0" fontId="20" fillId="7" borderId="12" xfId="0" applyFont="1" applyFill="1" applyBorder="1" applyAlignment="1">
      <alignment horizontal="center" vertical="center" wrapText="1"/>
    </xf>
    <xf numFmtId="0" fontId="20" fillId="7" borderId="3" xfId="0" applyFont="1" applyFill="1" applyBorder="1" applyAlignment="1">
      <alignment horizontal="center" vertical="center" wrapText="1"/>
    </xf>
    <xf numFmtId="0" fontId="20" fillId="7" borderId="3" xfId="0" applyFont="1" applyFill="1" applyBorder="1" applyAlignment="1">
      <alignment vertical="top" wrapText="1"/>
    </xf>
    <xf numFmtId="0" fontId="13" fillId="0" borderId="3" xfId="0" applyFont="1" applyBorder="1" applyAlignment="1">
      <alignment horizontal="center" vertical="center" wrapText="1"/>
    </xf>
    <xf numFmtId="0" fontId="20" fillId="8" borderId="11" xfId="0" applyFont="1" applyFill="1" applyBorder="1" applyAlignment="1">
      <alignment horizontal="right" vertical="center" wrapText="1"/>
    </xf>
    <xf numFmtId="0" fontId="21" fillId="8" borderId="12" xfId="0" applyFont="1" applyFill="1" applyBorder="1" applyAlignment="1">
      <alignment horizontal="justify" vertical="center"/>
    </xf>
    <xf numFmtId="0" fontId="20" fillId="8" borderId="12" xfId="0" applyFont="1" applyFill="1" applyBorder="1" applyAlignment="1">
      <alignment horizontal="center" vertical="center" wrapText="1"/>
    </xf>
    <xf numFmtId="0" fontId="20" fillId="8" borderId="12" xfId="0" applyFont="1" applyFill="1" applyBorder="1" applyAlignment="1">
      <alignment vertical="top" wrapText="1"/>
    </xf>
    <xf numFmtId="0" fontId="13" fillId="5" borderId="1" xfId="0" applyFont="1" applyFill="1" applyBorder="1" applyAlignment="1">
      <alignment vertical="top" wrapText="1"/>
    </xf>
    <xf numFmtId="0" fontId="21" fillId="8" borderId="2" xfId="0" applyFont="1" applyFill="1" applyBorder="1" applyAlignment="1">
      <alignment horizontal="justify" vertical="center"/>
    </xf>
    <xf numFmtId="0" fontId="13" fillId="0" borderId="13" xfId="0" applyFont="1" applyBorder="1" applyAlignment="1">
      <alignment horizontal="center" vertical="center" wrapText="1"/>
    </xf>
    <xf numFmtId="0" fontId="13" fillId="0" borderId="2" xfId="0" applyFont="1" applyBorder="1" applyAlignment="1">
      <alignment vertical="top" wrapText="1"/>
    </xf>
    <xf numFmtId="3" fontId="13" fillId="3" borderId="14" xfId="0" applyNumberFormat="1"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5" fillId="0" borderId="0" xfId="0" applyFont="1" applyAlignment="1">
      <alignment vertical="center"/>
    </xf>
    <xf numFmtId="0" fontId="27" fillId="0" borderId="1" xfId="0" applyFont="1" applyBorder="1" applyAlignment="1">
      <alignment wrapText="1"/>
    </xf>
    <xf numFmtId="0" fontId="16" fillId="0" borderId="1" xfId="0" applyFont="1" applyBorder="1" applyAlignment="1">
      <alignment horizontal="left" vertical="center" wrapText="1"/>
    </xf>
    <xf numFmtId="0" fontId="28" fillId="0" borderId="1" xfId="0" applyFont="1" applyBorder="1" applyAlignment="1">
      <alignment horizontal="left" vertical="center"/>
    </xf>
    <xf numFmtId="0" fontId="15"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20" fillId="8" borderId="2" xfId="0" applyFont="1" applyFill="1" applyBorder="1" applyAlignment="1">
      <alignment horizontal="right" vertical="center" wrapText="1"/>
    </xf>
    <xf numFmtId="0" fontId="20" fillId="8" borderId="2" xfId="0" applyFont="1" applyFill="1" applyBorder="1" applyAlignment="1">
      <alignment horizontal="left" vertical="center" wrapText="1"/>
    </xf>
    <xf numFmtId="0" fontId="20" fillId="8" borderId="2" xfId="0" applyFont="1" applyFill="1" applyBorder="1" applyAlignment="1">
      <alignment horizontal="center" vertical="center" wrapText="1"/>
    </xf>
    <xf numFmtId="0" fontId="13" fillId="0" borderId="3" xfId="0" applyFont="1" applyBorder="1" applyAlignment="1">
      <alignment horizontal="left" vertical="center" wrapText="1"/>
    </xf>
    <xf numFmtId="0" fontId="13" fillId="3" borderId="1" xfId="0" applyFont="1" applyFill="1" applyBorder="1" applyAlignment="1">
      <alignment horizontal="right" vertical="center" wrapText="1"/>
    </xf>
    <xf numFmtId="0" fontId="13" fillId="3" borderId="1" xfId="0" applyFont="1" applyFill="1" applyBorder="1" applyAlignment="1">
      <alignment vertical="center"/>
    </xf>
    <xf numFmtId="0" fontId="13" fillId="3" borderId="1" xfId="0" applyFont="1" applyFill="1" applyBorder="1" applyAlignment="1">
      <alignment vertical="center" wrapText="1"/>
    </xf>
    <xf numFmtId="0" fontId="13"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0" fontId="20" fillId="0" borderId="1" xfId="0" applyFont="1" applyBorder="1" applyAlignment="1">
      <alignment horizontal="left" vertical="top" wrapText="1"/>
    </xf>
    <xf numFmtId="0" fontId="21" fillId="8" borderId="1" xfId="0" applyFont="1" applyFill="1" applyBorder="1" applyAlignment="1">
      <alignment vertical="top" wrapText="1"/>
    </xf>
    <xf numFmtId="0" fontId="20" fillId="8" borderId="2" xfId="0" applyFont="1" applyFill="1" applyBorder="1" applyAlignment="1">
      <alignment horizontal="left" vertical="top" wrapText="1"/>
    </xf>
    <xf numFmtId="0" fontId="13" fillId="0" borderId="1" xfId="0" applyFont="1" applyBorder="1" applyAlignment="1">
      <alignment horizontal="left" vertical="center"/>
    </xf>
    <xf numFmtId="0" fontId="14" fillId="9" borderId="0" xfId="0" applyFont="1" applyFill="1" applyAlignment="1">
      <alignment vertical="center" wrapText="1"/>
    </xf>
    <xf numFmtId="0" fontId="3" fillId="3" borderId="1" xfId="0" applyFont="1" applyFill="1" applyBorder="1" applyAlignment="1">
      <alignment horizontal="left" vertical="top" wrapText="1"/>
    </xf>
    <xf numFmtId="0" fontId="7" fillId="3" borderId="1" xfId="0" applyFont="1" applyFill="1" applyBorder="1" applyAlignment="1">
      <alignment horizontal="left" vertical="top" wrapText="1"/>
    </xf>
    <xf numFmtId="0" fontId="27" fillId="0" borderId="1" xfId="0" applyFont="1" applyBorder="1" applyAlignment="1">
      <alignment horizontal="left" vertical="center"/>
    </xf>
    <xf numFmtId="0" fontId="27" fillId="0" borderId="1" xfId="0" applyFont="1" applyBorder="1" applyAlignment="1">
      <alignment horizontal="left" vertical="top" wrapText="1"/>
    </xf>
    <xf numFmtId="0" fontId="27" fillId="0" borderId="1" xfId="0" applyFont="1" applyBorder="1" applyAlignment="1">
      <alignment horizontal="left" vertical="center" wrapText="1"/>
    </xf>
    <xf numFmtId="0" fontId="13" fillId="9" borderId="10" xfId="0" applyFont="1" applyFill="1" applyBorder="1" applyAlignment="1">
      <alignment horizontal="left" vertical="center" wrapText="1"/>
    </xf>
    <xf numFmtId="0" fontId="14" fillId="9" borderId="3" xfId="0" applyFont="1" applyFill="1" applyBorder="1" applyAlignment="1">
      <alignment horizontal="left" vertical="top" wrapText="1"/>
    </xf>
    <xf numFmtId="0" fontId="13" fillId="9" borderId="3" xfId="0" applyFont="1" applyFill="1" applyBorder="1" applyAlignment="1">
      <alignment horizontal="center" vertical="center" wrapText="1"/>
    </xf>
    <xf numFmtId="0" fontId="14" fillId="9" borderId="3" xfId="0" applyFont="1" applyFill="1" applyBorder="1" applyAlignment="1">
      <alignment horizontal="center" vertical="center"/>
    </xf>
    <xf numFmtId="0" fontId="14" fillId="9" borderId="1" xfId="0" applyFont="1" applyFill="1" applyBorder="1" applyAlignment="1">
      <alignment horizontal="left" vertical="top" wrapText="1"/>
    </xf>
    <xf numFmtId="0" fontId="13" fillId="0" borderId="1" xfId="0" applyFont="1" applyBorder="1" applyAlignment="1">
      <alignment horizontal="justify"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4" xfId="0" applyFont="1" applyBorder="1" applyAlignment="1">
      <alignment horizontal="center" vertical="center"/>
    </xf>
    <xf numFmtId="0" fontId="3" fillId="0" borderId="12" xfId="0" applyFont="1" applyBorder="1" applyAlignment="1">
      <alignment vertical="top"/>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3" fillId="0" borderId="1" xfId="0" applyFont="1" applyBorder="1" applyAlignment="1">
      <alignment horizontal="center" vertical="top"/>
    </xf>
    <xf numFmtId="0" fontId="21" fillId="8" borderId="1" xfId="0" applyFont="1" applyFill="1" applyBorder="1" applyAlignment="1">
      <alignment horizontal="left" vertical="center" wrapText="1"/>
    </xf>
    <xf numFmtId="0" fontId="20" fillId="3" borderId="1" xfId="0" applyFont="1" applyFill="1" applyBorder="1" applyAlignment="1">
      <alignment horizontal="left" vertical="top" wrapText="1"/>
    </xf>
    <xf numFmtId="0" fontId="3" fillId="0" borderId="1" xfId="0" applyFont="1" applyBorder="1" applyAlignment="1">
      <alignment horizontal="right" vertical="top"/>
    </xf>
    <xf numFmtId="0" fontId="3" fillId="0" borderId="1" xfId="0" applyFont="1" applyBorder="1" applyAlignment="1">
      <alignment horizontal="center"/>
    </xf>
    <xf numFmtId="3" fontId="8" fillId="0" borderId="1" xfId="0" applyNumberFormat="1" applyFont="1" applyBorder="1" applyAlignment="1">
      <alignment vertical="top" wrapText="1"/>
    </xf>
    <xf numFmtId="0" fontId="8" fillId="0" borderId="1" xfId="0" applyFont="1" applyBorder="1" applyAlignment="1">
      <alignment horizontal="left" vertical="top" wrapText="1"/>
    </xf>
    <xf numFmtId="0" fontId="3" fillId="0" borderId="0" xfId="0" applyFont="1" applyAlignment="1">
      <alignment horizontal="center" vertical="center"/>
    </xf>
    <xf numFmtId="0" fontId="13" fillId="9" borderId="2" xfId="0" applyFont="1" applyFill="1" applyBorder="1" applyAlignment="1">
      <alignment vertical="top" wrapText="1"/>
    </xf>
    <xf numFmtId="0" fontId="13" fillId="9" borderId="2" xfId="0" applyFont="1" applyFill="1" applyBorder="1" applyAlignment="1">
      <alignment horizontal="center" vertical="center" wrapText="1"/>
    </xf>
    <xf numFmtId="0" fontId="14" fillId="9" borderId="1" xfId="0" applyFont="1" applyFill="1" applyBorder="1" applyAlignment="1">
      <alignment horizontal="left" wrapText="1"/>
    </xf>
    <xf numFmtId="0" fontId="13" fillId="9" borderId="2" xfId="0" applyFont="1" applyFill="1" applyBorder="1" applyAlignment="1">
      <alignment vertical="center" wrapText="1"/>
    </xf>
    <xf numFmtId="0" fontId="20" fillId="7" borderId="9" xfId="0" applyFont="1" applyFill="1" applyBorder="1" applyAlignment="1">
      <alignment horizontal="right" vertical="center" wrapText="1"/>
    </xf>
    <xf numFmtId="0" fontId="20" fillId="7" borderId="2" xfId="0" applyFont="1" applyFill="1" applyBorder="1" applyAlignment="1">
      <alignment horizontal="left" vertical="center" wrapText="1"/>
    </xf>
    <xf numFmtId="0" fontId="20" fillId="7" borderId="2" xfId="0" applyFont="1" applyFill="1" applyBorder="1" applyAlignment="1">
      <alignment horizontal="center" vertical="center" wrapText="1"/>
    </xf>
    <xf numFmtId="0" fontId="13" fillId="0" borderId="5" xfId="0" applyFont="1" applyBorder="1" applyAlignment="1">
      <alignment horizontal="left" vertical="center" wrapText="1"/>
    </xf>
    <xf numFmtId="0" fontId="15" fillId="0" borderId="1" xfId="0" applyFont="1" applyBorder="1" applyAlignment="1">
      <alignment horizontal="left" vertical="center" wrapText="1"/>
    </xf>
    <xf numFmtId="3" fontId="16" fillId="3" borderId="1" xfId="0" applyNumberFormat="1" applyFont="1" applyFill="1" applyBorder="1" applyAlignment="1">
      <alignment vertical="top" wrapText="1"/>
    </xf>
    <xf numFmtId="0" fontId="14" fillId="0" borderId="0" xfId="0" applyFont="1" applyAlignment="1">
      <alignment vertical="center"/>
    </xf>
    <xf numFmtId="3" fontId="13" fillId="0" borderId="1" xfId="0" applyNumberFormat="1" applyFont="1" applyBorder="1" applyAlignment="1">
      <alignment vertical="top" wrapText="1"/>
    </xf>
    <xf numFmtId="0" fontId="7" fillId="7" borderId="2" xfId="0" applyFont="1" applyFill="1" applyBorder="1" applyAlignment="1">
      <alignment horizontal="left" vertical="center" wrapText="1"/>
    </xf>
    <xf numFmtId="0" fontId="7" fillId="7" borderId="2" xfId="0" applyFont="1" applyFill="1" applyBorder="1" applyAlignment="1">
      <alignment vertical="top" wrapText="1"/>
    </xf>
    <xf numFmtId="0" fontId="14" fillId="9" borderId="3" xfId="0" applyFont="1" applyFill="1" applyBorder="1" applyAlignment="1">
      <alignment horizontal="left" wrapText="1"/>
    </xf>
    <xf numFmtId="0" fontId="16" fillId="0" borderId="1" xfId="0" applyFont="1" applyBorder="1" applyAlignment="1">
      <alignment horizontal="right" vertical="center" wrapText="1"/>
    </xf>
    <xf numFmtId="0" fontId="15" fillId="0" borderId="0" xfId="0" applyFont="1" applyAlignment="1">
      <alignment vertical="top" wrapText="1"/>
    </xf>
    <xf numFmtId="0" fontId="16" fillId="0" borderId="1" xfId="0" applyFont="1" applyBorder="1" applyAlignment="1">
      <alignment vertical="center" wrapText="1"/>
    </xf>
    <xf numFmtId="0" fontId="16" fillId="0" borderId="1" xfId="0" applyFont="1" applyBorder="1" applyAlignment="1">
      <alignment vertical="center"/>
    </xf>
    <xf numFmtId="0" fontId="15" fillId="3" borderId="1" xfId="0" applyFont="1" applyFill="1" applyBorder="1" applyAlignment="1">
      <alignment horizontal="left" vertical="center" wrapText="1"/>
    </xf>
    <xf numFmtId="0" fontId="14" fillId="3" borderId="1" xfId="0" applyFont="1" applyFill="1" applyBorder="1" applyAlignment="1">
      <alignment horizontal="left" vertical="center"/>
    </xf>
    <xf numFmtId="0" fontId="15" fillId="3" borderId="1" xfId="0" applyFont="1" applyFill="1" applyBorder="1" applyAlignment="1">
      <alignment horizontal="left" vertical="center"/>
    </xf>
    <xf numFmtId="0" fontId="15" fillId="0" borderId="1" xfId="0" applyFont="1" applyBorder="1" applyAlignment="1">
      <alignment horizontal="left" vertical="top" wrapText="1"/>
    </xf>
    <xf numFmtId="1" fontId="13" fillId="3" borderId="1" xfId="0" applyNumberFormat="1" applyFont="1" applyFill="1" applyBorder="1" applyAlignment="1">
      <alignment horizontal="center" vertical="center" wrapText="1"/>
    </xf>
    <xf numFmtId="0" fontId="14" fillId="0" borderId="1" xfId="0" applyFont="1" applyBorder="1"/>
    <xf numFmtId="0" fontId="20" fillId="7" borderId="1" xfId="0" applyFont="1" applyFill="1" applyBorder="1" applyAlignment="1">
      <alignment horizontal="right" vertical="center" wrapText="1"/>
    </xf>
    <xf numFmtId="0" fontId="21" fillId="7" borderId="1" xfId="0" applyFont="1" applyFill="1" applyBorder="1" applyAlignment="1">
      <alignment horizontal="justify" vertical="center"/>
    </xf>
    <xf numFmtId="0" fontId="24" fillId="0" borderId="0" xfId="0" applyFont="1" applyAlignment="1">
      <alignment horizontal="left" vertical="top"/>
    </xf>
    <xf numFmtId="0" fontId="14" fillId="9" borderId="2" xfId="0" applyFont="1" applyFill="1" applyBorder="1" applyAlignment="1">
      <alignment horizontal="center" vertical="center"/>
    </xf>
    <xf numFmtId="0" fontId="13" fillId="9" borderId="2" xfId="0" applyFont="1" applyFill="1" applyBorder="1" applyAlignment="1">
      <alignment horizontal="left" vertical="center" wrapText="1"/>
    </xf>
    <xf numFmtId="0" fontId="13" fillId="9" borderId="2" xfId="0" applyFont="1" applyFill="1" applyBorder="1" applyAlignment="1">
      <alignment horizontal="left" vertical="top" wrapText="1"/>
    </xf>
    <xf numFmtId="0" fontId="16" fillId="9" borderId="1" xfId="0" applyFont="1" applyFill="1" applyBorder="1" applyAlignment="1">
      <alignment horizontal="center" vertical="center" wrapText="1"/>
    </xf>
    <xf numFmtId="0" fontId="13" fillId="0" borderId="1" xfId="0" applyFont="1" applyBorder="1" applyAlignment="1">
      <alignment vertical="center"/>
    </xf>
    <xf numFmtId="0" fontId="3" fillId="9" borderId="1" xfId="0" applyFont="1" applyFill="1" applyBorder="1" applyAlignment="1">
      <alignment horizontal="left" vertical="center" wrapText="1"/>
    </xf>
    <xf numFmtId="0" fontId="3" fillId="9" borderId="1" xfId="0" applyFont="1" applyFill="1" applyBorder="1" applyAlignment="1">
      <alignment horizontal="center" vertical="center"/>
    </xf>
    <xf numFmtId="0" fontId="3" fillId="9" borderId="1" xfId="0" applyFont="1" applyFill="1" applyBorder="1" applyAlignment="1">
      <alignment horizontal="left" wrapText="1"/>
    </xf>
    <xf numFmtId="0" fontId="8" fillId="9" borderId="2" xfId="0" applyFont="1" applyFill="1" applyBorder="1" applyAlignment="1">
      <alignment vertical="top" wrapText="1"/>
    </xf>
    <xf numFmtId="0" fontId="8" fillId="9" borderId="2" xfId="0" applyFont="1" applyFill="1" applyBorder="1" applyAlignment="1">
      <alignment horizontal="center" vertical="center" wrapText="1"/>
    </xf>
    <xf numFmtId="0" fontId="3" fillId="9" borderId="1" xfId="0" applyFont="1" applyFill="1" applyBorder="1" applyAlignment="1">
      <alignment horizontal="left" vertical="top" wrapText="1"/>
    </xf>
    <xf numFmtId="0" fontId="7" fillId="7" borderId="9" xfId="0" applyFont="1" applyFill="1" applyBorder="1" applyAlignment="1">
      <alignment horizontal="right" vertical="center" wrapText="1"/>
    </xf>
    <xf numFmtId="0" fontId="7" fillId="7" borderId="2"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8" fillId="3" borderId="1" xfId="0" applyFont="1" applyFill="1" applyBorder="1" applyAlignment="1">
      <alignment horizontal="left" vertical="center" wrapText="1"/>
    </xf>
    <xf numFmtId="0" fontId="8" fillId="3" borderId="2" xfId="0" applyFont="1" applyFill="1" applyBorder="1" applyAlignment="1">
      <alignment vertical="top" wrapText="1"/>
    </xf>
    <xf numFmtId="0" fontId="8" fillId="3" borderId="2" xfId="0" applyFont="1" applyFill="1" applyBorder="1" applyAlignment="1">
      <alignment horizontal="center" vertical="center" wrapText="1"/>
    </xf>
    <xf numFmtId="0" fontId="3" fillId="3" borderId="1" xfId="0" applyFont="1" applyFill="1" applyBorder="1" applyAlignment="1">
      <alignment horizontal="center" vertical="center"/>
    </xf>
    <xf numFmtId="0" fontId="8" fillId="3" borderId="2" xfId="0" applyFont="1" applyFill="1" applyBorder="1" applyAlignment="1">
      <alignment horizontal="left" vertical="center" wrapText="1"/>
    </xf>
    <xf numFmtId="0" fontId="8" fillId="3" borderId="2" xfId="0" applyFont="1" applyFill="1" applyBorder="1" applyAlignment="1">
      <alignment vertical="center" wrapText="1"/>
    </xf>
    <xf numFmtId="0" fontId="7" fillId="8" borderId="11" xfId="0" applyFont="1" applyFill="1" applyBorder="1" applyAlignment="1">
      <alignment horizontal="right" vertical="center" wrapText="1"/>
    </xf>
    <xf numFmtId="0" fontId="4" fillId="8" borderId="12" xfId="0" applyFont="1" applyFill="1" applyBorder="1" applyAlignment="1">
      <alignment horizontal="justify" vertical="center"/>
    </xf>
    <xf numFmtId="0" fontId="7" fillId="8" borderId="12" xfId="0" applyFont="1" applyFill="1" applyBorder="1" applyAlignment="1">
      <alignment horizontal="center" vertical="center" wrapText="1"/>
    </xf>
    <xf numFmtId="0" fontId="7" fillId="8" borderId="12" xfId="0" applyFont="1" applyFill="1" applyBorder="1" applyAlignment="1">
      <alignment vertical="top" wrapText="1"/>
    </xf>
    <xf numFmtId="0" fontId="4" fillId="8" borderId="2" xfId="0" applyFont="1" applyFill="1" applyBorder="1" applyAlignment="1">
      <alignment horizontal="justify" vertical="center"/>
    </xf>
    <xf numFmtId="0" fontId="8" fillId="0" borderId="13" xfId="0" applyFont="1" applyBorder="1" applyAlignment="1">
      <alignment horizontal="center" vertical="center" wrapText="1"/>
    </xf>
    <xf numFmtId="0" fontId="8" fillId="0" borderId="2" xfId="0" applyFont="1" applyBorder="1" applyAlignment="1">
      <alignment horizontal="center" vertical="center" wrapText="1"/>
    </xf>
    <xf numFmtId="0" fontId="7" fillId="0" borderId="2" xfId="0" applyFont="1" applyBorder="1" applyAlignment="1">
      <alignment vertical="top" wrapText="1"/>
    </xf>
    <xf numFmtId="2" fontId="8" fillId="9" borderId="1" xfId="0" applyNumberFormat="1" applyFont="1" applyFill="1" applyBorder="1" applyAlignment="1">
      <alignment horizontal="center" vertical="center" wrapText="1"/>
    </xf>
    <xf numFmtId="0" fontId="3" fillId="9" borderId="1" xfId="0" applyFont="1" applyFill="1" applyBorder="1" applyAlignment="1">
      <alignment wrapText="1"/>
    </xf>
    <xf numFmtId="0" fontId="3" fillId="9" borderId="1" xfId="0" applyFont="1" applyFill="1" applyBorder="1" applyAlignment="1">
      <alignment vertical="top" wrapText="1"/>
    </xf>
    <xf numFmtId="0" fontId="3" fillId="3" borderId="1" xfId="0" applyFont="1" applyFill="1" applyBorder="1" applyAlignment="1">
      <alignment horizontal="left" vertical="center"/>
    </xf>
    <xf numFmtId="0" fontId="3" fillId="0" borderId="0" xfId="0" applyFont="1" applyAlignment="1">
      <alignment horizontal="left" vertical="center"/>
    </xf>
    <xf numFmtId="0" fontId="8" fillId="0" borderId="1" xfId="0" applyFont="1" applyBorder="1" applyAlignment="1">
      <alignment horizontal="left" vertical="center"/>
    </xf>
    <xf numFmtId="0" fontId="7" fillId="8" borderId="1" xfId="0" applyFont="1" applyFill="1" applyBorder="1" applyAlignment="1">
      <alignment horizontal="justify" vertical="center"/>
    </xf>
    <xf numFmtId="0" fontId="3" fillId="9" borderId="1" xfId="0" applyFont="1" applyFill="1" applyBorder="1" applyAlignment="1">
      <alignment horizontal="center" vertical="center" wrapText="1"/>
    </xf>
    <xf numFmtId="0" fontId="3" fillId="9" borderId="2" xfId="0" applyFont="1" applyFill="1" applyBorder="1" applyAlignment="1">
      <alignment horizontal="left" vertical="top" wrapText="1"/>
    </xf>
    <xf numFmtId="0" fontId="3" fillId="9" borderId="2" xfId="0" applyFont="1" applyFill="1" applyBorder="1" applyAlignment="1">
      <alignment horizontal="center" vertical="center" wrapText="1"/>
    </xf>
    <xf numFmtId="0" fontId="13" fillId="3" borderId="9" xfId="0" applyFont="1" applyFill="1" applyBorder="1" applyAlignment="1">
      <alignment horizontal="left" vertical="center" wrapText="1"/>
    </xf>
    <xf numFmtId="0" fontId="3" fillId="9" borderId="2" xfId="0" applyFont="1" applyFill="1" applyBorder="1" applyAlignment="1">
      <alignment vertical="top" wrapText="1"/>
    </xf>
    <xf numFmtId="0" fontId="13" fillId="3" borderId="0" xfId="0" applyFont="1" applyFill="1" applyAlignment="1">
      <alignment horizontal="left" vertical="center" wrapText="1"/>
    </xf>
    <xf numFmtId="0" fontId="3" fillId="8" borderId="1" xfId="0" applyFont="1" applyFill="1" applyBorder="1" applyAlignment="1">
      <alignment horizontal="center" vertical="center"/>
    </xf>
    <xf numFmtId="0" fontId="3" fillId="0" borderId="1" xfId="0" applyFont="1" applyBorder="1" applyAlignment="1">
      <alignment horizontal="center" vertical="center" wrapText="1"/>
    </xf>
    <xf numFmtId="0" fontId="4" fillId="3" borderId="1" xfId="0" applyFont="1" applyFill="1" applyBorder="1" applyAlignment="1">
      <alignment vertical="top" wrapText="1"/>
    </xf>
    <xf numFmtId="0" fontId="3" fillId="8" borderId="1" xfId="0" applyFont="1" applyFill="1" applyBorder="1" applyAlignment="1">
      <alignment horizontal="left" vertical="center"/>
    </xf>
    <xf numFmtId="0" fontId="3" fillId="7" borderId="1" xfId="0" applyFont="1" applyFill="1" applyBorder="1" applyAlignment="1">
      <alignment vertical="center"/>
    </xf>
    <xf numFmtId="0" fontId="7" fillId="9" borderId="1" xfId="0" applyFont="1" applyFill="1" applyBorder="1" applyAlignment="1">
      <alignment horizontal="center" vertical="center" wrapText="1"/>
    </xf>
    <xf numFmtId="0" fontId="4" fillId="8" borderId="1" xfId="0" applyFont="1" applyFill="1" applyBorder="1" applyAlignment="1">
      <alignment horizontal="right" vertical="center" wrapText="1"/>
    </xf>
    <xf numFmtId="0" fontId="4" fillId="8" borderId="1" xfId="0" applyFont="1" applyFill="1" applyBorder="1" applyAlignment="1">
      <alignment horizontal="center" vertical="center" wrapText="1"/>
    </xf>
    <xf numFmtId="0" fontId="3" fillId="0" borderId="1" xfId="0" applyFont="1" applyBorder="1" applyAlignment="1">
      <alignment horizontal="right" vertical="center" wrapText="1"/>
    </xf>
    <xf numFmtId="0" fontId="3" fillId="0" borderId="1" xfId="0" applyFont="1" applyBorder="1" applyAlignment="1">
      <alignment horizontal="center" vertical="top" wrapText="1"/>
    </xf>
    <xf numFmtId="0" fontId="7" fillId="6" borderId="1" xfId="0" applyFont="1" applyFill="1" applyBorder="1" applyAlignment="1">
      <alignment vertical="top" wrapText="1"/>
    </xf>
    <xf numFmtId="0" fontId="7" fillId="8" borderId="2" xfId="0" applyFont="1" applyFill="1" applyBorder="1" applyAlignment="1">
      <alignment horizontal="right" vertical="center" wrapText="1"/>
    </xf>
    <xf numFmtId="0" fontId="7" fillId="8" borderId="2" xfId="0" applyFont="1" applyFill="1" applyBorder="1" applyAlignment="1">
      <alignment horizontal="left" vertical="center" wrapText="1"/>
    </xf>
    <xf numFmtId="0" fontId="7" fillId="8" borderId="2" xfId="0" applyFont="1" applyFill="1" applyBorder="1" applyAlignment="1">
      <alignment horizontal="center" vertical="center" wrapText="1"/>
    </xf>
    <xf numFmtId="0" fontId="7" fillId="8" borderId="1" xfId="0" applyFont="1" applyFill="1" applyBorder="1" applyAlignment="1">
      <alignment horizontal="left" vertical="top" wrapText="1"/>
    </xf>
    <xf numFmtId="0" fontId="8" fillId="8" borderId="1" xfId="0" applyFont="1" applyFill="1" applyBorder="1" applyAlignment="1">
      <alignment horizontal="left" vertical="top" wrapText="1"/>
    </xf>
    <xf numFmtId="0" fontId="6" fillId="3" borderId="1" xfId="0" applyFont="1" applyFill="1" applyBorder="1" applyAlignment="1">
      <alignment horizontal="center" vertical="top" wrapText="1"/>
    </xf>
    <xf numFmtId="0" fontId="10" fillId="0" borderId="0" xfId="0" applyFont="1"/>
    <xf numFmtId="0" fontId="8" fillId="3" borderId="5" xfId="0" applyFont="1" applyFill="1" applyBorder="1" applyAlignment="1">
      <alignment horizontal="left" vertical="center" wrapText="1"/>
    </xf>
    <xf numFmtId="0" fontId="8" fillId="3" borderId="1" xfId="0" applyFont="1" applyFill="1" applyBorder="1" applyAlignment="1">
      <alignment horizontal="center" vertical="center"/>
    </xf>
    <xf numFmtId="0" fontId="8" fillId="0" borderId="2" xfId="0" applyFont="1" applyBorder="1" applyAlignment="1">
      <alignment vertical="top" wrapText="1"/>
    </xf>
    <xf numFmtId="0" fontId="12" fillId="0" borderId="1" xfId="0" applyFont="1" applyBorder="1" applyAlignment="1">
      <alignment horizontal="center" vertical="center" wrapText="1"/>
    </xf>
    <xf numFmtId="0" fontId="6" fillId="0" borderId="1" xfId="0" applyFont="1" applyBorder="1" applyAlignment="1">
      <alignment horizontal="center" vertical="top" wrapText="1"/>
    </xf>
    <xf numFmtId="0" fontId="8" fillId="9" borderId="2" xfId="0" applyFont="1" applyFill="1" applyBorder="1" applyAlignment="1">
      <alignment horizontal="center" vertical="center"/>
    </xf>
    <xf numFmtId="0" fontId="8" fillId="9" borderId="2" xfId="0" applyFont="1" applyFill="1" applyBorder="1" applyAlignment="1">
      <alignment vertical="center" wrapText="1"/>
    </xf>
    <xf numFmtId="0" fontId="3" fillId="9" borderId="2" xfId="0" applyFont="1" applyFill="1" applyBorder="1" applyAlignment="1">
      <alignment horizontal="center" vertical="center"/>
    </xf>
    <xf numFmtId="0" fontId="8" fillId="9" borderId="2" xfId="0" applyFont="1" applyFill="1" applyBorder="1" applyAlignment="1">
      <alignment wrapText="1"/>
    </xf>
    <xf numFmtId="0" fontId="8" fillId="9" borderId="9" xfId="0" applyFont="1" applyFill="1" applyBorder="1" applyAlignment="1">
      <alignment horizontal="left" vertical="center" wrapText="1"/>
    </xf>
    <xf numFmtId="0" fontId="8" fillId="9" borderId="2" xfId="0" applyFont="1" applyFill="1" applyBorder="1" applyAlignment="1">
      <alignment horizontal="left" vertical="center" wrapText="1"/>
    </xf>
    <xf numFmtId="0" fontId="11" fillId="0" borderId="0" xfId="0" applyFont="1"/>
    <xf numFmtId="0" fontId="7" fillId="8" borderId="2" xfId="0" applyFont="1" applyFill="1" applyBorder="1" applyAlignment="1">
      <alignment horizontal="justify" vertical="center"/>
    </xf>
    <xf numFmtId="0" fontId="10" fillId="0" borderId="2" xfId="0" applyFont="1" applyBorder="1" applyAlignment="1">
      <alignment horizontal="center" vertical="center" wrapText="1"/>
    </xf>
    <xf numFmtId="0" fontId="8" fillId="0" borderId="2" xfId="0" applyFont="1" applyBorder="1" applyAlignment="1">
      <alignment horizontal="center" vertical="top" wrapText="1"/>
    </xf>
    <xf numFmtId="0" fontId="8" fillId="0" borderId="2" xfId="0" applyFont="1" applyBorder="1" applyAlignment="1">
      <alignment horizontal="left" vertical="top" wrapText="1"/>
    </xf>
    <xf numFmtId="0" fontId="8" fillId="0" borderId="1" xfId="0" applyFont="1" applyBorder="1" applyAlignment="1">
      <alignment horizontal="center" vertical="top" wrapText="1"/>
    </xf>
    <xf numFmtId="0" fontId="8" fillId="0" borderId="2" xfId="0" applyFont="1" applyBorder="1" applyAlignment="1">
      <alignment vertical="center" wrapText="1"/>
    </xf>
    <xf numFmtId="0" fontId="11" fillId="0" borderId="0" xfId="0" applyFont="1" applyAlignment="1">
      <alignment vertical="center" wrapText="1"/>
    </xf>
    <xf numFmtId="3" fontId="11" fillId="0" borderId="0" xfId="0" applyNumberFormat="1" applyFont="1"/>
    <xf numFmtId="0" fontId="12" fillId="0" borderId="1" xfId="0" applyFont="1" applyBorder="1" applyAlignment="1">
      <alignment horizontal="left" vertical="top" wrapText="1"/>
    </xf>
    <xf numFmtId="0" fontId="7" fillId="6" borderId="1" xfId="0" applyFont="1" applyFill="1" applyBorder="1" applyAlignment="1">
      <alignment horizontal="left" vertical="top" wrapText="1"/>
    </xf>
    <xf numFmtId="0" fontId="8" fillId="6" borderId="1" xfId="0" applyFont="1" applyFill="1" applyBorder="1" applyAlignment="1">
      <alignment horizontal="center" vertical="top" wrapText="1"/>
    </xf>
    <xf numFmtId="0" fontId="11" fillId="0" borderId="0" xfId="0" applyFont="1" applyAlignment="1">
      <alignment wrapText="1"/>
    </xf>
    <xf numFmtId="0" fontId="7" fillId="0" borderId="2" xfId="0" applyFont="1" applyBorder="1" applyAlignment="1">
      <alignment horizontal="left" vertical="top" wrapText="1"/>
    </xf>
    <xf numFmtId="0" fontId="3" fillId="0" borderId="2" xfId="0" applyFont="1" applyBorder="1" applyAlignment="1">
      <alignment vertical="center" wrapText="1"/>
    </xf>
    <xf numFmtId="0" fontId="12" fillId="0" borderId="2" xfId="0" applyFont="1" applyBorder="1" applyAlignment="1">
      <alignment horizontal="center" vertical="center" wrapText="1"/>
    </xf>
    <xf numFmtId="0" fontId="14" fillId="9" borderId="1" xfId="0" applyFont="1" applyFill="1" applyBorder="1" applyAlignment="1">
      <alignment horizontal="justify" vertical="center"/>
    </xf>
    <xf numFmtId="0" fontId="13" fillId="9" borderId="1" xfId="0" applyFont="1" applyFill="1" applyBorder="1" applyAlignment="1">
      <alignment horizontal="left" vertical="top" wrapText="1"/>
    </xf>
    <xf numFmtId="0" fontId="14" fillId="9" borderId="1" xfId="0" applyFont="1" applyFill="1" applyBorder="1" applyAlignment="1">
      <alignment horizontal="justify" vertical="top" wrapText="1"/>
    </xf>
    <xf numFmtId="0" fontId="13" fillId="0" borderId="3" xfId="0" applyFont="1" applyBorder="1" applyAlignment="1">
      <alignment vertical="top" wrapText="1"/>
    </xf>
    <xf numFmtId="0" fontId="3" fillId="3" borderId="1" xfId="0" applyFont="1" applyFill="1" applyBorder="1" applyAlignment="1">
      <alignment vertical="top"/>
    </xf>
    <xf numFmtId="0" fontId="16" fillId="3" borderId="1" xfId="0" applyFont="1" applyFill="1" applyBorder="1" applyAlignment="1">
      <alignment vertical="center" wrapText="1"/>
    </xf>
    <xf numFmtId="0" fontId="13" fillId="3" borderId="1" xfId="0" applyFont="1" applyFill="1" applyBorder="1" applyAlignment="1">
      <alignment horizontal="left" vertical="top" wrapText="1"/>
    </xf>
    <xf numFmtId="0" fontId="13" fillId="3" borderId="1" xfId="0" applyFont="1" applyFill="1" applyBorder="1" applyAlignment="1">
      <alignment horizontal="justify" vertical="center"/>
    </xf>
    <xf numFmtId="0" fontId="13" fillId="3" borderId="1" xfId="0" applyFont="1" applyFill="1" applyBorder="1" applyAlignment="1">
      <alignment vertical="top"/>
    </xf>
    <xf numFmtId="0" fontId="13" fillId="3" borderId="1" xfId="0" applyFont="1" applyFill="1" applyBorder="1" applyAlignment="1">
      <alignment horizontal="left" vertical="center"/>
    </xf>
    <xf numFmtId="0" fontId="13" fillId="3" borderId="1" xfId="0" applyFont="1" applyFill="1" applyBorder="1" applyAlignment="1">
      <alignment horizontal="left" vertical="top"/>
    </xf>
    <xf numFmtId="0" fontId="3" fillId="3" borderId="1" xfId="0" applyFont="1" applyFill="1" applyBorder="1" applyAlignment="1">
      <alignment vertical="top" wrapText="1"/>
    </xf>
    <xf numFmtId="0" fontId="8" fillId="9" borderId="1" xfId="0" applyFont="1" applyFill="1" applyBorder="1" applyAlignment="1">
      <alignment horizontal="left" vertical="center" wrapText="1"/>
    </xf>
    <xf numFmtId="0" fontId="13" fillId="0" borderId="2" xfId="0" applyFont="1" applyBorder="1" applyAlignment="1">
      <alignment horizontal="right" vertical="center" wrapText="1"/>
    </xf>
    <xf numFmtId="0" fontId="13" fillId="0" borderId="2" xfId="0" applyFont="1" applyBorder="1" applyAlignment="1">
      <alignment vertical="center" wrapText="1"/>
    </xf>
    <xf numFmtId="0" fontId="7" fillId="8" borderId="1" xfId="0" applyFont="1" applyFill="1" applyBorder="1" applyAlignment="1">
      <alignment horizontal="left" vertical="center" wrapText="1"/>
    </xf>
    <xf numFmtId="0" fontId="8" fillId="9" borderId="1" xfId="0" applyFont="1" applyFill="1" applyBorder="1" applyAlignment="1">
      <alignment horizontal="center" vertical="center"/>
    </xf>
    <xf numFmtId="0" fontId="8" fillId="9" borderId="1" xfId="0" applyFont="1" applyFill="1" applyBorder="1" applyAlignment="1">
      <alignment horizontal="right" vertical="center" wrapText="1"/>
    </xf>
    <xf numFmtId="0" fontId="13" fillId="3" borderId="2" xfId="0" applyFont="1" applyFill="1" applyBorder="1" applyAlignment="1">
      <alignment horizontal="left" vertical="top" wrapText="1"/>
    </xf>
    <xf numFmtId="0" fontId="7" fillId="3" borderId="1" xfId="0" applyFont="1" applyFill="1" applyBorder="1" applyAlignment="1">
      <alignment horizontal="center" vertical="center" wrapText="1"/>
    </xf>
    <xf numFmtId="0" fontId="13" fillId="12" borderId="2" xfId="0" applyFont="1" applyFill="1" applyBorder="1" applyAlignment="1">
      <alignment horizontal="center" vertical="center" wrapText="1"/>
    </xf>
    <xf numFmtId="0" fontId="13" fillId="8"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16" xfId="0" applyFont="1" applyBorder="1" applyAlignment="1">
      <alignment horizontal="center" vertical="top"/>
    </xf>
    <xf numFmtId="0" fontId="6" fillId="0" borderId="16" xfId="0" applyFont="1" applyBorder="1" applyAlignment="1">
      <alignment horizontal="center" vertical="center" wrapText="1"/>
    </xf>
    <xf numFmtId="0" fontId="6" fillId="0" borderId="17" xfId="0" applyFont="1" applyBorder="1" applyAlignment="1">
      <alignment horizontal="center" vertical="top"/>
    </xf>
    <xf numFmtId="0" fontId="3" fillId="0" borderId="18" xfId="0" applyFont="1" applyBorder="1" applyAlignment="1">
      <alignment horizontal="center" vertical="top" wrapText="1"/>
    </xf>
    <xf numFmtId="0" fontId="3" fillId="0" borderId="18" xfId="0" applyFont="1" applyBorder="1" applyAlignment="1">
      <alignment horizontal="center" vertical="center" wrapText="1"/>
    </xf>
    <xf numFmtId="0" fontId="12" fillId="8" borderId="2" xfId="0" applyFont="1" applyFill="1" applyBorder="1" applyAlignment="1">
      <alignment horizontal="center" vertical="center" wrapText="1"/>
    </xf>
    <xf numFmtId="0" fontId="6" fillId="3" borderId="0" xfId="0" applyFont="1" applyFill="1" applyAlignment="1">
      <alignment horizontal="center" vertical="top"/>
    </xf>
    <xf numFmtId="0" fontId="6" fillId="3" borderId="6" xfId="0" applyFont="1" applyFill="1" applyBorder="1" applyAlignment="1">
      <alignment horizontal="center" vertical="top"/>
    </xf>
    <xf numFmtId="0" fontId="6" fillId="3" borderId="6" xfId="0" applyFont="1" applyFill="1" applyBorder="1" applyAlignment="1">
      <alignment horizontal="center" vertical="center" wrapText="1"/>
    </xf>
    <xf numFmtId="0" fontId="19" fillId="0" borderId="5" xfId="0" applyFont="1" applyBorder="1" applyAlignment="1">
      <alignment horizontal="right" vertical="center" wrapText="1"/>
    </xf>
    <xf numFmtId="3" fontId="19" fillId="3" borderId="1" xfId="0" applyNumberFormat="1" applyFont="1" applyFill="1" applyBorder="1" applyAlignment="1">
      <alignment vertical="top" wrapText="1"/>
    </xf>
    <xf numFmtId="0" fontId="19" fillId="3" borderId="1" xfId="0" applyFont="1" applyFill="1" applyBorder="1" applyAlignment="1">
      <alignment horizontal="center" vertical="center" wrapText="1"/>
    </xf>
    <xf numFmtId="0" fontId="18" fillId="3" borderId="1" xfId="0" applyFont="1" applyFill="1" applyBorder="1" applyAlignment="1">
      <alignment vertical="top" wrapText="1"/>
    </xf>
    <xf numFmtId="0" fontId="13" fillId="0" borderId="6" xfId="0" applyFont="1" applyBorder="1" applyAlignment="1">
      <alignment horizontal="right" vertical="center" wrapText="1"/>
    </xf>
    <xf numFmtId="0" fontId="27" fillId="0" borderId="6" xfId="0" applyFont="1" applyBorder="1" applyAlignment="1">
      <alignment vertical="center" wrapText="1"/>
    </xf>
    <xf numFmtId="0" fontId="13" fillId="3" borderId="6" xfId="0" applyFont="1" applyFill="1" applyBorder="1" applyAlignment="1">
      <alignment horizontal="center" vertical="center" wrapText="1"/>
    </xf>
    <xf numFmtId="0" fontId="14" fillId="0" borderId="6" xfId="0" applyFont="1" applyBorder="1" applyAlignment="1">
      <alignment horizontal="center" vertical="center"/>
    </xf>
    <xf numFmtId="0" fontId="20" fillId="8" borderId="9" xfId="0" applyFont="1" applyFill="1" applyBorder="1" applyAlignment="1">
      <alignment horizontal="right" vertical="center" wrapText="1"/>
    </xf>
    <xf numFmtId="0" fontId="7" fillId="7" borderId="12" xfId="0" applyFont="1" applyFill="1" applyBorder="1" applyAlignment="1">
      <alignment horizontal="left" vertical="center" wrapText="1"/>
    </xf>
    <xf numFmtId="0" fontId="7" fillId="7" borderId="12" xfId="0" applyFont="1" applyFill="1" applyBorder="1" applyAlignment="1">
      <alignment vertical="top" wrapText="1"/>
    </xf>
    <xf numFmtId="0" fontId="6" fillId="3" borderId="2" xfId="0" applyFont="1" applyFill="1" applyBorder="1" applyAlignment="1">
      <alignment horizontal="center" vertical="center" wrapText="1"/>
    </xf>
    <xf numFmtId="0" fontId="13" fillId="9" borderId="5" xfId="0" applyFont="1" applyFill="1" applyBorder="1" applyAlignment="1">
      <alignment horizontal="left" vertical="top" wrapText="1"/>
    </xf>
    <xf numFmtId="0" fontId="14" fillId="9" borderId="1" xfId="0" applyFont="1" applyFill="1" applyBorder="1" applyAlignment="1">
      <alignment horizontal="center" vertical="top"/>
    </xf>
    <xf numFmtId="0" fontId="19" fillId="13" borderId="1" xfId="0" applyFont="1" applyFill="1" applyBorder="1" applyAlignment="1">
      <alignment wrapText="1"/>
    </xf>
    <xf numFmtId="0" fontId="13" fillId="13" borderId="1" xfId="0" applyFont="1" applyFill="1" applyBorder="1" applyAlignment="1">
      <alignment horizontal="center" wrapText="1"/>
    </xf>
    <xf numFmtId="0" fontId="13" fillId="13" borderId="1" xfId="0" applyFont="1" applyFill="1" applyBorder="1" applyAlignment="1">
      <alignment horizontal="center" vertical="center" wrapText="1"/>
    </xf>
    <xf numFmtId="0" fontId="19" fillId="13" borderId="1" xfId="0" applyFont="1" applyFill="1" applyBorder="1" applyAlignment="1">
      <alignment horizontal="center" vertical="center" wrapText="1"/>
    </xf>
    <xf numFmtId="0" fontId="19" fillId="13" borderId="1" xfId="0" applyFont="1" applyFill="1" applyBorder="1" applyAlignment="1">
      <alignment vertical="top" wrapText="1"/>
    </xf>
    <xf numFmtId="0" fontId="31" fillId="13" borderId="1" xfId="0" applyFont="1" applyFill="1" applyBorder="1" applyAlignment="1">
      <alignment horizontal="center" vertical="center"/>
    </xf>
    <xf numFmtId="0" fontId="19" fillId="6"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3" fillId="4" borderId="1" xfId="0" applyFont="1" applyFill="1" applyBorder="1" applyAlignment="1">
      <alignment wrapText="1"/>
    </xf>
    <xf numFmtId="0" fontId="19" fillId="0" borderId="0" xfId="0" applyFont="1"/>
    <xf numFmtId="0" fontId="13" fillId="4" borderId="1" xfId="0" applyFont="1" applyFill="1" applyBorder="1" applyAlignment="1">
      <alignment horizontal="center" vertical="center" wrapText="1"/>
    </xf>
    <xf numFmtId="0" fontId="13" fillId="4" borderId="14" xfId="0" applyFont="1" applyFill="1" applyBorder="1" applyAlignment="1">
      <alignment horizontal="center" vertical="center" wrapText="1"/>
    </xf>
    <xf numFmtId="0" fontId="30" fillId="0" borderId="10" xfId="0" applyFont="1" applyBorder="1" applyAlignment="1">
      <alignment horizontal="right" vertical="center" wrapText="1"/>
    </xf>
    <xf numFmtId="0" fontId="20" fillId="8" borderId="19" xfId="0" applyFont="1" applyFill="1" applyBorder="1" applyAlignment="1">
      <alignment horizontal="right" vertical="center" wrapText="1"/>
    </xf>
    <xf numFmtId="0" fontId="13" fillId="8" borderId="14" xfId="0" applyFont="1" applyFill="1" applyBorder="1" applyAlignment="1">
      <alignment horizontal="center" vertical="center" wrapText="1"/>
    </xf>
    <xf numFmtId="0" fontId="14" fillId="0" borderId="2" xfId="0" applyFont="1" applyBorder="1" applyAlignment="1">
      <alignment vertical="center" wrapText="1"/>
    </xf>
    <xf numFmtId="0" fontId="13" fillId="0" borderId="14" xfId="0" applyFont="1" applyBorder="1" applyAlignment="1">
      <alignment horizontal="center" vertical="center" wrapText="1"/>
    </xf>
    <xf numFmtId="0" fontId="32" fillId="8" borderId="20" xfId="0" applyFont="1" applyFill="1" applyBorder="1" applyAlignment="1">
      <alignment horizontal="left" vertical="center"/>
    </xf>
    <xf numFmtId="0" fontId="7" fillId="7" borderId="3" xfId="0" applyFont="1" applyFill="1" applyBorder="1" applyAlignment="1">
      <alignment vertical="top" wrapText="1"/>
    </xf>
    <xf numFmtId="0" fontId="33" fillId="0" borderId="6" xfId="0" applyFont="1" applyBorder="1" applyAlignment="1">
      <alignment vertical="center"/>
    </xf>
    <xf numFmtId="0" fontId="13" fillId="14" borderId="14" xfId="0" applyFont="1" applyFill="1" applyBorder="1" applyAlignment="1">
      <alignment wrapText="1"/>
    </xf>
    <xf numFmtId="0" fontId="19" fillId="0" borderId="3" xfId="0" applyFont="1" applyBorder="1" applyAlignment="1">
      <alignment wrapText="1"/>
    </xf>
    <xf numFmtId="0" fontId="13" fillId="0" borderId="18" xfId="0" applyFont="1" applyBorder="1" applyAlignment="1">
      <alignment wrapText="1"/>
    </xf>
    <xf numFmtId="0" fontId="20" fillId="14" borderId="5" xfId="0" applyFont="1" applyFill="1" applyBorder="1" applyAlignment="1">
      <alignment horizontal="right" vertical="center" wrapText="1"/>
    </xf>
    <xf numFmtId="0" fontId="18" fillId="14" borderId="1" xfId="0" applyFont="1" applyFill="1" applyBorder="1" applyAlignment="1">
      <alignment wrapText="1"/>
    </xf>
    <xf numFmtId="0" fontId="13" fillId="0" borderId="10" xfId="0" applyFont="1" applyBorder="1" applyAlignment="1">
      <alignment horizontal="right" vertical="center" wrapText="1"/>
    </xf>
    <xf numFmtId="0" fontId="13" fillId="0" borderId="18" xfId="0" applyFont="1" applyBorder="1" applyAlignment="1">
      <alignment horizontal="center" vertical="center" wrapText="1"/>
    </xf>
    <xf numFmtId="0" fontId="13" fillId="4" borderId="3" xfId="0" applyFont="1" applyFill="1" applyBorder="1" applyAlignment="1">
      <alignment horizontal="center" vertical="center" wrapText="1"/>
    </xf>
    <xf numFmtId="16" fontId="13" fillId="4" borderId="3" xfId="0" applyNumberFormat="1" applyFont="1" applyFill="1" applyBorder="1" applyAlignment="1">
      <alignment horizontal="center" vertical="center" wrapText="1"/>
    </xf>
    <xf numFmtId="0" fontId="19" fillId="4" borderId="3"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3" fillId="10" borderId="14" xfId="0" applyFont="1" applyFill="1" applyBorder="1" applyAlignment="1">
      <alignment horizontal="center" vertical="center" wrapText="1"/>
    </xf>
    <xf numFmtId="0" fontId="13" fillId="10" borderId="3" xfId="0" applyFont="1" applyFill="1" applyBorder="1" applyAlignment="1">
      <alignment horizontal="center" vertical="center" wrapText="1"/>
    </xf>
    <xf numFmtId="0" fontId="13" fillId="10" borderId="18"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9" fillId="3" borderId="14" xfId="0" applyFont="1" applyFill="1" applyBorder="1" applyAlignment="1">
      <alignment horizontal="center" vertical="center"/>
    </xf>
    <xf numFmtId="0" fontId="19" fillId="9" borderId="1" xfId="0" applyFont="1" applyFill="1" applyBorder="1" applyAlignment="1">
      <alignment horizontal="center" vertical="center" wrapText="1"/>
    </xf>
    <xf numFmtId="0" fontId="19" fillId="9" borderId="2" xfId="0" applyFont="1" applyFill="1" applyBorder="1" applyAlignment="1">
      <alignment horizontal="center" vertical="center" wrapText="1"/>
    </xf>
    <xf numFmtId="0" fontId="19" fillId="0" borderId="1" xfId="0" applyFont="1" applyBorder="1" applyAlignment="1">
      <alignment horizontal="center" vertical="center" wrapText="1"/>
    </xf>
    <xf numFmtId="0" fontId="19" fillId="0" borderId="3" xfId="0" applyFont="1" applyBorder="1" applyAlignment="1">
      <alignment horizontal="center" vertical="center" wrapText="1"/>
    </xf>
    <xf numFmtId="0" fontId="19" fillId="3" borderId="3" xfId="0" applyFont="1" applyFill="1" applyBorder="1" applyAlignment="1">
      <alignment horizontal="center" vertical="center" wrapText="1"/>
    </xf>
    <xf numFmtId="0" fontId="19" fillId="0" borderId="7" xfId="0" applyFont="1" applyBorder="1" applyAlignment="1">
      <alignment horizontal="center" vertical="center"/>
    </xf>
    <xf numFmtId="0" fontId="19" fillId="0" borderId="21" xfId="0" applyFont="1" applyBorder="1" applyAlignment="1">
      <alignment horizontal="center" vertical="center"/>
    </xf>
    <xf numFmtId="2" fontId="19" fillId="0" borderId="7" xfId="0" applyNumberFormat="1" applyFont="1" applyBorder="1" applyAlignment="1">
      <alignment horizontal="center" vertical="center"/>
    </xf>
    <xf numFmtId="2" fontId="19" fillId="0" borderId="21" xfId="0" applyNumberFormat="1" applyFont="1" applyBorder="1" applyAlignment="1">
      <alignment horizontal="center" vertical="center"/>
    </xf>
    <xf numFmtId="0" fontId="6" fillId="9" borderId="1" xfId="0" applyFont="1" applyFill="1" applyBorder="1" applyAlignment="1">
      <alignment horizontal="center" vertical="center" wrapText="1"/>
    </xf>
    <xf numFmtId="0" fontId="6" fillId="9" borderId="2" xfId="0" applyFont="1" applyFill="1" applyBorder="1" applyAlignment="1">
      <alignment horizontal="center" vertical="center" wrapText="1"/>
    </xf>
    <xf numFmtId="0" fontId="19" fillId="3" borderId="2" xfId="0" applyFont="1" applyFill="1" applyBorder="1" applyAlignment="1">
      <alignment horizontal="center" vertical="center" wrapText="1"/>
    </xf>
    <xf numFmtId="0" fontId="19" fillId="0" borderId="1" xfId="0" applyFont="1" applyBorder="1" applyAlignment="1">
      <alignment horizontal="left" vertical="center" wrapText="1"/>
    </xf>
    <xf numFmtId="0" fontId="5" fillId="8" borderId="9" xfId="0" applyFont="1" applyFill="1" applyBorder="1" applyAlignment="1">
      <alignment horizontal="right" vertical="center" wrapText="1"/>
    </xf>
    <xf numFmtId="0" fontId="5" fillId="8" borderId="20" xfId="0" applyFont="1" applyFill="1" applyBorder="1" applyAlignment="1">
      <alignment horizontal="justify" vertical="center"/>
    </xf>
    <xf numFmtId="0" fontId="5" fillId="8" borderId="13" xfId="0" applyFont="1" applyFill="1" applyBorder="1" applyAlignment="1">
      <alignment horizontal="left" vertical="center" wrapText="1"/>
    </xf>
    <xf numFmtId="0" fontId="5" fillId="8" borderId="2" xfId="0" applyFont="1" applyFill="1" applyBorder="1" applyAlignment="1">
      <alignment horizontal="center" vertical="center" wrapText="1"/>
    </xf>
    <xf numFmtId="0" fontId="6" fillId="0" borderId="19" xfId="0" applyFont="1" applyBorder="1" applyAlignment="1">
      <alignment horizontal="right" vertical="center" wrapText="1"/>
    </xf>
    <xf numFmtId="0" fontId="30" fillId="0" borderId="6" xfId="0" applyFont="1" applyBorder="1" applyAlignment="1">
      <alignment horizontal="left" vertical="center" wrapText="1"/>
    </xf>
    <xf numFmtId="0" fontId="6" fillId="0" borderId="22" xfId="0" applyFont="1" applyBorder="1" applyAlignment="1">
      <alignment horizontal="center" vertical="center" wrapText="1"/>
    </xf>
    <xf numFmtId="0" fontId="6" fillId="0" borderId="6" xfId="0" applyFont="1" applyBorder="1" applyAlignment="1">
      <alignment horizontal="center" vertical="center" wrapText="1"/>
    </xf>
    <xf numFmtId="0" fontId="6" fillId="0" borderId="6" xfId="0" applyFont="1" applyBorder="1" applyAlignment="1">
      <alignment horizontal="center" vertical="top"/>
    </xf>
    <xf numFmtId="0" fontId="6" fillId="0" borderId="22" xfId="0" applyFont="1" applyBorder="1" applyAlignment="1">
      <alignment vertical="top"/>
    </xf>
    <xf numFmtId="0" fontId="20" fillId="8" borderId="1" xfId="0" applyFont="1" applyFill="1" applyBorder="1" applyAlignment="1">
      <alignment horizontal="justify"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7" fillId="0" borderId="4" xfId="0" applyFont="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0" borderId="23" xfId="0" applyFont="1" applyBorder="1" applyAlignment="1">
      <alignment horizontal="left" vertical="center" wrapText="1"/>
    </xf>
    <xf numFmtId="0" fontId="8" fillId="0" borderId="6" xfId="0" applyFont="1" applyBorder="1" applyAlignment="1">
      <alignment horizontal="center" vertical="center" wrapText="1"/>
    </xf>
  </cellXfs>
  <cellStyles count="2">
    <cellStyle name="Excel Built-in Normal" xfId="1"/>
    <cellStyle name="Įprastas" xfId="0" builtinId="0"/>
  </cellStyles>
  <dxfs count="0"/>
  <tableStyles count="0" defaultTableStyle="TableStyleMedium2" defaultPivotStyle="PivotStyleLight16"/>
  <colors>
    <mruColors>
      <color rgb="FFFFCCFF"/>
      <color rgb="FF99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49"/>
  <sheetViews>
    <sheetView tabSelected="1" topLeftCell="A46" zoomScaleNormal="100" workbookViewId="0">
      <selection activeCell="I111" sqref="I111"/>
    </sheetView>
  </sheetViews>
  <sheetFormatPr defaultColWidth="8.7109375" defaultRowHeight="12.75" x14ac:dyDescent="0.2"/>
  <cols>
    <col min="1" max="1" width="2.5703125" style="1" customWidth="1"/>
    <col min="2" max="2" width="18.28515625" style="2" customWidth="1"/>
    <col min="3" max="3" width="51.5703125" style="2" customWidth="1"/>
    <col min="4" max="4" width="10.7109375" style="2" hidden="1" customWidth="1"/>
    <col min="5" max="7" width="10.7109375" style="2" customWidth="1"/>
    <col min="8" max="8" width="12.7109375" style="3" customWidth="1"/>
    <col min="9" max="9" width="25" style="1" customWidth="1"/>
    <col min="10" max="10" width="10.5703125" style="1" customWidth="1"/>
    <col min="11" max="16384" width="8.7109375" style="1"/>
  </cols>
  <sheetData>
    <row r="1" spans="2:10" ht="15.6" customHeight="1" x14ac:dyDescent="0.2">
      <c r="B1" s="6"/>
      <c r="C1" s="6"/>
      <c r="D1" s="6"/>
      <c r="F1" s="6"/>
      <c r="G1" s="6"/>
      <c r="H1" s="6"/>
    </row>
    <row r="2" spans="2:10" ht="45" customHeight="1" x14ac:dyDescent="0.2">
      <c r="B2" s="503" t="s">
        <v>1734</v>
      </c>
      <c r="C2" s="503"/>
      <c r="D2" s="503"/>
      <c r="E2" s="503"/>
      <c r="F2" s="503"/>
      <c r="G2" s="503"/>
      <c r="H2" s="503"/>
    </row>
    <row r="3" spans="2:10" ht="29.25" customHeight="1" x14ac:dyDescent="0.2">
      <c r="B3" s="504" t="s">
        <v>0</v>
      </c>
      <c r="C3" s="501" t="s">
        <v>1</v>
      </c>
      <c r="D3" s="506" t="s">
        <v>2</v>
      </c>
      <c r="E3" s="507"/>
      <c r="F3" s="507"/>
      <c r="G3" s="508"/>
      <c r="H3" s="505" t="s">
        <v>3</v>
      </c>
    </row>
    <row r="4" spans="2:10" ht="28.5" customHeight="1" x14ac:dyDescent="0.2">
      <c r="B4" s="504"/>
      <c r="C4" s="502"/>
      <c r="D4" s="22" t="s">
        <v>4</v>
      </c>
      <c r="E4" s="22" t="s">
        <v>5</v>
      </c>
      <c r="F4" s="22" t="s">
        <v>6</v>
      </c>
      <c r="G4" s="22" t="s">
        <v>7</v>
      </c>
      <c r="H4" s="505"/>
    </row>
    <row r="5" spans="2:10" ht="14.25" customHeight="1" x14ac:dyDescent="0.2">
      <c r="B5" s="4">
        <v>1</v>
      </c>
      <c r="C5" s="4">
        <v>2</v>
      </c>
      <c r="D5" s="4">
        <v>3</v>
      </c>
      <c r="E5" s="4">
        <v>3</v>
      </c>
      <c r="F5" s="4">
        <v>4</v>
      </c>
      <c r="G5" s="4">
        <v>5</v>
      </c>
      <c r="H5" s="4">
        <v>6</v>
      </c>
    </row>
    <row r="6" spans="2:10" ht="31.5" customHeight="1" x14ac:dyDescent="0.2">
      <c r="B6" s="23" t="s">
        <v>8</v>
      </c>
      <c r="C6" s="24" t="s">
        <v>9</v>
      </c>
      <c r="D6" s="8"/>
      <c r="E6" s="8"/>
      <c r="F6" s="8"/>
      <c r="G6" s="8"/>
      <c r="H6" s="8"/>
    </row>
    <row r="7" spans="2:10" ht="30" customHeight="1" x14ac:dyDescent="0.2">
      <c r="B7" s="10" t="s">
        <v>10</v>
      </c>
      <c r="C7" s="9" t="s">
        <v>11</v>
      </c>
      <c r="D7" s="25"/>
      <c r="E7" s="25"/>
      <c r="F7" s="25"/>
      <c r="G7" s="25"/>
      <c r="H7" s="25"/>
      <c r="I7" s="7"/>
      <c r="J7" s="7"/>
    </row>
    <row r="8" spans="2:10" ht="30" customHeight="1" x14ac:dyDescent="0.2">
      <c r="B8" s="26" t="s">
        <v>12</v>
      </c>
      <c r="C8" s="27" t="s">
        <v>13</v>
      </c>
      <c r="D8" s="28">
        <v>38</v>
      </c>
      <c r="E8" s="28">
        <v>38</v>
      </c>
      <c r="F8" s="28">
        <v>39</v>
      </c>
      <c r="G8" s="28">
        <v>39</v>
      </c>
      <c r="H8" s="29" t="s">
        <v>14</v>
      </c>
      <c r="I8" s="7"/>
      <c r="J8" s="7"/>
    </row>
    <row r="9" spans="2:10" ht="30" customHeight="1" x14ac:dyDescent="0.2">
      <c r="B9" s="26" t="s">
        <v>15</v>
      </c>
      <c r="C9" s="29" t="s">
        <v>16</v>
      </c>
      <c r="D9" s="28">
        <v>0.53</v>
      </c>
      <c r="E9" s="28">
        <v>0.54</v>
      </c>
      <c r="F9" s="28">
        <v>0.55000000000000004</v>
      </c>
      <c r="G9" s="28">
        <v>0.55000000000000004</v>
      </c>
      <c r="H9" s="27"/>
      <c r="I9" s="7"/>
      <c r="J9" s="7"/>
    </row>
    <row r="10" spans="2:10" ht="30" customHeight="1" x14ac:dyDescent="0.2">
      <c r="B10" s="26" t="s">
        <v>17</v>
      </c>
      <c r="C10" s="27" t="s">
        <v>18</v>
      </c>
      <c r="D10" s="28">
        <v>7</v>
      </c>
      <c r="E10" s="28">
        <v>7</v>
      </c>
      <c r="F10" s="28">
        <v>7</v>
      </c>
      <c r="G10" s="28">
        <v>7</v>
      </c>
      <c r="H10" s="27" t="s">
        <v>19</v>
      </c>
      <c r="I10" s="7"/>
      <c r="J10" s="7"/>
    </row>
    <row r="11" spans="2:10" ht="32.25" customHeight="1" x14ac:dyDescent="0.2">
      <c r="B11" s="26" t="s">
        <v>20</v>
      </c>
      <c r="C11" s="30" t="s">
        <v>21</v>
      </c>
      <c r="D11" s="28">
        <v>30</v>
      </c>
      <c r="E11" s="28">
        <v>35</v>
      </c>
      <c r="F11" s="28">
        <v>35</v>
      </c>
      <c r="G11" s="28">
        <v>36</v>
      </c>
      <c r="H11" s="31" t="s">
        <v>22</v>
      </c>
      <c r="I11" s="7"/>
      <c r="J11" s="7"/>
    </row>
    <row r="12" spans="2:10" ht="43.5" customHeight="1" x14ac:dyDescent="0.2">
      <c r="B12" s="26" t="s">
        <v>23</v>
      </c>
      <c r="C12" s="30" t="s">
        <v>24</v>
      </c>
      <c r="D12" s="28">
        <v>6</v>
      </c>
      <c r="E12" s="28">
        <v>6</v>
      </c>
      <c r="F12" s="28">
        <v>6</v>
      </c>
      <c r="G12" s="28">
        <v>6</v>
      </c>
      <c r="H12" s="31" t="s">
        <v>25</v>
      </c>
      <c r="I12" s="7"/>
      <c r="J12" s="7"/>
    </row>
    <row r="13" spans="2:10" ht="30" customHeight="1" x14ac:dyDescent="0.2">
      <c r="B13" s="32" t="s">
        <v>26</v>
      </c>
      <c r="C13" s="10" t="s">
        <v>27</v>
      </c>
      <c r="D13" s="33"/>
      <c r="E13" s="33"/>
      <c r="F13" s="33"/>
      <c r="G13" s="33"/>
      <c r="H13" s="9"/>
      <c r="I13" s="7"/>
      <c r="J13" s="7"/>
    </row>
    <row r="14" spans="2:10" ht="30" customHeight="1" x14ac:dyDescent="0.2">
      <c r="B14" s="34" t="s">
        <v>28</v>
      </c>
      <c r="C14" s="14" t="s">
        <v>29</v>
      </c>
      <c r="D14" s="35">
        <v>350</v>
      </c>
      <c r="E14" s="35">
        <v>350</v>
      </c>
      <c r="F14" s="35">
        <v>350</v>
      </c>
      <c r="G14" s="35">
        <v>350</v>
      </c>
      <c r="H14" s="36"/>
      <c r="I14" s="7"/>
      <c r="J14" s="7"/>
    </row>
    <row r="15" spans="2:10" ht="30" customHeight="1" x14ac:dyDescent="0.2">
      <c r="B15" s="34" t="s">
        <v>30</v>
      </c>
      <c r="C15" s="14" t="s">
        <v>31</v>
      </c>
      <c r="D15" s="35">
        <v>345</v>
      </c>
      <c r="E15" s="35">
        <v>345</v>
      </c>
      <c r="F15" s="35">
        <v>345</v>
      </c>
      <c r="G15" s="35">
        <v>345</v>
      </c>
      <c r="H15" s="36"/>
      <c r="I15" s="7"/>
      <c r="J15" s="7"/>
    </row>
    <row r="16" spans="2:10" ht="30" customHeight="1" x14ac:dyDescent="0.2">
      <c r="B16" s="34" t="s">
        <v>32</v>
      </c>
      <c r="C16" s="14" t="s">
        <v>33</v>
      </c>
      <c r="D16" s="35">
        <v>8</v>
      </c>
      <c r="E16" s="35">
        <v>8</v>
      </c>
      <c r="F16" s="35">
        <v>8</v>
      </c>
      <c r="G16" s="35">
        <v>8</v>
      </c>
      <c r="H16" s="36"/>
      <c r="I16" s="7"/>
      <c r="J16" s="7"/>
    </row>
    <row r="17" spans="2:10" ht="30" customHeight="1" x14ac:dyDescent="0.2">
      <c r="B17" s="34" t="s">
        <v>34</v>
      </c>
      <c r="C17" s="14" t="s">
        <v>35</v>
      </c>
      <c r="D17" s="35">
        <v>36</v>
      </c>
      <c r="E17" s="35">
        <v>36</v>
      </c>
      <c r="F17" s="35">
        <v>36</v>
      </c>
      <c r="G17" s="35">
        <v>36</v>
      </c>
      <c r="H17" s="36"/>
      <c r="I17" s="7"/>
      <c r="J17" s="7"/>
    </row>
    <row r="18" spans="2:10" ht="30" customHeight="1" x14ac:dyDescent="0.2">
      <c r="B18" s="34" t="s">
        <v>36</v>
      </c>
      <c r="C18" s="14" t="s">
        <v>37</v>
      </c>
      <c r="D18" s="35">
        <v>0</v>
      </c>
      <c r="E18" s="35">
        <v>1</v>
      </c>
      <c r="F18" s="35">
        <v>1</v>
      </c>
      <c r="G18" s="35">
        <v>1</v>
      </c>
      <c r="H18" s="36"/>
      <c r="I18" s="7"/>
      <c r="J18" s="7"/>
    </row>
    <row r="19" spans="2:10" ht="30" customHeight="1" x14ac:dyDescent="0.2">
      <c r="B19" s="34" t="s">
        <v>38</v>
      </c>
      <c r="C19" s="14" t="s">
        <v>39</v>
      </c>
      <c r="D19" s="35">
        <v>12</v>
      </c>
      <c r="E19" s="35">
        <v>12</v>
      </c>
      <c r="F19" s="35">
        <v>12</v>
      </c>
      <c r="G19" s="35">
        <v>12</v>
      </c>
      <c r="H19" s="36"/>
      <c r="I19" s="7"/>
      <c r="J19" s="7"/>
    </row>
    <row r="20" spans="2:10" ht="30" customHeight="1" x14ac:dyDescent="0.2">
      <c r="B20" s="34" t="s">
        <v>40</v>
      </c>
      <c r="C20" s="37" t="s">
        <v>41</v>
      </c>
      <c r="D20" s="35">
        <v>3</v>
      </c>
      <c r="E20" s="35">
        <v>3</v>
      </c>
      <c r="F20" s="35">
        <v>3</v>
      </c>
      <c r="G20" s="35">
        <v>3</v>
      </c>
      <c r="H20" s="36"/>
      <c r="I20" s="7"/>
      <c r="J20" s="7"/>
    </row>
    <row r="21" spans="2:10" ht="30" customHeight="1" x14ac:dyDescent="0.2">
      <c r="B21" s="38" t="s">
        <v>42</v>
      </c>
      <c r="C21" s="39" t="s">
        <v>43</v>
      </c>
      <c r="D21" s="40"/>
      <c r="E21" s="40"/>
      <c r="F21" s="40"/>
      <c r="G21" s="40"/>
      <c r="H21" s="41"/>
      <c r="I21" s="7"/>
      <c r="J21" s="7"/>
    </row>
    <row r="22" spans="2:10" ht="24" customHeight="1" x14ac:dyDescent="0.2">
      <c r="B22" s="34" t="s">
        <v>44</v>
      </c>
      <c r="C22" s="16" t="s">
        <v>45</v>
      </c>
      <c r="D22" s="35">
        <v>25</v>
      </c>
      <c r="E22" s="35">
        <v>25</v>
      </c>
      <c r="F22" s="35">
        <v>25</v>
      </c>
      <c r="G22" s="35">
        <v>25</v>
      </c>
      <c r="H22" s="42"/>
      <c r="I22" s="7"/>
      <c r="J22" s="7"/>
    </row>
    <row r="23" spans="2:10" ht="24" customHeight="1" x14ac:dyDescent="0.2">
      <c r="B23" s="34" t="s">
        <v>46</v>
      </c>
      <c r="C23" s="17" t="s">
        <v>47</v>
      </c>
      <c r="D23" s="35">
        <v>8</v>
      </c>
      <c r="E23" s="35">
        <v>8</v>
      </c>
      <c r="F23" s="35">
        <v>8</v>
      </c>
      <c r="G23" s="35">
        <v>8</v>
      </c>
      <c r="H23" s="42"/>
      <c r="I23" s="7"/>
      <c r="J23" s="7"/>
    </row>
    <row r="24" spans="2:10" ht="24" customHeight="1" x14ac:dyDescent="0.2">
      <c r="B24" s="34" t="s">
        <v>48</v>
      </c>
      <c r="C24" s="15" t="s">
        <v>49</v>
      </c>
      <c r="D24" s="35">
        <v>1</v>
      </c>
      <c r="E24" s="35">
        <v>1</v>
      </c>
      <c r="F24" s="35">
        <v>1</v>
      </c>
      <c r="G24" s="35">
        <v>1</v>
      </c>
      <c r="H24" s="42"/>
      <c r="I24" s="7"/>
      <c r="J24" s="7"/>
    </row>
    <row r="25" spans="2:10" ht="24" customHeight="1" x14ac:dyDescent="0.2">
      <c r="B25" s="34" t="s">
        <v>50</v>
      </c>
      <c r="C25" s="15" t="s">
        <v>51</v>
      </c>
      <c r="D25" s="35">
        <v>5</v>
      </c>
      <c r="E25" s="35">
        <v>7</v>
      </c>
      <c r="F25" s="35">
        <v>7</v>
      </c>
      <c r="G25" s="35">
        <v>7</v>
      </c>
      <c r="H25" s="42"/>
      <c r="I25" s="7"/>
      <c r="J25" s="7"/>
    </row>
    <row r="26" spans="2:10" ht="30" customHeight="1" x14ac:dyDescent="0.2">
      <c r="B26" s="38" t="s">
        <v>52</v>
      </c>
      <c r="C26" s="39" t="s">
        <v>53</v>
      </c>
      <c r="D26" s="40"/>
      <c r="E26" s="40"/>
      <c r="F26" s="40"/>
      <c r="G26" s="40"/>
      <c r="H26" s="41"/>
      <c r="I26" s="7"/>
      <c r="J26" s="7"/>
    </row>
    <row r="27" spans="2:10" ht="30" customHeight="1" x14ac:dyDescent="0.2">
      <c r="B27" s="34" t="s">
        <v>54</v>
      </c>
      <c r="C27" s="21" t="s">
        <v>55</v>
      </c>
      <c r="D27" s="43">
        <v>9</v>
      </c>
      <c r="E27" s="43">
        <v>9</v>
      </c>
      <c r="F27" s="43">
        <v>9</v>
      </c>
      <c r="G27" s="43">
        <v>9</v>
      </c>
      <c r="H27" s="44"/>
      <c r="I27" s="7"/>
      <c r="J27" s="7"/>
    </row>
    <row r="28" spans="2:10" ht="30" customHeight="1" x14ac:dyDescent="0.2">
      <c r="B28" s="34" t="s">
        <v>56</v>
      </c>
      <c r="C28" s="19" t="s">
        <v>57</v>
      </c>
      <c r="D28" s="43">
        <v>1</v>
      </c>
      <c r="E28" s="43">
        <v>1</v>
      </c>
      <c r="F28" s="43">
        <v>1</v>
      </c>
      <c r="G28" s="43">
        <v>1</v>
      </c>
      <c r="H28" s="44"/>
      <c r="I28" s="7"/>
      <c r="J28" s="7"/>
    </row>
    <row r="29" spans="2:10" ht="30" customHeight="1" x14ac:dyDescent="0.2">
      <c r="B29" s="34" t="s">
        <v>58</v>
      </c>
      <c r="C29" s="20" t="s">
        <v>59</v>
      </c>
      <c r="D29" s="43">
        <v>10</v>
      </c>
      <c r="E29" s="43">
        <v>10</v>
      </c>
      <c r="F29" s="43">
        <v>10</v>
      </c>
      <c r="G29" s="43">
        <v>10</v>
      </c>
      <c r="H29" s="44"/>
      <c r="I29" s="7"/>
      <c r="J29" s="7"/>
    </row>
    <row r="30" spans="2:10" ht="30" customHeight="1" x14ac:dyDescent="0.2">
      <c r="B30" s="34" t="s">
        <v>60</v>
      </c>
      <c r="C30" s="20" t="s">
        <v>61</v>
      </c>
      <c r="D30" s="43">
        <v>342</v>
      </c>
      <c r="E30" s="43">
        <v>342</v>
      </c>
      <c r="F30" s="43">
        <v>342</v>
      </c>
      <c r="G30" s="43">
        <v>342</v>
      </c>
      <c r="H30" s="44"/>
      <c r="I30" s="7"/>
      <c r="J30" s="7"/>
    </row>
    <row r="31" spans="2:10" ht="30" customHeight="1" x14ac:dyDescent="0.2">
      <c r="B31" s="34" t="s">
        <v>62</v>
      </c>
      <c r="C31" s="20" t="s">
        <v>63</v>
      </c>
      <c r="D31" s="43">
        <v>11</v>
      </c>
      <c r="E31" s="43">
        <v>11</v>
      </c>
      <c r="F31" s="43">
        <v>11</v>
      </c>
      <c r="G31" s="43">
        <v>11</v>
      </c>
      <c r="H31" s="44"/>
      <c r="I31" s="7"/>
      <c r="J31" s="7"/>
    </row>
    <row r="32" spans="2:10" ht="30" customHeight="1" x14ac:dyDescent="0.2">
      <c r="B32" s="38" t="s">
        <v>64</v>
      </c>
      <c r="C32" s="39" t="s">
        <v>65</v>
      </c>
      <c r="D32" s="40"/>
      <c r="E32" s="40"/>
      <c r="F32" s="40"/>
      <c r="G32" s="40"/>
      <c r="H32" s="41"/>
      <c r="I32" s="7"/>
      <c r="J32" s="7"/>
    </row>
    <row r="33" spans="2:10" ht="30" customHeight="1" x14ac:dyDescent="0.2">
      <c r="B33" s="34" t="s">
        <v>66</v>
      </c>
      <c r="C33" s="11" t="s">
        <v>67</v>
      </c>
      <c r="D33" s="43">
        <v>189</v>
      </c>
      <c r="E33" s="43">
        <v>189</v>
      </c>
      <c r="F33" s="43">
        <v>189</v>
      </c>
      <c r="G33" s="43">
        <v>189</v>
      </c>
      <c r="H33" s="44"/>
      <c r="I33" s="7"/>
      <c r="J33" s="7"/>
    </row>
    <row r="34" spans="2:10" ht="30" customHeight="1" x14ac:dyDescent="0.2">
      <c r="B34" s="34" t="s">
        <v>68</v>
      </c>
      <c r="C34" s="11" t="s">
        <v>69</v>
      </c>
      <c r="D34" s="43">
        <v>100</v>
      </c>
      <c r="E34" s="43">
        <v>100</v>
      </c>
      <c r="F34" s="43">
        <v>100</v>
      </c>
      <c r="G34" s="43">
        <v>100</v>
      </c>
      <c r="H34" s="44"/>
      <c r="I34" s="7"/>
      <c r="J34" s="7"/>
    </row>
    <row r="35" spans="2:10" ht="41.25" customHeight="1" x14ac:dyDescent="0.2">
      <c r="B35" s="34" t="s">
        <v>70</v>
      </c>
      <c r="C35" s="11" t="s">
        <v>71</v>
      </c>
      <c r="D35" s="43">
        <v>60</v>
      </c>
      <c r="E35" s="43">
        <v>60</v>
      </c>
      <c r="F35" s="43">
        <v>60</v>
      </c>
      <c r="G35" s="43">
        <v>60</v>
      </c>
      <c r="H35" s="43" t="s">
        <v>72</v>
      </c>
      <c r="I35" s="12"/>
      <c r="J35" s="7"/>
    </row>
    <row r="36" spans="2:10" ht="29.25" customHeight="1" x14ac:dyDescent="0.2">
      <c r="B36" s="34" t="s">
        <v>73</v>
      </c>
      <c r="C36" s="14" t="s">
        <v>74</v>
      </c>
      <c r="D36" s="43">
        <v>30</v>
      </c>
      <c r="E36" s="43">
        <v>30</v>
      </c>
      <c r="F36" s="43">
        <v>30</v>
      </c>
      <c r="G36" s="43">
        <v>30</v>
      </c>
      <c r="H36" s="43"/>
      <c r="I36" s="12"/>
      <c r="J36" s="7"/>
    </row>
    <row r="37" spans="2:10" ht="25.5" customHeight="1" x14ac:dyDescent="0.2">
      <c r="B37" s="38" t="s">
        <v>75</v>
      </c>
      <c r="C37" s="39" t="s">
        <v>76</v>
      </c>
      <c r="D37" s="40"/>
      <c r="E37" s="40"/>
      <c r="F37" s="40"/>
      <c r="G37" s="40"/>
      <c r="H37" s="41"/>
      <c r="I37" s="12"/>
      <c r="J37" s="7"/>
    </row>
    <row r="38" spans="2:10" ht="25.5" customHeight="1" x14ac:dyDescent="0.2">
      <c r="B38" s="34" t="s">
        <v>77</v>
      </c>
      <c r="C38" s="107" t="s">
        <v>78</v>
      </c>
      <c r="D38" s="43">
        <v>14</v>
      </c>
      <c r="E38" s="43">
        <v>20</v>
      </c>
      <c r="F38" s="43">
        <v>20</v>
      </c>
      <c r="G38" s="43">
        <v>20</v>
      </c>
      <c r="H38" s="44"/>
      <c r="I38" s="12"/>
      <c r="J38" s="7"/>
    </row>
    <row r="39" spans="2:10" ht="25.5" customHeight="1" x14ac:dyDescent="0.2">
      <c r="B39" s="34" t="s">
        <v>79</v>
      </c>
      <c r="C39" s="45" t="s">
        <v>80</v>
      </c>
      <c r="D39" s="43">
        <v>0</v>
      </c>
      <c r="E39" s="43">
        <v>1</v>
      </c>
      <c r="F39" s="43">
        <v>1</v>
      </c>
      <c r="G39" s="43">
        <v>1</v>
      </c>
      <c r="H39" s="46"/>
      <c r="I39" s="12"/>
      <c r="J39" s="7"/>
    </row>
    <row r="40" spans="2:10" ht="25.5" customHeight="1" x14ac:dyDescent="0.2">
      <c r="B40" s="38" t="s">
        <v>81</v>
      </c>
      <c r="C40" s="39" t="s">
        <v>82</v>
      </c>
      <c r="D40" s="40"/>
      <c r="E40" s="40"/>
      <c r="F40" s="40"/>
      <c r="G40" s="40"/>
      <c r="H40" s="41"/>
      <c r="I40" s="12"/>
      <c r="J40" s="7"/>
    </row>
    <row r="41" spans="2:10" ht="24" customHeight="1" x14ac:dyDescent="0.2">
      <c r="B41" s="34" t="s">
        <v>83</v>
      </c>
      <c r="C41" s="47" t="s">
        <v>84</v>
      </c>
      <c r="D41" s="43">
        <v>1</v>
      </c>
      <c r="E41" s="43">
        <v>1</v>
      </c>
      <c r="F41" s="43">
        <v>1</v>
      </c>
      <c r="G41" s="43">
        <v>1</v>
      </c>
      <c r="H41" s="43" t="s">
        <v>85</v>
      </c>
      <c r="I41" s="18"/>
      <c r="J41" s="7"/>
    </row>
    <row r="42" spans="2:10" ht="25.5" customHeight="1" x14ac:dyDescent="0.2">
      <c r="B42" s="34" t="s">
        <v>86</v>
      </c>
      <c r="C42" s="14" t="s">
        <v>87</v>
      </c>
      <c r="D42" s="43">
        <v>6</v>
      </c>
      <c r="E42" s="43">
        <v>6</v>
      </c>
      <c r="F42" s="43">
        <v>7</v>
      </c>
      <c r="G42" s="43">
        <v>7</v>
      </c>
      <c r="H42" s="43"/>
      <c r="I42" s="18"/>
      <c r="J42" s="7"/>
    </row>
    <row r="43" spans="2:10" ht="25.5" customHeight="1" x14ac:dyDescent="0.2">
      <c r="B43" s="34" t="s">
        <v>88</v>
      </c>
      <c r="C43" s="14" t="s">
        <v>89</v>
      </c>
      <c r="D43" s="43">
        <v>1</v>
      </c>
      <c r="E43" s="43">
        <v>1</v>
      </c>
      <c r="F43" s="43">
        <v>1</v>
      </c>
      <c r="G43" s="43">
        <v>1</v>
      </c>
      <c r="H43" s="43"/>
      <c r="I43" s="18"/>
      <c r="J43" s="7"/>
    </row>
    <row r="44" spans="2:10" ht="25.5" customHeight="1" x14ac:dyDescent="0.2">
      <c r="B44" s="34" t="s">
        <v>90</v>
      </c>
      <c r="C44" s="14" t="s">
        <v>91</v>
      </c>
      <c r="D44" s="43">
        <v>20</v>
      </c>
      <c r="E44" s="43">
        <v>20</v>
      </c>
      <c r="F44" s="43">
        <v>20</v>
      </c>
      <c r="G44" s="43">
        <v>20</v>
      </c>
      <c r="H44" s="43"/>
      <c r="I44" s="18"/>
      <c r="J44" s="7"/>
    </row>
    <row r="45" spans="2:10" ht="25.5" customHeight="1" x14ac:dyDescent="0.2">
      <c r="B45" s="34" t="s">
        <v>92</v>
      </c>
      <c r="C45" s="14" t="s">
        <v>93</v>
      </c>
      <c r="D45" s="43">
        <v>1</v>
      </c>
      <c r="E45" s="43">
        <v>1</v>
      </c>
      <c r="F45" s="43">
        <v>1</v>
      </c>
      <c r="G45" s="43">
        <v>1</v>
      </c>
      <c r="H45" s="43"/>
      <c r="I45" s="18"/>
      <c r="J45" s="7"/>
    </row>
    <row r="46" spans="2:10" ht="25.5" customHeight="1" x14ac:dyDescent="0.2">
      <c r="B46" s="48" t="s">
        <v>94</v>
      </c>
      <c r="C46" s="39" t="s">
        <v>95</v>
      </c>
      <c r="D46" s="40"/>
      <c r="E46" s="40"/>
      <c r="F46" s="40"/>
      <c r="G46" s="40"/>
      <c r="H46" s="41"/>
      <c r="I46" s="12"/>
      <c r="J46" s="7"/>
    </row>
    <row r="47" spans="2:10" ht="25.5" customHeight="1" x14ac:dyDescent="0.2">
      <c r="B47" s="49" t="s">
        <v>96</v>
      </c>
      <c r="C47" s="13" t="s">
        <v>97</v>
      </c>
      <c r="D47" s="43">
        <v>50</v>
      </c>
      <c r="E47" s="43">
        <v>50</v>
      </c>
      <c r="F47" s="43">
        <v>50</v>
      </c>
      <c r="G47" s="43">
        <v>50</v>
      </c>
      <c r="H47" s="43"/>
      <c r="I47" s="12"/>
      <c r="J47" s="7"/>
    </row>
    <row r="48" spans="2:10" ht="25.5" customHeight="1" x14ac:dyDescent="0.2">
      <c r="B48" s="10" t="s">
        <v>98</v>
      </c>
      <c r="C48" s="9" t="s">
        <v>99</v>
      </c>
      <c r="D48" s="9"/>
      <c r="E48" s="9"/>
      <c r="F48" s="9"/>
      <c r="G48" s="9"/>
      <c r="H48" s="9"/>
      <c r="I48" s="12"/>
      <c r="J48" s="7"/>
    </row>
    <row r="49" spans="2:10" ht="25.5" customHeight="1" x14ac:dyDescent="0.2">
      <c r="B49" s="26" t="s">
        <v>100</v>
      </c>
      <c r="C49" s="31" t="s">
        <v>101</v>
      </c>
      <c r="D49" s="28">
        <v>920</v>
      </c>
      <c r="E49" s="28">
        <v>930</v>
      </c>
      <c r="F49" s="28">
        <v>940</v>
      </c>
      <c r="G49" s="28">
        <v>950</v>
      </c>
      <c r="H49" s="50" t="s">
        <v>102</v>
      </c>
      <c r="I49" s="7"/>
      <c r="J49" s="7"/>
    </row>
    <row r="50" spans="2:10" ht="25.5" customHeight="1" x14ac:dyDescent="0.2">
      <c r="B50" s="26" t="s">
        <v>103</v>
      </c>
      <c r="C50" s="30" t="s">
        <v>21</v>
      </c>
      <c r="D50" s="28">
        <v>30</v>
      </c>
      <c r="E50" s="28">
        <v>35</v>
      </c>
      <c r="F50" s="28">
        <v>40</v>
      </c>
      <c r="G50" s="28">
        <v>45</v>
      </c>
      <c r="H50" s="51" t="s">
        <v>22</v>
      </c>
      <c r="I50" s="7"/>
      <c r="J50" s="7"/>
    </row>
    <row r="51" spans="2:10" ht="40.5" customHeight="1" x14ac:dyDescent="0.2">
      <c r="B51" s="26" t="s">
        <v>104</v>
      </c>
      <c r="C51" s="30" t="s">
        <v>105</v>
      </c>
      <c r="D51" s="28">
        <v>10</v>
      </c>
      <c r="E51" s="28">
        <v>11.5</v>
      </c>
      <c r="F51" s="28">
        <v>13</v>
      </c>
      <c r="G51" s="28">
        <v>14</v>
      </c>
      <c r="H51" s="29" t="s">
        <v>106</v>
      </c>
      <c r="I51" s="7"/>
      <c r="J51" s="7"/>
    </row>
    <row r="52" spans="2:10" ht="25.5" customHeight="1" x14ac:dyDescent="0.2">
      <c r="B52" s="26" t="s">
        <v>107</v>
      </c>
      <c r="C52" s="30" t="s">
        <v>108</v>
      </c>
      <c r="D52" s="28">
        <v>1</v>
      </c>
      <c r="E52" s="28">
        <v>2</v>
      </c>
      <c r="F52" s="28">
        <v>3</v>
      </c>
      <c r="G52" s="28">
        <v>3</v>
      </c>
      <c r="H52" s="50" t="s">
        <v>109</v>
      </c>
      <c r="I52" s="7"/>
      <c r="J52" s="7"/>
    </row>
    <row r="53" spans="2:10" ht="23.25" customHeight="1" x14ac:dyDescent="0.2">
      <c r="B53" s="26" t="s">
        <v>110</v>
      </c>
      <c r="C53" s="29" t="s">
        <v>111</v>
      </c>
      <c r="D53" s="28">
        <v>8</v>
      </c>
      <c r="E53" s="28">
        <v>8</v>
      </c>
      <c r="F53" s="28">
        <v>8</v>
      </c>
      <c r="G53" s="28">
        <v>8</v>
      </c>
      <c r="H53" s="50" t="s">
        <v>112</v>
      </c>
      <c r="I53" s="7"/>
      <c r="J53" s="7"/>
    </row>
    <row r="54" spans="2:10" ht="42" customHeight="1" x14ac:dyDescent="0.2">
      <c r="B54" s="26" t="s">
        <v>113</v>
      </c>
      <c r="C54" s="30" t="s">
        <v>114</v>
      </c>
      <c r="D54" s="28">
        <v>7984</v>
      </c>
      <c r="E54" s="28">
        <v>8000</v>
      </c>
      <c r="F54" s="28">
        <v>8500</v>
      </c>
      <c r="G54" s="28">
        <v>9000</v>
      </c>
      <c r="H54" s="31" t="s">
        <v>115</v>
      </c>
      <c r="I54" s="7"/>
      <c r="J54" s="7"/>
    </row>
    <row r="55" spans="2:10" ht="25.5" customHeight="1" x14ac:dyDescent="0.2">
      <c r="B55" s="48" t="s">
        <v>116</v>
      </c>
      <c r="C55" s="39" t="s">
        <v>117</v>
      </c>
      <c r="D55" s="40"/>
      <c r="E55" s="40"/>
      <c r="F55" s="40"/>
      <c r="G55" s="40"/>
      <c r="H55" s="41"/>
      <c r="I55" s="7"/>
      <c r="J55" s="7"/>
    </row>
    <row r="56" spans="2:10" ht="25.5" customHeight="1" x14ac:dyDescent="0.2">
      <c r="B56" s="49" t="s">
        <v>118</v>
      </c>
      <c r="C56" s="11" t="s">
        <v>119</v>
      </c>
      <c r="D56" s="35">
        <v>1</v>
      </c>
      <c r="E56" s="35">
        <v>1</v>
      </c>
      <c r="F56" s="35">
        <v>1</v>
      </c>
      <c r="G56" s="35">
        <v>1</v>
      </c>
      <c r="H56" s="52" t="s">
        <v>120</v>
      </c>
      <c r="I56" s="12"/>
      <c r="J56" s="7"/>
    </row>
    <row r="57" spans="2:10" ht="37.5" customHeight="1" x14ac:dyDescent="0.2">
      <c r="B57" s="49" t="s">
        <v>121</v>
      </c>
      <c r="C57" s="53" t="s">
        <v>122</v>
      </c>
      <c r="D57" s="35">
        <v>18</v>
      </c>
      <c r="E57" s="35">
        <v>18</v>
      </c>
      <c r="F57" s="35">
        <v>18</v>
      </c>
      <c r="G57" s="35">
        <v>18</v>
      </c>
      <c r="H57" s="52" t="s">
        <v>123</v>
      </c>
      <c r="I57" s="12"/>
      <c r="J57" s="7"/>
    </row>
    <row r="58" spans="2:10" ht="25.5" customHeight="1" x14ac:dyDescent="0.2">
      <c r="B58" s="49" t="s">
        <v>124</v>
      </c>
      <c r="C58" s="13" t="s">
        <v>125</v>
      </c>
      <c r="D58" s="35">
        <v>6</v>
      </c>
      <c r="E58" s="35">
        <v>6</v>
      </c>
      <c r="F58" s="35">
        <v>6</v>
      </c>
      <c r="G58" s="35">
        <v>6</v>
      </c>
      <c r="H58" s="35" t="s">
        <v>126</v>
      </c>
      <c r="I58" s="7"/>
      <c r="J58" s="7"/>
    </row>
    <row r="59" spans="2:10" ht="25.5" customHeight="1" x14ac:dyDescent="0.2">
      <c r="B59" s="49" t="s">
        <v>127</v>
      </c>
      <c r="C59" s="11" t="s">
        <v>128</v>
      </c>
      <c r="D59" s="35">
        <v>2</v>
      </c>
      <c r="E59" s="35">
        <v>2</v>
      </c>
      <c r="F59" s="35">
        <v>2</v>
      </c>
      <c r="G59" s="35">
        <v>2</v>
      </c>
      <c r="H59" s="37" t="s">
        <v>129</v>
      </c>
      <c r="I59" s="7"/>
      <c r="J59" s="7"/>
    </row>
    <row r="60" spans="2:10" ht="25.5" customHeight="1" x14ac:dyDescent="0.2">
      <c r="B60" s="23" t="s">
        <v>130</v>
      </c>
      <c r="C60" s="24" t="s">
        <v>131</v>
      </c>
      <c r="D60" s="8"/>
      <c r="E60" s="8"/>
      <c r="F60" s="8"/>
      <c r="G60" s="8"/>
      <c r="H60" s="8"/>
      <c r="I60" s="12"/>
      <c r="J60" s="7"/>
    </row>
    <row r="61" spans="2:10" ht="25.5" customHeight="1" x14ac:dyDescent="0.2">
      <c r="B61" s="10" t="s">
        <v>132</v>
      </c>
      <c r="C61" s="9" t="s">
        <v>133</v>
      </c>
      <c r="D61" s="9"/>
      <c r="E61" s="9"/>
      <c r="F61" s="9"/>
      <c r="G61" s="9"/>
      <c r="H61" s="9"/>
      <c r="I61" s="12"/>
      <c r="J61" s="7"/>
    </row>
    <row r="62" spans="2:10" ht="25.5" customHeight="1" x14ac:dyDescent="0.2">
      <c r="B62" s="48" t="s">
        <v>134</v>
      </c>
      <c r="C62" s="39" t="s">
        <v>135</v>
      </c>
      <c r="D62" s="40"/>
      <c r="E62" s="40"/>
      <c r="F62" s="40"/>
      <c r="G62" s="40"/>
      <c r="H62" s="41"/>
      <c r="I62" s="12"/>
      <c r="J62" s="7"/>
    </row>
    <row r="63" spans="2:10" ht="25.5" customHeight="1" x14ac:dyDescent="0.2">
      <c r="B63" s="49" t="s">
        <v>136</v>
      </c>
      <c r="C63" s="54" t="s">
        <v>137</v>
      </c>
      <c r="D63" s="35">
        <v>300</v>
      </c>
      <c r="E63" s="35">
        <v>300</v>
      </c>
      <c r="F63" s="35">
        <v>300</v>
      </c>
      <c r="G63" s="35">
        <v>300</v>
      </c>
      <c r="H63" s="42"/>
      <c r="I63" s="12"/>
      <c r="J63" s="7"/>
    </row>
    <row r="64" spans="2:10" ht="25.5" customHeight="1" x14ac:dyDescent="0.2">
      <c r="B64" s="48" t="s">
        <v>138</v>
      </c>
      <c r="C64" s="39" t="s">
        <v>139</v>
      </c>
      <c r="D64" s="40"/>
      <c r="E64" s="40"/>
      <c r="F64" s="40"/>
      <c r="G64" s="40"/>
      <c r="H64" s="41"/>
      <c r="I64" s="12"/>
      <c r="J64" s="7"/>
    </row>
    <row r="65" spans="2:10" ht="25.5" customHeight="1" x14ac:dyDescent="0.2">
      <c r="B65" s="49" t="s">
        <v>140</v>
      </c>
      <c r="C65" s="55" t="s">
        <v>141</v>
      </c>
      <c r="D65" s="35">
        <v>1700</v>
      </c>
      <c r="E65" s="35">
        <v>1750</v>
      </c>
      <c r="F65" s="35">
        <v>1800</v>
      </c>
      <c r="G65" s="35">
        <v>1700</v>
      </c>
      <c r="H65" s="42"/>
      <c r="I65" s="12"/>
      <c r="J65" s="7"/>
    </row>
    <row r="66" spans="2:10" ht="25.5" customHeight="1" x14ac:dyDescent="0.2">
      <c r="B66" s="48" t="s">
        <v>142</v>
      </c>
      <c r="C66" s="39" t="s">
        <v>143</v>
      </c>
      <c r="D66" s="40"/>
      <c r="E66" s="40"/>
      <c r="F66" s="40"/>
      <c r="G66" s="40"/>
      <c r="H66" s="41"/>
      <c r="I66" s="12"/>
      <c r="J66" s="7"/>
    </row>
    <row r="67" spans="2:10" ht="22.5" customHeight="1" x14ac:dyDescent="0.2">
      <c r="B67" s="49" t="s">
        <v>144</v>
      </c>
      <c r="C67" s="37" t="s">
        <v>145</v>
      </c>
      <c r="D67" s="35">
        <v>650</v>
      </c>
      <c r="E67" s="35">
        <v>700</v>
      </c>
      <c r="F67" s="35">
        <v>750</v>
      </c>
      <c r="G67" s="35">
        <v>750</v>
      </c>
      <c r="H67" s="56"/>
      <c r="I67" s="18"/>
      <c r="J67" s="7"/>
    </row>
    <row r="68" spans="2:10" ht="25.5" customHeight="1" x14ac:dyDescent="0.2">
      <c r="B68" s="48" t="s">
        <v>146</v>
      </c>
      <c r="C68" s="39" t="s">
        <v>147</v>
      </c>
      <c r="D68" s="40"/>
      <c r="E68" s="40"/>
      <c r="F68" s="40"/>
      <c r="G68" s="40"/>
      <c r="H68" s="41"/>
      <c r="I68" s="12"/>
      <c r="J68" s="7"/>
    </row>
    <row r="69" spans="2:10" ht="25.5" customHeight="1" x14ac:dyDescent="0.2">
      <c r="B69" s="49" t="s">
        <v>148</v>
      </c>
      <c r="C69" s="13" t="s">
        <v>149</v>
      </c>
      <c r="D69" s="35">
        <v>350</v>
      </c>
      <c r="E69" s="35">
        <v>350</v>
      </c>
      <c r="F69" s="35">
        <v>350</v>
      </c>
      <c r="G69" s="35">
        <v>350</v>
      </c>
      <c r="H69" s="42"/>
      <c r="I69" s="12"/>
      <c r="J69" s="7"/>
    </row>
    <row r="70" spans="2:10" ht="33.75" customHeight="1" x14ac:dyDescent="0.2">
      <c r="B70" s="49" t="s">
        <v>150</v>
      </c>
      <c r="C70" s="14" t="s">
        <v>151</v>
      </c>
      <c r="D70" s="35">
        <v>60</v>
      </c>
      <c r="E70" s="35">
        <v>60</v>
      </c>
      <c r="F70" s="35">
        <v>60</v>
      </c>
      <c r="G70" s="35">
        <v>60</v>
      </c>
      <c r="H70" s="36"/>
      <c r="I70" s="12"/>
      <c r="J70" s="7"/>
    </row>
    <row r="71" spans="2:10" ht="44.25" customHeight="1" x14ac:dyDescent="0.2">
      <c r="B71" s="48" t="s">
        <v>152</v>
      </c>
      <c r="C71" s="39" t="s">
        <v>153</v>
      </c>
      <c r="D71" s="40"/>
      <c r="E71" s="40"/>
      <c r="F71" s="40"/>
      <c r="G71" s="40"/>
      <c r="H71" s="41"/>
      <c r="I71" s="12"/>
      <c r="J71" s="7"/>
    </row>
    <row r="72" spans="2:10" ht="27.75" customHeight="1" x14ac:dyDescent="0.2">
      <c r="B72" s="49" t="s">
        <v>154</v>
      </c>
      <c r="C72" s="13" t="s">
        <v>155</v>
      </c>
      <c r="D72" s="35">
        <v>4641</v>
      </c>
      <c r="E72" s="35">
        <v>4641</v>
      </c>
      <c r="F72" s="35">
        <v>4641</v>
      </c>
      <c r="G72" s="35">
        <v>4641</v>
      </c>
      <c r="H72" s="42"/>
      <c r="I72" s="12"/>
      <c r="J72" s="7"/>
    </row>
    <row r="73" spans="2:10" ht="25.5" customHeight="1" x14ac:dyDescent="0.2">
      <c r="B73" s="49" t="s">
        <v>156</v>
      </c>
      <c r="C73" s="108" t="s">
        <v>157</v>
      </c>
      <c r="D73" s="35">
        <v>20.149999999999999</v>
      </c>
      <c r="E73" s="35">
        <v>21.65</v>
      </c>
      <c r="F73" s="35">
        <v>23.15</v>
      </c>
      <c r="G73" s="35">
        <v>24.65</v>
      </c>
      <c r="H73" s="35"/>
      <c r="I73" s="12"/>
      <c r="J73" s="7"/>
    </row>
    <row r="74" spans="2:10" ht="25.5" customHeight="1" x14ac:dyDescent="0.2">
      <c r="B74" s="49" t="s">
        <v>158</v>
      </c>
      <c r="C74" s="57" t="s">
        <v>159</v>
      </c>
      <c r="D74" s="35">
        <v>1.5</v>
      </c>
      <c r="E74" s="35">
        <v>1.5</v>
      </c>
      <c r="F74" s="35">
        <v>1.5</v>
      </c>
      <c r="G74" s="35">
        <v>1.5</v>
      </c>
      <c r="H74" s="35"/>
      <c r="I74" s="12"/>
      <c r="J74" s="7"/>
    </row>
    <row r="75" spans="2:10" ht="31.5" customHeight="1" x14ac:dyDescent="0.2">
      <c r="B75" s="48" t="s">
        <v>160</v>
      </c>
      <c r="C75" s="39" t="s">
        <v>161</v>
      </c>
      <c r="D75" s="40"/>
      <c r="E75" s="40"/>
      <c r="F75" s="40"/>
      <c r="G75" s="40"/>
      <c r="H75" s="41"/>
      <c r="I75" s="12"/>
      <c r="J75" s="7"/>
    </row>
    <row r="76" spans="2:10" ht="27" customHeight="1" x14ac:dyDescent="0.2">
      <c r="B76" s="49" t="s">
        <v>162</v>
      </c>
      <c r="C76" s="14" t="s">
        <v>163</v>
      </c>
      <c r="D76" s="43">
        <v>100</v>
      </c>
      <c r="E76" s="35">
        <v>100</v>
      </c>
      <c r="F76" s="35">
        <v>100</v>
      </c>
      <c r="G76" s="35">
        <v>100</v>
      </c>
      <c r="H76" s="42"/>
      <c r="I76" s="12"/>
      <c r="J76" s="7"/>
    </row>
    <row r="77" spans="2:10" ht="25.5" customHeight="1" x14ac:dyDescent="0.2">
      <c r="B77" s="48" t="s">
        <v>164</v>
      </c>
      <c r="C77" s="39" t="s">
        <v>165</v>
      </c>
      <c r="D77" s="40"/>
      <c r="E77" s="40"/>
      <c r="F77" s="40"/>
      <c r="G77" s="40"/>
      <c r="H77" s="41"/>
      <c r="I77" s="12"/>
      <c r="J77" s="7"/>
    </row>
    <row r="78" spans="2:10" ht="22.5" customHeight="1" x14ac:dyDescent="0.2">
      <c r="B78" s="49" t="s">
        <v>166</v>
      </c>
      <c r="C78" s="14" t="s">
        <v>167</v>
      </c>
      <c r="D78" s="35">
        <v>1</v>
      </c>
      <c r="E78" s="35">
        <v>1</v>
      </c>
      <c r="F78" s="35">
        <v>1</v>
      </c>
      <c r="G78" s="35">
        <v>1</v>
      </c>
      <c r="H78" s="42"/>
      <c r="I78" s="12"/>
      <c r="J78" s="7"/>
    </row>
    <row r="79" spans="2:10" ht="27.75" customHeight="1" x14ac:dyDescent="0.2">
      <c r="B79" s="49" t="s">
        <v>168</v>
      </c>
      <c r="C79" s="58" t="s">
        <v>169</v>
      </c>
      <c r="D79" s="35">
        <v>3</v>
      </c>
      <c r="E79" s="35">
        <v>3</v>
      </c>
      <c r="F79" s="35">
        <v>3</v>
      </c>
      <c r="G79" s="35">
        <v>3</v>
      </c>
      <c r="H79" s="59" t="s">
        <v>170</v>
      </c>
      <c r="I79" s="12"/>
      <c r="J79" s="7"/>
    </row>
    <row r="80" spans="2:10" ht="27.75" customHeight="1" x14ac:dyDescent="0.2">
      <c r="B80" s="49" t="s">
        <v>171</v>
      </c>
      <c r="C80" s="60" t="s">
        <v>172</v>
      </c>
      <c r="D80" s="35">
        <v>86</v>
      </c>
      <c r="E80" s="35">
        <v>86</v>
      </c>
      <c r="F80" s="35">
        <v>86</v>
      </c>
      <c r="G80" s="35">
        <v>86</v>
      </c>
      <c r="H80" s="59" t="s">
        <v>173</v>
      </c>
      <c r="I80" s="12"/>
      <c r="J80" s="7"/>
    </row>
    <row r="81" spans="2:10" ht="27.75" customHeight="1" x14ac:dyDescent="0.2">
      <c r="B81" s="49" t="s">
        <v>174</v>
      </c>
      <c r="C81" s="61" t="s">
        <v>175</v>
      </c>
      <c r="D81" s="43">
        <v>86</v>
      </c>
      <c r="E81" s="43">
        <v>86</v>
      </c>
      <c r="F81" s="43">
        <v>86</v>
      </c>
      <c r="G81" s="43">
        <v>86</v>
      </c>
      <c r="H81" s="62" t="s">
        <v>176</v>
      </c>
      <c r="I81" s="12"/>
      <c r="J81" s="7"/>
    </row>
    <row r="82" spans="2:10" ht="26.25" customHeight="1" x14ac:dyDescent="0.2">
      <c r="B82" s="48" t="s">
        <v>177</v>
      </c>
      <c r="C82" s="39" t="s">
        <v>178</v>
      </c>
      <c r="D82" s="40"/>
      <c r="E82" s="40"/>
      <c r="F82" s="40"/>
      <c r="G82" s="40"/>
      <c r="H82" s="41"/>
      <c r="I82" s="12"/>
      <c r="J82" s="7"/>
    </row>
    <row r="83" spans="2:10" ht="28.5" customHeight="1" x14ac:dyDescent="0.2">
      <c r="B83" s="49" t="s">
        <v>179</v>
      </c>
      <c r="C83" s="13" t="s">
        <v>180</v>
      </c>
      <c r="D83" s="35">
        <v>3</v>
      </c>
      <c r="E83" s="35">
        <v>3</v>
      </c>
      <c r="F83" s="35">
        <v>3</v>
      </c>
      <c r="G83" s="35">
        <v>3</v>
      </c>
      <c r="H83" s="42"/>
      <c r="I83" s="12"/>
      <c r="J83" s="7"/>
    </row>
    <row r="84" spans="2:10" ht="27.75" customHeight="1" x14ac:dyDescent="0.2">
      <c r="B84" s="49" t="s">
        <v>181</v>
      </c>
      <c r="C84" s="14" t="s">
        <v>182</v>
      </c>
      <c r="D84" s="35">
        <v>1</v>
      </c>
      <c r="E84" s="35">
        <v>1</v>
      </c>
      <c r="F84" s="35">
        <v>1</v>
      </c>
      <c r="G84" s="35">
        <v>1</v>
      </c>
      <c r="H84" s="42"/>
      <c r="I84" s="12"/>
      <c r="J84" s="7"/>
    </row>
    <row r="85" spans="2:10" ht="22.5" customHeight="1" x14ac:dyDescent="0.2">
      <c r="B85" s="48" t="s">
        <v>183</v>
      </c>
      <c r="C85" s="39" t="s">
        <v>184</v>
      </c>
      <c r="D85" s="40"/>
      <c r="E85" s="40"/>
      <c r="F85" s="40"/>
      <c r="G85" s="40"/>
      <c r="H85" s="41"/>
      <c r="I85" s="12"/>
      <c r="J85" s="7"/>
    </row>
    <row r="86" spans="2:10" ht="29.25" customHeight="1" x14ac:dyDescent="0.2">
      <c r="B86" s="49" t="s">
        <v>185</v>
      </c>
      <c r="C86" s="63" t="s">
        <v>186</v>
      </c>
      <c r="D86" s="43">
        <v>0</v>
      </c>
      <c r="E86" s="43">
        <v>1</v>
      </c>
      <c r="F86" s="43">
        <v>1</v>
      </c>
      <c r="G86" s="43">
        <v>1</v>
      </c>
      <c r="H86" s="46"/>
      <c r="I86" s="12"/>
      <c r="J86" s="7"/>
    </row>
    <row r="87" spans="2:10" ht="32.25" customHeight="1" x14ac:dyDescent="0.2">
      <c r="B87" s="49" t="s">
        <v>187</v>
      </c>
      <c r="C87" s="52" t="s">
        <v>188</v>
      </c>
      <c r="D87" s="35">
        <v>1</v>
      </c>
      <c r="E87" s="35">
        <v>1</v>
      </c>
      <c r="F87" s="35">
        <v>1</v>
      </c>
      <c r="G87" s="35">
        <v>1</v>
      </c>
      <c r="H87" s="52" t="s">
        <v>189</v>
      </c>
      <c r="I87" s="7"/>
      <c r="J87" s="7"/>
    </row>
    <row r="88" spans="2:10" ht="32.25" customHeight="1" x14ac:dyDescent="0.2">
      <c r="B88" s="49" t="s">
        <v>190</v>
      </c>
      <c r="C88" s="52" t="s">
        <v>191</v>
      </c>
      <c r="D88" s="35">
        <v>5</v>
      </c>
      <c r="E88" s="35">
        <v>5</v>
      </c>
      <c r="F88" s="35">
        <v>5</v>
      </c>
      <c r="G88" s="35">
        <v>5</v>
      </c>
      <c r="H88" s="52" t="s">
        <v>192</v>
      </c>
      <c r="I88" s="7"/>
      <c r="J88" s="7"/>
    </row>
    <row r="89" spans="2:10" ht="34.5" customHeight="1" x14ac:dyDescent="0.2">
      <c r="B89" s="49" t="s">
        <v>193</v>
      </c>
      <c r="C89" s="64" t="s">
        <v>194</v>
      </c>
      <c r="D89" s="35">
        <v>1.7</v>
      </c>
      <c r="E89" s="35">
        <v>1.7</v>
      </c>
      <c r="F89" s="35">
        <v>1.7</v>
      </c>
      <c r="G89" s="35">
        <v>1.7</v>
      </c>
      <c r="H89" s="52" t="s">
        <v>195</v>
      </c>
      <c r="I89" s="7"/>
      <c r="J89" s="7"/>
    </row>
    <row r="90" spans="2:10" ht="32.25" customHeight="1" x14ac:dyDescent="0.2">
      <c r="B90" s="49" t="s">
        <v>196</v>
      </c>
      <c r="C90" s="11" t="s">
        <v>197</v>
      </c>
      <c r="D90" s="35">
        <v>2</v>
      </c>
      <c r="E90" s="35">
        <v>2</v>
      </c>
      <c r="F90" s="35">
        <v>2</v>
      </c>
      <c r="G90" s="35">
        <v>2</v>
      </c>
      <c r="H90" s="52" t="s">
        <v>198</v>
      </c>
      <c r="I90" s="7"/>
      <c r="J90" s="7"/>
    </row>
    <row r="91" spans="2:10" ht="32.25" customHeight="1" x14ac:dyDescent="0.2">
      <c r="B91" s="49" t="s">
        <v>199</v>
      </c>
      <c r="C91" s="11" t="s">
        <v>200</v>
      </c>
      <c r="D91" s="35">
        <v>10</v>
      </c>
      <c r="E91" s="35">
        <v>10</v>
      </c>
      <c r="F91" s="35">
        <v>10</v>
      </c>
      <c r="G91" s="35">
        <v>10</v>
      </c>
      <c r="H91" s="52" t="s">
        <v>201</v>
      </c>
      <c r="I91" s="7"/>
      <c r="J91" s="7"/>
    </row>
    <row r="92" spans="2:10" ht="42" customHeight="1" x14ac:dyDescent="0.2">
      <c r="B92" s="49" t="s">
        <v>202</v>
      </c>
      <c r="C92" s="65" t="s">
        <v>203</v>
      </c>
      <c r="D92" s="35">
        <v>1</v>
      </c>
      <c r="E92" s="35">
        <v>1</v>
      </c>
      <c r="F92" s="35">
        <v>1</v>
      </c>
      <c r="G92" s="35">
        <v>1</v>
      </c>
      <c r="H92" s="52" t="s">
        <v>204</v>
      </c>
      <c r="I92" s="7"/>
      <c r="J92" s="7"/>
    </row>
    <row r="93" spans="2:10" ht="32.25" customHeight="1" x14ac:dyDescent="0.2">
      <c r="B93" s="49" t="s">
        <v>205</v>
      </c>
      <c r="C93" s="11" t="s">
        <v>206</v>
      </c>
      <c r="D93" s="35">
        <v>70</v>
      </c>
      <c r="E93" s="35">
        <v>70</v>
      </c>
      <c r="F93" s="35">
        <v>70</v>
      </c>
      <c r="G93" s="35">
        <v>70</v>
      </c>
      <c r="H93" s="52" t="s">
        <v>207</v>
      </c>
      <c r="I93" s="7"/>
      <c r="J93" s="7"/>
    </row>
    <row r="94" spans="2:10" ht="41.25" customHeight="1" x14ac:dyDescent="0.2">
      <c r="B94" s="49" t="s">
        <v>208</v>
      </c>
      <c r="C94" s="11" t="s">
        <v>209</v>
      </c>
      <c r="D94" s="35">
        <v>3</v>
      </c>
      <c r="E94" s="35">
        <v>3</v>
      </c>
      <c r="F94" s="35">
        <v>3</v>
      </c>
      <c r="G94" s="35">
        <v>3</v>
      </c>
      <c r="H94" s="52" t="s">
        <v>210</v>
      </c>
      <c r="I94" s="12"/>
      <c r="J94" s="7"/>
    </row>
    <row r="95" spans="2:10" ht="27" customHeight="1" x14ac:dyDescent="0.2">
      <c r="B95" s="49" t="s">
        <v>211</v>
      </c>
      <c r="C95" s="11" t="s">
        <v>212</v>
      </c>
      <c r="D95" s="35">
        <v>50</v>
      </c>
      <c r="E95" s="35">
        <v>50</v>
      </c>
      <c r="F95" s="35">
        <v>50</v>
      </c>
      <c r="G95" s="35">
        <v>50</v>
      </c>
      <c r="H95" s="52"/>
      <c r="I95" s="7"/>
      <c r="J95" s="7"/>
    </row>
    <row r="96" spans="2:10" ht="24.75" customHeight="1" x14ac:dyDescent="0.2">
      <c r="B96" s="49" t="s">
        <v>213</v>
      </c>
      <c r="C96" s="66" t="s">
        <v>214</v>
      </c>
      <c r="D96" s="35">
        <v>3</v>
      </c>
      <c r="E96" s="35">
        <v>3</v>
      </c>
      <c r="F96" s="35">
        <v>3</v>
      </c>
      <c r="G96" s="35">
        <v>3</v>
      </c>
      <c r="H96" s="52" t="s">
        <v>215</v>
      </c>
      <c r="I96" s="7"/>
      <c r="J96" s="7"/>
    </row>
    <row r="97" spans="2:10" ht="24.75" customHeight="1" x14ac:dyDescent="0.2">
      <c r="B97" s="49" t="s">
        <v>216</v>
      </c>
      <c r="C97" s="36" t="s">
        <v>217</v>
      </c>
      <c r="D97" s="35">
        <v>56</v>
      </c>
      <c r="E97" s="35">
        <v>56</v>
      </c>
      <c r="F97" s="35">
        <v>56</v>
      </c>
      <c r="G97" s="35">
        <v>56</v>
      </c>
      <c r="H97" s="52"/>
      <c r="I97" s="7"/>
      <c r="J97" s="7"/>
    </row>
    <row r="98" spans="2:10" ht="38.25" customHeight="1" x14ac:dyDescent="0.2">
      <c r="B98" s="48" t="s">
        <v>218</v>
      </c>
      <c r="C98" s="39" t="s">
        <v>219</v>
      </c>
      <c r="D98" s="40"/>
      <c r="E98" s="40"/>
      <c r="F98" s="40"/>
      <c r="G98" s="40"/>
      <c r="H98" s="41"/>
      <c r="I98" s="12"/>
      <c r="J98" s="7"/>
    </row>
    <row r="99" spans="2:10" ht="32.25" customHeight="1" x14ac:dyDescent="0.2">
      <c r="B99" s="49" t="s">
        <v>220</v>
      </c>
      <c r="C99" s="64" t="s">
        <v>221</v>
      </c>
      <c r="D99" s="35">
        <v>5</v>
      </c>
      <c r="E99" s="35">
        <v>5</v>
      </c>
      <c r="F99" s="35">
        <v>5</v>
      </c>
      <c r="G99" s="35">
        <v>5</v>
      </c>
      <c r="H99" s="42"/>
      <c r="I99" s="12"/>
      <c r="J99" s="7"/>
    </row>
    <row r="100" spans="2:10" ht="32.25" customHeight="1" x14ac:dyDescent="0.2">
      <c r="B100" s="48" t="s">
        <v>222</v>
      </c>
      <c r="C100" s="39" t="s">
        <v>223</v>
      </c>
      <c r="D100" s="40"/>
      <c r="E100" s="40"/>
      <c r="F100" s="40"/>
      <c r="G100" s="40"/>
      <c r="H100" s="41"/>
      <c r="I100" s="12"/>
      <c r="J100" s="7"/>
    </row>
    <row r="101" spans="2:10" ht="32.25" customHeight="1" x14ac:dyDescent="0.2">
      <c r="B101" s="67" t="s">
        <v>224</v>
      </c>
      <c r="C101" s="68" t="s">
        <v>225</v>
      </c>
      <c r="D101" s="43">
        <v>1</v>
      </c>
      <c r="E101" s="43">
        <v>1</v>
      </c>
      <c r="F101" s="43">
        <v>1</v>
      </c>
      <c r="G101" s="43">
        <v>1</v>
      </c>
      <c r="H101" s="46"/>
      <c r="I101" s="7"/>
      <c r="J101" s="7"/>
    </row>
    <row r="102" spans="2:10" ht="32.25" customHeight="1" x14ac:dyDescent="0.2">
      <c r="B102" s="67" t="s">
        <v>226</v>
      </c>
      <c r="C102" s="62" t="s">
        <v>227</v>
      </c>
      <c r="D102" s="43">
        <v>29</v>
      </c>
      <c r="E102" s="43">
        <v>31</v>
      </c>
      <c r="F102" s="43">
        <v>35</v>
      </c>
      <c r="G102" s="43">
        <v>40</v>
      </c>
      <c r="H102" s="62" t="s">
        <v>228</v>
      </c>
      <c r="I102" s="7"/>
      <c r="J102" s="7"/>
    </row>
    <row r="103" spans="2:10" ht="32.25" customHeight="1" x14ac:dyDescent="0.2">
      <c r="B103" s="99" t="s">
        <v>229</v>
      </c>
      <c r="C103" s="100" t="s">
        <v>230</v>
      </c>
      <c r="D103" s="101">
        <v>71</v>
      </c>
      <c r="E103" s="101">
        <v>71</v>
      </c>
      <c r="F103" s="101">
        <v>71</v>
      </c>
      <c r="G103" s="101">
        <v>75</v>
      </c>
      <c r="H103" s="102" t="s">
        <v>231</v>
      </c>
      <c r="I103" s="7"/>
      <c r="J103" s="7"/>
    </row>
    <row r="104" spans="2:10" ht="32.25" customHeight="1" x14ac:dyDescent="0.2">
      <c r="B104" s="67" t="s">
        <v>232</v>
      </c>
      <c r="C104" s="69" t="s">
        <v>233</v>
      </c>
      <c r="D104" s="43">
        <v>0</v>
      </c>
      <c r="E104" s="43">
        <v>0</v>
      </c>
      <c r="F104" s="43">
        <v>1</v>
      </c>
      <c r="G104" s="43">
        <v>1</v>
      </c>
      <c r="H104" s="62" t="s">
        <v>234</v>
      </c>
      <c r="I104" s="7"/>
      <c r="J104" s="7"/>
    </row>
    <row r="105" spans="2:10" ht="32.25" customHeight="1" x14ac:dyDescent="0.2">
      <c r="B105" s="67" t="s">
        <v>235</v>
      </c>
      <c r="C105" s="85" t="s">
        <v>236</v>
      </c>
      <c r="D105" s="86">
        <v>85</v>
      </c>
      <c r="E105" s="86">
        <v>88</v>
      </c>
      <c r="F105" s="86">
        <v>90</v>
      </c>
      <c r="G105" s="86">
        <v>95</v>
      </c>
      <c r="H105" s="87" t="s">
        <v>237</v>
      </c>
      <c r="I105" s="7"/>
      <c r="J105" s="7"/>
    </row>
    <row r="106" spans="2:10" ht="32.25" customHeight="1" x14ac:dyDescent="0.2">
      <c r="B106" s="48" t="s">
        <v>238</v>
      </c>
      <c r="C106" s="39" t="s">
        <v>239</v>
      </c>
      <c r="D106" s="40"/>
      <c r="E106" s="40"/>
      <c r="F106" s="40"/>
      <c r="G106" s="40"/>
      <c r="H106" s="41"/>
      <c r="I106" s="12"/>
      <c r="J106" s="7"/>
    </row>
    <row r="107" spans="2:10" ht="30.75" customHeight="1" x14ac:dyDescent="0.2">
      <c r="B107" s="49" t="s">
        <v>240</v>
      </c>
      <c r="C107" s="70" t="s">
        <v>241</v>
      </c>
      <c r="D107" s="35">
        <v>11</v>
      </c>
      <c r="E107" s="35">
        <v>11</v>
      </c>
      <c r="F107" s="35">
        <v>11</v>
      </c>
      <c r="G107" s="35">
        <v>11</v>
      </c>
      <c r="H107" s="36"/>
      <c r="I107" s="12"/>
      <c r="J107" s="7"/>
    </row>
    <row r="108" spans="2:10" ht="27" customHeight="1" x14ac:dyDescent="0.2">
      <c r="B108" s="49" t="s">
        <v>242</v>
      </c>
      <c r="C108" s="71" t="s">
        <v>243</v>
      </c>
      <c r="D108" s="35">
        <v>11</v>
      </c>
      <c r="E108" s="35">
        <v>11</v>
      </c>
      <c r="F108" s="35">
        <v>11</v>
      </c>
      <c r="G108" s="35">
        <v>11</v>
      </c>
      <c r="H108" s="36"/>
      <c r="I108" s="12"/>
      <c r="J108" s="7"/>
    </row>
    <row r="109" spans="2:10" ht="27" customHeight="1" x14ac:dyDescent="0.2">
      <c r="B109" s="49" t="s">
        <v>244</v>
      </c>
      <c r="C109" s="71" t="s">
        <v>245</v>
      </c>
      <c r="D109" s="35">
        <v>10</v>
      </c>
      <c r="E109" s="35">
        <v>10</v>
      </c>
      <c r="F109" s="35">
        <v>10</v>
      </c>
      <c r="G109" s="35">
        <v>10</v>
      </c>
      <c r="H109" s="36"/>
      <c r="I109" s="12"/>
      <c r="J109" s="7"/>
    </row>
    <row r="110" spans="2:10" ht="24.75" customHeight="1" x14ac:dyDescent="0.2">
      <c r="B110" s="49" t="s">
        <v>246</v>
      </c>
      <c r="C110" s="509" t="s">
        <v>1741</v>
      </c>
      <c r="D110" s="335">
        <v>22</v>
      </c>
      <c r="E110" s="335">
        <v>22</v>
      </c>
      <c r="F110" s="335">
        <v>22</v>
      </c>
      <c r="G110" s="335">
        <v>22</v>
      </c>
      <c r="H110" s="36"/>
      <c r="I110" s="12"/>
      <c r="J110" s="7"/>
    </row>
    <row r="111" spans="2:10" ht="33.75" customHeight="1" x14ac:dyDescent="0.2">
      <c r="B111" s="49" t="s">
        <v>247</v>
      </c>
      <c r="C111" s="71" t="s">
        <v>1742</v>
      </c>
      <c r="D111" s="510">
        <v>7</v>
      </c>
      <c r="E111" s="510">
        <v>7</v>
      </c>
      <c r="F111" s="510">
        <v>7</v>
      </c>
      <c r="G111" s="510">
        <v>7</v>
      </c>
      <c r="H111" s="36"/>
      <c r="I111" s="12"/>
      <c r="J111" s="7"/>
    </row>
    <row r="112" spans="2:10" ht="33.75" customHeight="1" x14ac:dyDescent="0.2">
      <c r="B112" s="49" t="s">
        <v>1739</v>
      </c>
      <c r="C112" s="71" t="s">
        <v>1740</v>
      </c>
      <c r="D112" s="510">
        <v>11</v>
      </c>
      <c r="E112" s="510">
        <v>12</v>
      </c>
      <c r="F112" s="510">
        <v>13</v>
      </c>
      <c r="G112" s="510">
        <v>13</v>
      </c>
      <c r="H112" s="36"/>
      <c r="I112" s="12"/>
      <c r="J112" s="7"/>
    </row>
    <row r="113" spans="2:10" ht="51" customHeight="1" x14ac:dyDescent="0.2">
      <c r="B113" s="48" t="s">
        <v>248</v>
      </c>
      <c r="C113" s="39" t="s">
        <v>249</v>
      </c>
      <c r="D113" s="40"/>
      <c r="E113" s="40"/>
      <c r="F113" s="40"/>
      <c r="G113" s="40"/>
      <c r="H113" s="41"/>
      <c r="I113" s="12"/>
      <c r="J113" s="7"/>
    </row>
    <row r="114" spans="2:10" ht="24" customHeight="1" x14ac:dyDescent="0.2">
      <c r="B114" s="49" t="s">
        <v>250</v>
      </c>
      <c r="C114" s="72" t="s">
        <v>251</v>
      </c>
      <c r="D114" s="35">
        <v>2</v>
      </c>
      <c r="E114" s="35">
        <v>2</v>
      </c>
      <c r="F114" s="35">
        <v>2</v>
      </c>
      <c r="G114" s="35">
        <v>2</v>
      </c>
      <c r="H114" s="42"/>
      <c r="I114" s="12"/>
      <c r="J114" s="7"/>
    </row>
    <row r="115" spans="2:10" ht="24.75" customHeight="1" x14ac:dyDescent="0.2">
      <c r="B115" s="10" t="s">
        <v>252</v>
      </c>
      <c r="C115" s="9" t="s">
        <v>253</v>
      </c>
      <c r="D115" s="9"/>
      <c r="E115" s="9"/>
      <c r="F115" s="9"/>
      <c r="G115" s="9"/>
      <c r="H115" s="9"/>
      <c r="I115" s="12"/>
      <c r="J115" s="7"/>
    </row>
    <row r="116" spans="2:10" ht="24.75" customHeight="1" x14ac:dyDescent="0.2">
      <c r="B116" s="48" t="s">
        <v>254</v>
      </c>
      <c r="C116" s="39" t="s">
        <v>255</v>
      </c>
      <c r="D116" s="40"/>
      <c r="E116" s="40"/>
      <c r="F116" s="40"/>
      <c r="G116" s="40"/>
      <c r="H116" s="41"/>
      <c r="I116" s="12"/>
      <c r="J116" s="7"/>
    </row>
    <row r="117" spans="2:10" ht="24.75" customHeight="1" x14ac:dyDescent="0.2">
      <c r="B117" s="49" t="s">
        <v>256</v>
      </c>
      <c r="C117" s="13" t="s">
        <v>257</v>
      </c>
      <c r="D117" s="35">
        <v>100</v>
      </c>
      <c r="E117" s="35">
        <v>100</v>
      </c>
      <c r="F117" s="35">
        <v>100</v>
      </c>
      <c r="G117" s="35">
        <v>100</v>
      </c>
      <c r="H117" s="42"/>
      <c r="I117" s="12"/>
      <c r="J117" s="7"/>
    </row>
    <row r="118" spans="2:10" ht="63.75" customHeight="1" x14ac:dyDescent="0.2">
      <c r="B118" s="23" t="s">
        <v>258</v>
      </c>
      <c r="C118" s="24" t="s">
        <v>259</v>
      </c>
      <c r="D118" s="8"/>
      <c r="E118" s="8"/>
      <c r="F118" s="8"/>
      <c r="G118" s="8"/>
      <c r="H118" s="8"/>
      <c r="I118" s="12"/>
      <c r="J118" s="7"/>
    </row>
    <row r="119" spans="2:10" ht="27.75" customHeight="1" x14ac:dyDescent="0.2">
      <c r="B119" s="10" t="s">
        <v>260</v>
      </c>
      <c r="C119" s="9" t="s">
        <v>261</v>
      </c>
      <c r="D119" s="9"/>
      <c r="E119" s="9"/>
      <c r="F119" s="9"/>
      <c r="G119" s="9"/>
      <c r="H119" s="9"/>
      <c r="I119" s="12"/>
      <c r="J119" s="7"/>
    </row>
    <row r="120" spans="2:10" ht="27.75" customHeight="1" x14ac:dyDescent="0.2">
      <c r="B120" s="73" t="s">
        <v>262</v>
      </c>
      <c r="C120" s="74" t="s">
        <v>263</v>
      </c>
      <c r="D120" s="75" t="s">
        <v>264</v>
      </c>
      <c r="E120" s="75">
        <v>6</v>
      </c>
      <c r="F120" s="75">
        <v>7</v>
      </c>
      <c r="G120" s="75">
        <v>7</v>
      </c>
      <c r="H120" s="75" t="s">
        <v>265</v>
      </c>
      <c r="I120" s="12"/>
      <c r="J120" s="7"/>
    </row>
    <row r="121" spans="2:10" ht="38.25" customHeight="1" x14ac:dyDescent="0.2">
      <c r="B121" s="73" t="s">
        <v>266</v>
      </c>
      <c r="C121" s="76" t="s">
        <v>267</v>
      </c>
      <c r="D121" s="75">
        <v>10</v>
      </c>
      <c r="E121" s="75">
        <v>11</v>
      </c>
      <c r="F121" s="75">
        <v>12</v>
      </c>
      <c r="G121" s="75">
        <v>12</v>
      </c>
      <c r="H121" s="75" t="s">
        <v>268</v>
      </c>
      <c r="I121" s="12"/>
      <c r="J121" s="7"/>
    </row>
    <row r="122" spans="2:10" ht="22.5" customHeight="1" x14ac:dyDescent="0.2">
      <c r="B122" s="73" t="s">
        <v>269</v>
      </c>
      <c r="C122" s="76" t="s">
        <v>270</v>
      </c>
      <c r="D122" s="75">
        <f>4+1+1+1+9+19+5+6+1+7+0</f>
        <v>54</v>
      </c>
      <c r="E122" s="75">
        <v>56</v>
      </c>
      <c r="F122" s="75">
        <v>57</v>
      </c>
      <c r="G122" s="75">
        <v>58</v>
      </c>
      <c r="H122" s="75" t="s">
        <v>271</v>
      </c>
      <c r="I122" s="12"/>
      <c r="J122" s="7"/>
    </row>
    <row r="123" spans="2:10" ht="27.75" customHeight="1" x14ac:dyDescent="0.2">
      <c r="B123" s="73" t="s">
        <v>272</v>
      </c>
      <c r="C123" s="77" t="s">
        <v>273</v>
      </c>
      <c r="D123" s="75">
        <f>13+4+4+1+9+23+12+6+1+7+0</f>
        <v>80</v>
      </c>
      <c r="E123" s="75">
        <f>13+12+4+1+9+23+14+8+1+11+0</f>
        <v>96</v>
      </c>
      <c r="F123" s="75">
        <f>13+15+4+2+11+23+14+8+1+11</f>
        <v>102</v>
      </c>
      <c r="G123" s="75">
        <v>108</v>
      </c>
      <c r="H123" s="75" t="s">
        <v>274</v>
      </c>
      <c r="I123" s="12"/>
      <c r="J123" s="7"/>
    </row>
    <row r="124" spans="2:10" ht="52.5" customHeight="1" x14ac:dyDescent="0.2">
      <c r="B124" s="88" t="s">
        <v>275</v>
      </c>
      <c r="C124" s="89" t="s">
        <v>276</v>
      </c>
      <c r="D124" s="90">
        <v>700</v>
      </c>
      <c r="E124" s="90">
        <v>700</v>
      </c>
      <c r="F124" s="90">
        <v>700</v>
      </c>
      <c r="G124" s="90">
        <v>700</v>
      </c>
      <c r="H124" s="90" t="s">
        <v>277</v>
      </c>
      <c r="I124" s="12"/>
      <c r="J124" s="7"/>
    </row>
    <row r="125" spans="2:10" ht="32.25" customHeight="1" x14ac:dyDescent="0.2">
      <c r="B125" s="95" t="s">
        <v>278</v>
      </c>
      <c r="C125" s="96" t="s">
        <v>279</v>
      </c>
      <c r="D125" s="97" t="s">
        <v>280</v>
      </c>
      <c r="E125" s="97" t="s">
        <v>280</v>
      </c>
      <c r="F125" s="97" t="s">
        <v>280</v>
      </c>
      <c r="G125" s="97" t="s">
        <v>280</v>
      </c>
      <c r="H125" s="98" t="s">
        <v>281</v>
      </c>
      <c r="I125" s="12"/>
      <c r="J125" s="7"/>
    </row>
    <row r="126" spans="2:10" ht="32.25" customHeight="1" x14ac:dyDescent="0.2">
      <c r="B126" s="103" t="s">
        <v>282</v>
      </c>
      <c r="C126" s="104" t="s">
        <v>283</v>
      </c>
      <c r="D126" s="105">
        <v>2</v>
      </c>
      <c r="E126" s="105">
        <v>2</v>
      </c>
      <c r="F126" s="105">
        <v>2</v>
      </c>
      <c r="G126" s="105">
        <v>2</v>
      </c>
      <c r="H126" s="106"/>
      <c r="I126" s="12"/>
      <c r="J126" s="7"/>
    </row>
    <row r="127" spans="2:10" ht="27.75" customHeight="1" x14ac:dyDescent="0.2">
      <c r="B127" s="91" t="s">
        <v>284</v>
      </c>
      <c r="C127" s="92" t="s">
        <v>285</v>
      </c>
      <c r="D127" s="93"/>
      <c r="E127" s="93"/>
      <c r="F127" s="93"/>
      <c r="G127" s="93"/>
      <c r="H127" s="94"/>
      <c r="I127" s="12"/>
      <c r="J127" s="7"/>
    </row>
    <row r="128" spans="2:10" ht="27.75" customHeight="1" x14ac:dyDescent="0.2">
      <c r="B128" s="49" t="s">
        <v>286</v>
      </c>
      <c r="C128" s="63" t="s">
        <v>287</v>
      </c>
      <c r="D128" s="43">
        <v>20</v>
      </c>
      <c r="E128" s="43">
        <v>20</v>
      </c>
      <c r="F128" s="43">
        <v>20</v>
      </c>
      <c r="G128" s="43">
        <v>20</v>
      </c>
      <c r="H128" s="44"/>
      <c r="I128" s="12"/>
      <c r="J128" s="7"/>
    </row>
    <row r="129" spans="2:10" ht="40.5" customHeight="1" x14ac:dyDescent="0.2">
      <c r="B129" s="48" t="s">
        <v>288</v>
      </c>
      <c r="C129" s="39" t="s">
        <v>289</v>
      </c>
      <c r="D129" s="40"/>
      <c r="E129" s="40"/>
      <c r="F129" s="40"/>
      <c r="G129" s="40"/>
      <c r="H129" s="41"/>
      <c r="I129" s="12"/>
      <c r="J129" s="7"/>
    </row>
    <row r="130" spans="2:10" ht="27.75" customHeight="1" x14ac:dyDescent="0.2">
      <c r="B130" s="49" t="s">
        <v>290</v>
      </c>
      <c r="C130" s="78" t="s">
        <v>291</v>
      </c>
      <c r="D130" s="35">
        <v>2</v>
      </c>
      <c r="E130" s="35">
        <v>2</v>
      </c>
      <c r="F130" s="35">
        <v>2</v>
      </c>
      <c r="G130" s="35">
        <v>2</v>
      </c>
      <c r="H130" s="52" t="s">
        <v>292</v>
      </c>
      <c r="I130" s="12"/>
      <c r="J130" s="7"/>
    </row>
    <row r="131" spans="2:10" ht="32.25" customHeight="1" x14ac:dyDescent="0.2">
      <c r="B131" s="23" t="s">
        <v>293</v>
      </c>
      <c r="C131" s="24" t="s">
        <v>294</v>
      </c>
      <c r="D131" s="8"/>
      <c r="E131" s="8"/>
      <c r="F131" s="8"/>
      <c r="G131" s="8"/>
      <c r="H131" s="8"/>
      <c r="I131" s="12"/>
      <c r="J131" s="7"/>
    </row>
    <row r="132" spans="2:10" ht="39.75" customHeight="1" x14ac:dyDescent="0.2">
      <c r="B132" s="10" t="s">
        <v>295</v>
      </c>
      <c r="C132" s="9" t="s">
        <v>296</v>
      </c>
      <c r="D132" s="9"/>
      <c r="E132" s="9"/>
      <c r="F132" s="9"/>
      <c r="G132" s="9"/>
      <c r="H132" s="9"/>
      <c r="I132" s="12"/>
      <c r="J132" s="7"/>
    </row>
    <row r="133" spans="2:10" ht="21.75" customHeight="1" x14ac:dyDescent="0.2">
      <c r="B133" s="26" t="s">
        <v>297</v>
      </c>
      <c r="C133" s="31" t="s">
        <v>298</v>
      </c>
      <c r="D133" s="28">
        <v>70</v>
      </c>
      <c r="E133" s="28">
        <v>70</v>
      </c>
      <c r="F133" s="28">
        <v>70</v>
      </c>
      <c r="G133" s="28">
        <v>70</v>
      </c>
      <c r="H133" s="31"/>
      <c r="I133" s="12"/>
      <c r="J133" s="7"/>
    </row>
    <row r="134" spans="2:10" ht="18.75" customHeight="1" x14ac:dyDescent="0.2">
      <c r="B134" s="26" t="s">
        <v>299</v>
      </c>
      <c r="C134" s="79" t="s">
        <v>300</v>
      </c>
      <c r="D134" s="28">
        <f>4+6+6+3+6+3+3+3+6+5+6</f>
        <v>51</v>
      </c>
      <c r="E134" s="28">
        <f t="shared" ref="E134:F134" si="0">4+6+6+3+6+3+3+3+6+5+6</f>
        <v>51</v>
      </c>
      <c r="F134" s="28">
        <f t="shared" si="0"/>
        <v>51</v>
      </c>
      <c r="G134" s="28">
        <v>51</v>
      </c>
      <c r="H134" s="31"/>
      <c r="I134" s="12"/>
      <c r="J134" s="7"/>
    </row>
    <row r="135" spans="2:10" ht="27.75" customHeight="1" x14ac:dyDescent="0.2">
      <c r="B135" s="26" t="s">
        <v>301</v>
      </c>
      <c r="C135" s="29" t="s">
        <v>302</v>
      </c>
      <c r="D135" s="28">
        <v>60</v>
      </c>
      <c r="E135" s="28">
        <v>60</v>
      </c>
      <c r="F135" s="28">
        <v>60</v>
      </c>
      <c r="G135" s="28">
        <v>60</v>
      </c>
      <c r="H135" s="31"/>
      <c r="I135" s="12"/>
      <c r="J135" s="7"/>
    </row>
    <row r="136" spans="2:10" ht="35.25" customHeight="1" x14ac:dyDescent="0.2">
      <c r="B136" s="48" t="s">
        <v>303</v>
      </c>
      <c r="C136" s="39" t="s">
        <v>304</v>
      </c>
      <c r="D136" s="40"/>
      <c r="E136" s="40"/>
      <c r="F136" s="40"/>
      <c r="G136" s="40"/>
      <c r="H136" s="41"/>
      <c r="I136" s="12"/>
      <c r="J136" s="7"/>
    </row>
    <row r="137" spans="2:10" ht="29.25" customHeight="1" x14ac:dyDescent="0.2">
      <c r="B137" s="49" t="s">
        <v>305</v>
      </c>
      <c r="C137" s="80" t="s">
        <v>306</v>
      </c>
      <c r="D137" s="81">
        <f>0+5+2+2+1+4+1+1+4+6</f>
        <v>26</v>
      </c>
      <c r="E137" s="81">
        <f>0+6+2+2+1+4+1+1+5+5</f>
        <v>27</v>
      </c>
      <c r="F137" s="81">
        <f>0+6+2+2+1+4+1+1+6+5</f>
        <v>28</v>
      </c>
      <c r="G137" s="424">
        <v>36</v>
      </c>
      <c r="H137" s="5"/>
    </row>
    <row r="138" spans="2:10" ht="23.25" customHeight="1" x14ac:dyDescent="0.2">
      <c r="B138" s="49" t="s">
        <v>307</v>
      </c>
      <c r="C138" s="80" t="s">
        <v>308</v>
      </c>
      <c r="D138" s="81">
        <f>231.19+85+461.34+305.61+290.16+1346.69+412.15+4704+419+425</f>
        <v>8680.14</v>
      </c>
      <c r="E138" s="81">
        <f>231.19+85+461.34+305.61+290.16+1346.69+412.15+4704+303+425</f>
        <v>8564.14</v>
      </c>
      <c r="F138" s="418">
        <f>231.19+85+461.34+305.61+290.16+1346.69+412.15+4704+303+425</f>
        <v>8564.14</v>
      </c>
      <c r="G138" s="425">
        <v>8564.14</v>
      </c>
      <c r="H138" s="421"/>
    </row>
    <row r="139" spans="2:10" ht="23.25" customHeight="1" x14ac:dyDescent="0.2">
      <c r="B139" s="49" t="s">
        <v>309</v>
      </c>
      <c r="C139" s="80" t="s">
        <v>310</v>
      </c>
      <c r="D139" s="82">
        <f>2+1+1+3+2+1+1+2+2+2</f>
        <v>17</v>
      </c>
      <c r="E139" s="82">
        <f>2+1+1+3+2+1+1+2+2+1</f>
        <v>16</v>
      </c>
      <c r="F139" s="419">
        <f>2+1+1+3+2+1+1+2+3+1</f>
        <v>17</v>
      </c>
      <c r="G139" s="426">
        <v>19</v>
      </c>
      <c r="H139" s="422"/>
    </row>
    <row r="140" spans="2:10" ht="23.25" customHeight="1" x14ac:dyDescent="0.2">
      <c r="B140" s="49" t="s">
        <v>311</v>
      </c>
      <c r="C140" s="80" t="s">
        <v>312</v>
      </c>
      <c r="D140" s="81">
        <f>30+45+8+43+75+17+63+20+55+24</f>
        <v>380</v>
      </c>
      <c r="E140" s="81">
        <f>30+40+8+47+75+17+50+20+55+20</f>
        <v>362</v>
      </c>
      <c r="F140" s="418">
        <f>29+35+8+50+75+17+45+20+55+20</f>
        <v>354</v>
      </c>
      <c r="G140" s="425">
        <v>440</v>
      </c>
      <c r="H140" s="421"/>
    </row>
    <row r="141" spans="2:10" ht="38.25" customHeight="1" x14ac:dyDescent="0.2">
      <c r="B141" s="49" t="s">
        <v>313</v>
      </c>
      <c r="C141" s="80" t="s">
        <v>314</v>
      </c>
      <c r="D141" s="81">
        <f>4+6+4+4+4+4+3+4+4+3</f>
        <v>40</v>
      </c>
      <c r="E141" s="81">
        <f>4+6+4+4+3+4+3+4+4+2</f>
        <v>38</v>
      </c>
      <c r="F141" s="418">
        <f>4+6+4+4+3+4+3+4+4+2</f>
        <v>38</v>
      </c>
      <c r="G141" s="425">
        <v>45</v>
      </c>
      <c r="H141" s="421"/>
    </row>
    <row r="142" spans="2:10" ht="18" customHeight="1" x14ac:dyDescent="0.2">
      <c r="B142" s="49" t="s">
        <v>315</v>
      </c>
      <c r="C142" s="80" t="s">
        <v>316</v>
      </c>
      <c r="D142" s="81">
        <f>0+1+1+1+0+0+0+4+0+1</f>
        <v>8</v>
      </c>
      <c r="E142" s="81">
        <f>1+2+0+1+0+0+1+0+0+0</f>
        <v>5</v>
      </c>
      <c r="F142" s="418">
        <f>1+2+0+1+0+0+1+0+0+1</f>
        <v>6</v>
      </c>
      <c r="G142" s="425">
        <v>6</v>
      </c>
      <c r="H142" s="421"/>
    </row>
    <row r="143" spans="2:10" ht="18" customHeight="1" x14ac:dyDescent="0.2">
      <c r="B143" s="49" t="s">
        <v>317</v>
      </c>
      <c r="C143" s="83" t="s">
        <v>318</v>
      </c>
      <c r="D143" s="84">
        <f>2+3+2+6+1+4+3+2+1+2</f>
        <v>26</v>
      </c>
      <c r="E143" s="84">
        <f>3+4+2+8+1+4+3+2+1+2</f>
        <v>30</v>
      </c>
      <c r="F143" s="420">
        <f>3+4+2+9+1+4+3+2+1+2</f>
        <v>31</v>
      </c>
      <c r="G143" s="425">
        <v>34</v>
      </c>
      <c r="H143" s="421"/>
    </row>
    <row r="144" spans="2:10" x14ac:dyDescent="0.2">
      <c r="D144" s="3"/>
      <c r="E144" s="1"/>
      <c r="F144" s="1"/>
      <c r="G144" s="1"/>
      <c r="H144" s="1"/>
    </row>
    <row r="145" spans="4:8" x14ac:dyDescent="0.2">
      <c r="D145" s="3"/>
      <c r="E145" s="1"/>
      <c r="F145" s="1"/>
      <c r="G145" s="1"/>
      <c r="H145" s="1"/>
    </row>
    <row r="146" spans="4:8" x14ac:dyDescent="0.2">
      <c r="D146" s="3"/>
      <c r="E146" s="1"/>
      <c r="F146" s="1"/>
      <c r="G146" s="1"/>
      <c r="H146" s="1"/>
    </row>
    <row r="147" spans="4:8" x14ac:dyDescent="0.2">
      <c r="D147" s="3"/>
      <c r="E147" s="1"/>
      <c r="F147" s="1"/>
      <c r="G147" s="1"/>
      <c r="H147" s="1"/>
    </row>
    <row r="148" spans="4:8" x14ac:dyDescent="0.2">
      <c r="D148" s="3"/>
      <c r="E148" s="1"/>
      <c r="F148" s="1"/>
      <c r="G148" s="1"/>
      <c r="H148" s="1"/>
    </row>
    <row r="149" spans="4:8" x14ac:dyDescent="0.2">
      <c r="D149" s="3"/>
      <c r="E149" s="1"/>
      <c r="F149" s="1"/>
      <c r="G149" s="1"/>
      <c r="H149" s="1"/>
    </row>
  </sheetData>
  <mergeCells count="5">
    <mergeCell ref="C3:C4"/>
    <mergeCell ref="B2:H2"/>
    <mergeCell ref="B3:B4"/>
    <mergeCell ref="H3:H4"/>
    <mergeCell ref="D3:G3"/>
  </mergeCells>
  <phoneticPr fontId="1" type="noConversion"/>
  <printOptions horizontalCentered="1"/>
  <pageMargins left="0.39370078740157483" right="0.39370078740157483" top="0.59055118110236227" bottom="0.59055118110236227" header="0" footer="0"/>
  <pageSetup paperSize="9" scale="8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2"/>
  <sheetViews>
    <sheetView topLeftCell="A10" workbookViewId="0">
      <selection activeCell="C88" sqref="C88"/>
    </sheetView>
  </sheetViews>
  <sheetFormatPr defaultColWidth="8.7109375" defaultRowHeight="12.75" x14ac:dyDescent="0.2"/>
  <cols>
    <col min="1" max="1" width="2.5703125" style="1" customWidth="1"/>
    <col min="2" max="2" width="18.28515625" style="2" customWidth="1"/>
    <col min="3" max="3" width="51.5703125" style="2" customWidth="1"/>
    <col min="4" max="4" width="6.28515625" style="2" hidden="1" customWidth="1"/>
    <col min="5" max="7" width="10.7109375" style="2" customWidth="1"/>
    <col min="8" max="8" width="12.7109375" style="3" customWidth="1"/>
    <col min="9" max="9" width="20.7109375" style="1" customWidth="1"/>
    <col min="10" max="10" width="10.5703125" style="1" customWidth="1"/>
    <col min="11" max="16384" width="8.7109375" style="1"/>
  </cols>
  <sheetData>
    <row r="1" spans="2:10" ht="15.6" customHeight="1" x14ac:dyDescent="0.2">
      <c r="B1" s="6"/>
      <c r="C1" s="6"/>
      <c r="D1" s="6"/>
      <c r="F1" s="6"/>
      <c r="G1" s="6"/>
      <c r="H1" s="6"/>
    </row>
    <row r="2" spans="2:10" ht="45" customHeight="1" x14ac:dyDescent="0.2">
      <c r="B2" s="503" t="s">
        <v>1735</v>
      </c>
      <c r="C2" s="503"/>
      <c r="D2" s="503"/>
      <c r="E2" s="503"/>
      <c r="F2" s="503"/>
      <c r="G2" s="503"/>
      <c r="H2" s="503"/>
    </row>
    <row r="3" spans="2:10" ht="29.25" customHeight="1" x14ac:dyDescent="0.2">
      <c r="B3" s="504" t="s">
        <v>0</v>
      </c>
      <c r="C3" s="501" t="s">
        <v>1</v>
      </c>
      <c r="D3" s="506" t="s">
        <v>2</v>
      </c>
      <c r="E3" s="507"/>
      <c r="F3" s="507"/>
      <c r="G3" s="508"/>
      <c r="H3" s="505" t="s">
        <v>3</v>
      </c>
    </row>
    <row r="4" spans="2:10" ht="28.5" customHeight="1" x14ac:dyDescent="0.2">
      <c r="B4" s="504"/>
      <c r="C4" s="502"/>
      <c r="D4" s="22" t="s">
        <v>4</v>
      </c>
      <c r="E4" s="22" t="s">
        <v>5</v>
      </c>
      <c r="F4" s="22" t="s">
        <v>6</v>
      </c>
      <c r="G4" s="22" t="s">
        <v>7</v>
      </c>
      <c r="H4" s="505"/>
    </row>
    <row r="5" spans="2:10" ht="14.25" customHeight="1" x14ac:dyDescent="0.2">
      <c r="B5" s="4">
        <v>1</v>
      </c>
      <c r="C5" s="4">
        <v>2</v>
      </c>
      <c r="D5" s="4">
        <v>3</v>
      </c>
      <c r="E5" s="4">
        <v>3</v>
      </c>
      <c r="F5" s="4">
        <v>4</v>
      </c>
      <c r="G5" s="4">
        <v>5</v>
      </c>
      <c r="H5" s="4">
        <v>6</v>
      </c>
    </row>
    <row r="6" spans="2:10" ht="27.75" customHeight="1" x14ac:dyDescent="0.2">
      <c r="B6" s="109" t="s">
        <v>8</v>
      </c>
      <c r="C6" s="110" t="s">
        <v>319</v>
      </c>
      <c r="D6" s="8"/>
      <c r="E6" s="8"/>
      <c r="F6" s="8"/>
      <c r="G6" s="8"/>
      <c r="H6" s="8"/>
    </row>
    <row r="7" spans="2:10" ht="41.25" customHeight="1" x14ac:dyDescent="0.2">
      <c r="B7" s="445" t="s">
        <v>12</v>
      </c>
      <c r="C7" s="111" t="s">
        <v>320</v>
      </c>
      <c r="D7" s="448">
        <v>96</v>
      </c>
      <c r="E7" s="443">
        <v>96.76</v>
      </c>
      <c r="F7" s="444">
        <v>97</v>
      </c>
      <c r="G7" s="444">
        <v>97.5</v>
      </c>
      <c r="H7" s="8" t="s">
        <v>321</v>
      </c>
    </row>
    <row r="8" spans="2:10" ht="41.25" customHeight="1" x14ac:dyDescent="0.2">
      <c r="B8" s="445" t="s">
        <v>17</v>
      </c>
      <c r="C8" s="111" t="s">
        <v>322</v>
      </c>
      <c r="D8" s="447">
        <v>50</v>
      </c>
      <c r="E8" s="444">
        <v>50</v>
      </c>
      <c r="F8" s="444">
        <v>70</v>
      </c>
      <c r="G8" s="444">
        <v>75</v>
      </c>
      <c r="H8" s="8" t="s">
        <v>323</v>
      </c>
    </row>
    <row r="9" spans="2:10" ht="54" customHeight="1" x14ac:dyDescent="0.2">
      <c r="B9" s="445" t="s">
        <v>15</v>
      </c>
      <c r="C9" s="441" t="s">
        <v>324</v>
      </c>
      <c r="D9" s="442">
        <v>2.85</v>
      </c>
      <c r="E9" s="443">
        <v>3</v>
      </c>
      <c r="F9" s="443">
        <v>3</v>
      </c>
      <c r="G9" s="446">
        <v>3</v>
      </c>
      <c r="H9" s="112" t="s">
        <v>325</v>
      </c>
    </row>
    <row r="10" spans="2:10" ht="30" customHeight="1" x14ac:dyDescent="0.2">
      <c r="B10" s="113" t="s">
        <v>10</v>
      </c>
      <c r="C10" s="9" t="s">
        <v>326</v>
      </c>
      <c r="D10" s="9"/>
      <c r="E10" s="9"/>
      <c r="F10" s="9"/>
      <c r="G10" s="9"/>
      <c r="H10" s="9"/>
      <c r="I10" s="7"/>
      <c r="J10" s="7"/>
    </row>
    <row r="11" spans="2:10" ht="28.5" customHeight="1" x14ac:dyDescent="0.2">
      <c r="B11" s="114" t="s">
        <v>12</v>
      </c>
      <c r="C11" s="115" t="s">
        <v>327</v>
      </c>
      <c r="D11" s="116">
        <v>2</v>
      </c>
      <c r="E11" s="116">
        <v>2</v>
      </c>
      <c r="F11" s="116">
        <v>1</v>
      </c>
      <c r="G11" s="116">
        <v>1</v>
      </c>
      <c r="H11" s="117" t="s">
        <v>328</v>
      </c>
      <c r="I11" s="7"/>
      <c r="J11" s="7"/>
    </row>
    <row r="12" spans="2:10" ht="32.25" customHeight="1" x14ac:dyDescent="0.2">
      <c r="B12" s="114" t="s">
        <v>17</v>
      </c>
      <c r="C12" s="118" t="s">
        <v>329</v>
      </c>
      <c r="D12" s="116">
        <v>38</v>
      </c>
      <c r="E12" s="116">
        <v>39</v>
      </c>
      <c r="F12" s="116">
        <v>40</v>
      </c>
      <c r="G12" s="116">
        <v>41</v>
      </c>
      <c r="H12" s="117" t="s">
        <v>330</v>
      </c>
      <c r="I12" s="7"/>
      <c r="J12" s="7"/>
    </row>
    <row r="13" spans="2:10" ht="32.25" customHeight="1" x14ac:dyDescent="0.2">
      <c r="B13" s="114" t="s">
        <v>15</v>
      </c>
      <c r="C13" s="119" t="s">
        <v>331</v>
      </c>
      <c r="D13" s="116">
        <v>45</v>
      </c>
      <c r="E13" s="116" t="s">
        <v>332</v>
      </c>
      <c r="F13" s="116" t="s">
        <v>333</v>
      </c>
      <c r="G13" s="116">
        <v>64.5</v>
      </c>
      <c r="H13" s="120" t="s">
        <v>334</v>
      </c>
      <c r="I13" s="7"/>
      <c r="J13" s="7"/>
    </row>
    <row r="14" spans="2:10" ht="32.25" customHeight="1" x14ac:dyDescent="0.2">
      <c r="B14" s="114" t="s">
        <v>20</v>
      </c>
      <c r="C14" s="115" t="s">
        <v>335</v>
      </c>
      <c r="D14" s="116">
        <v>201</v>
      </c>
      <c r="E14" s="116">
        <v>202</v>
      </c>
      <c r="F14" s="116">
        <v>203</v>
      </c>
      <c r="G14" s="116">
        <v>203</v>
      </c>
      <c r="H14" s="117" t="s">
        <v>336</v>
      </c>
      <c r="I14" s="7"/>
      <c r="J14" s="7"/>
    </row>
    <row r="15" spans="2:10" ht="32.25" customHeight="1" x14ac:dyDescent="0.2">
      <c r="B15" s="114" t="s">
        <v>23</v>
      </c>
      <c r="C15" s="115" t="s">
        <v>337</v>
      </c>
      <c r="D15" s="116">
        <v>3</v>
      </c>
      <c r="E15" s="116">
        <v>6</v>
      </c>
      <c r="F15" s="116">
        <v>6</v>
      </c>
      <c r="G15" s="116">
        <v>6</v>
      </c>
      <c r="H15" s="117" t="s">
        <v>338</v>
      </c>
      <c r="I15" s="7"/>
      <c r="J15" s="7"/>
    </row>
    <row r="16" spans="2:10" ht="32.25" customHeight="1" x14ac:dyDescent="0.2">
      <c r="B16" s="114" t="s">
        <v>339</v>
      </c>
      <c r="C16" s="118" t="s">
        <v>340</v>
      </c>
      <c r="D16" s="116">
        <v>11</v>
      </c>
      <c r="E16" s="116">
        <v>11</v>
      </c>
      <c r="F16" s="116">
        <v>11</v>
      </c>
      <c r="G16" s="116">
        <v>10</v>
      </c>
      <c r="H16" s="117" t="s">
        <v>341</v>
      </c>
      <c r="I16" s="7"/>
      <c r="J16" s="7"/>
    </row>
    <row r="17" spans="2:10" ht="32.25" customHeight="1" x14ac:dyDescent="0.2">
      <c r="B17" s="114" t="s">
        <v>342</v>
      </c>
      <c r="C17" s="118" t="s">
        <v>343</v>
      </c>
      <c r="D17" s="116">
        <v>0</v>
      </c>
      <c r="E17" s="116">
        <v>4</v>
      </c>
      <c r="F17" s="116">
        <v>4</v>
      </c>
      <c r="G17" s="116">
        <v>5</v>
      </c>
      <c r="H17" s="117" t="s">
        <v>344</v>
      </c>
      <c r="I17" s="7"/>
      <c r="J17" s="7"/>
    </row>
    <row r="18" spans="2:10" ht="32.25" customHeight="1" x14ac:dyDescent="0.2">
      <c r="B18" s="114" t="s">
        <v>345</v>
      </c>
      <c r="C18" s="121" t="s">
        <v>346</v>
      </c>
      <c r="D18" s="116">
        <v>0</v>
      </c>
      <c r="E18" s="116">
        <v>30</v>
      </c>
      <c r="F18" s="116">
        <v>40</v>
      </c>
      <c r="G18" s="116">
        <v>50</v>
      </c>
      <c r="H18" s="117" t="s">
        <v>347</v>
      </c>
      <c r="I18" s="7"/>
      <c r="J18" s="7"/>
    </row>
    <row r="19" spans="2:10" ht="32.25" customHeight="1" x14ac:dyDescent="0.2">
      <c r="B19" s="114" t="s">
        <v>348</v>
      </c>
      <c r="C19" s="121" t="s">
        <v>349</v>
      </c>
      <c r="D19" s="116">
        <v>0</v>
      </c>
      <c r="E19" s="116">
        <v>1</v>
      </c>
      <c r="F19" s="116">
        <v>4</v>
      </c>
      <c r="G19" s="116">
        <v>6</v>
      </c>
      <c r="H19" s="117" t="s">
        <v>344</v>
      </c>
      <c r="I19" s="7"/>
      <c r="J19" s="7"/>
    </row>
    <row r="20" spans="2:10" ht="32.25" customHeight="1" x14ac:dyDescent="0.2">
      <c r="B20" s="119" t="s">
        <v>350</v>
      </c>
      <c r="C20" s="118" t="s">
        <v>351</v>
      </c>
      <c r="D20" s="116">
        <v>10</v>
      </c>
      <c r="E20" s="116">
        <v>13</v>
      </c>
      <c r="F20" s="116">
        <v>15</v>
      </c>
      <c r="G20" s="116">
        <v>15</v>
      </c>
      <c r="H20" s="117" t="s">
        <v>352</v>
      </c>
      <c r="I20" s="7"/>
      <c r="J20" s="7"/>
    </row>
    <row r="21" spans="2:10" ht="32.25" customHeight="1" x14ac:dyDescent="0.2">
      <c r="B21" s="119" t="s">
        <v>353</v>
      </c>
      <c r="C21" s="118" t="s">
        <v>354</v>
      </c>
      <c r="D21" s="116">
        <v>0</v>
      </c>
      <c r="E21" s="116">
        <v>0</v>
      </c>
      <c r="F21" s="116">
        <v>1</v>
      </c>
      <c r="G21" s="116">
        <v>1</v>
      </c>
      <c r="H21" s="116" t="s">
        <v>355</v>
      </c>
      <c r="I21" s="7"/>
      <c r="J21" s="7"/>
    </row>
    <row r="22" spans="2:10" ht="32.25" customHeight="1" x14ac:dyDescent="0.2">
      <c r="B22" s="119" t="s">
        <v>356</v>
      </c>
      <c r="C22" s="122" t="s">
        <v>357</v>
      </c>
      <c r="D22" s="116">
        <v>0</v>
      </c>
      <c r="E22" s="116">
        <v>0</v>
      </c>
      <c r="F22" s="116">
        <v>0</v>
      </c>
      <c r="G22" s="116">
        <v>1</v>
      </c>
      <c r="H22" s="116" t="s">
        <v>358</v>
      </c>
      <c r="I22" s="7"/>
      <c r="J22" s="7"/>
    </row>
    <row r="23" spans="2:10" ht="26.25" customHeight="1" x14ac:dyDescent="0.2">
      <c r="B23" s="119" t="s">
        <v>359</v>
      </c>
      <c r="C23" s="118" t="s">
        <v>360</v>
      </c>
      <c r="D23" s="116">
        <v>22</v>
      </c>
      <c r="E23" s="116">
        <v>23</v>
      </c>
      <c r="F23" s="116">
        <v>24</v>
      </c>
      <c r="G23" s="116">
        <v>25</v>
      </c>
      <c r="H23" s="116" t="s">
        <v>361</v>
      </c>
      <c r="I23" s="7"/>
      <c r="J23" s="7"/>
    </row>
    <row r="24" spans="2:10" ht="30" customHeight="1" x14ac:dyDescent="0.2">
      <c r="B24" s="123" t="s">
        <v>26</v>
      </c>
      <c r="C24" s="124" t="s">
        <v>362</v>
      </c>
      <c r="D24" s="125"/>
      <c r="E24" s="125"/>
      <c r="F24" s="125"/>
      <c r="G24" s="126"/>
      <c r="H24" s="126"/>
      <c r="I24" s="7"/>
      <c r="J24" s="7"/>
    </row>
    <row r="25" spans="2:10" ht="32.25" customHeight="1" x14ac:dyDescent="0.2">
      <c r="B25" s="127" t="s">
        <v>363</v>
      </c>
      <c r="C25" s="128" t="s">
        <v>364</v>
      </c>
      <c r="D25" s="101">
        <v>5</v>
      </c>
      <c r="E25" s="101">
        <v>6</v>
      </c>
      <c r="F25" s="101">
        <v>7</v>
      </c>
      <c r="G25" s="86">
        <v>7</v>
      </c>
      <c r="H25" s="129"/>
      <c r="I25" s="7"/>
      <c r="J25" s="7"/>
    </row>
    <row r="26" spans="2:10" ht="31.15" customHeight="1" x14ac:dyDescent="0.2">
      <c r="B26" s="130" t="s">
        <v>28</v>
      </c>
      <c r="C26" s="131" t="s">
        <v>365</v>
      </c>
      <c r="D26" s="86">
        <v>0</v>
      </c>
      <c r="E26" s="86">
        <v>1</v>
      </c>
      <c r="F26" s="86">
        <v>1</v>
      </c>
      <c r="G26" s="86">
        <v>1</v>
      </c>
      <c r="H26" s="132" t="s">
        <v>366</v>
      </c>
      <c r="I26" s="7"/>
      <c r="J26" s="7"/>
    </row>
    <row r="27" spans="2:10" ht="31.15" customHeight="1" x14ac:dyDescent="0.2">
      <c r="B27" s="130" t="s">
        <v>30</v>
      </c>
      <c r="C27" s="85" t="s">
        <v>367</v>
      </c>
      <c r="D27" s="86">
        <v>0</v>
      </c>
      <c r="E27" s="86">
        <v>1</v>
      </c>
      <c r="F27" s="86">
        <v>1</v>
      </c>
      <c r="G27" s="86">
        <v>1</v>
      </c>
      <c r="H27" s="132" t="s">
        <v>368</v>
      </c>
      <c r="I27" s="7"/>
      <c r="J27" s="7"/>
    </row>
    <row r="28" spans="2:10" ht="31.15" customHeight="1" x14ac:dyDescent="0.2">
      <c r="B28" s="130" t="s">
        <v>32</v>
      </c>
      <c r="C28" s="131" t="s">
        <v>369</v>
      </c>
      <c r="D28" s="86">
        <v>0</v>
      </c>
      <c r="E28" s="86">
        <v>0</v>
      </c>
      <c r="F28" s="86">
        <v>1</v>
      </c>
      <c r="G28" s="86">
        <v>1</v>
      </c>
      <c r="H28" s="132" t="s">
        <v>370</v>
      </c>
      <c r="I28" s="7"/>
      <c r="J28" s="7"/>
    </row>
    <row r="29" spans="2:10" ht="27" customHeight="1" x14ac:dyDescent="0.2">
      <c r="B29" s="130" t="s">
        <v>38</v>
      </c>
      <c r="C29" s="133" t="s">
        <v>371</v>
      </c>
      <c r="D29" s="86">
        <v>1060</v>
      </c>
      <c r="E29" s="86">
        <v>1060</v>
      </c>
      <c r="F29" s="86">
        <v>1060</v>
      </c>
      <c r="G29" s="86">
        <v>1060</v>
      </c>
      <c r="H29" s="132"/>
      <c r="I29" s="7"/>
      <c r="J29" s="7"/>
    </row>
    <row r="30" spans="2:10" ht="27" customHeight="1" x14ac:dyDescent="0.2">
      <c r="B30" s="130" t="s">
        <v>40</v>
      </c>
      <c r="C30" s="133" t="s">
        <v>372</v>
      </c>
      <c r="D30" s="86">
        <v>89</v>
      </c>
      <c r="E30" s="86">
        <v>90</v>
      </c>
      <c r="F30" s="86">
        <v>91</v>
      </c>
      <c r="G30" s="86">
        <v>91</v>
      </c>
      <c r="H30" s="132"/>
      <c r="I30" s="7"/>
      <c r="J30" s="7"/>
    </row>
    <row r="31" spans="2:10" ht="39" customHeight="1" x14ac:dyDescent="0.2">
      <c r="B31" s="99" t="s">
        <v>373</v>
      </c>
      <c r="C31" s="134" t="s">
        <v>374</v>
      </c>
      <c r="D31" s="101">
        <v>11</v>
      </c>
      <c r="E31" s="101">
        <v>13</v>
      </c>
      <c r="F31" s="101">
        <v>13</v>
      </c>
      <c r="G31" s="86">
        <v>13</v>
      </c>
      <c r="H31" s="135" t="s">
        <v>375</v>
      </c>
      <c r="I31" s="7"/>
      <c r="J31" s="7"/>
    </row>
    <row r="32" spans="2:10" ht="30" customHeight="1" x14ac:dyDescent="0.2">
      <c r="B32" s="136" t="s">
        <v>42</v>
      </c>
      <c r="C32" s="137" t="s">
        <v>376</v>
      </c>
      <c r="D32" s="138"/>
      <c r="E32" s="138"/>
      <c r="F32" s="138"/>
      <c r="G32" s="139"/>
      <c r="H32" s="139"/>
      <c r="I32" s="7"/>
      <c r="J32" s="7"/>
    </row>
    <row r="33" spans="2:10" ht="33" customHeight="1" x14ac:dyDescent="0.2">
      <c r="B33" s="140" t="s">
        <v>44</v>
      </c>
      <c r="C33" s="141" t="s">
        <v>377</v>
      </c>
      <c r="D33" s="101">
        <v>93.75</v>
      </c>
      <c r="E33" s="101">
        <v>93.85</v>
      </c>
      <c r="F33" s="101">
        <v>93.95</v>
      </c>
      <c r="G33" s="86">
        <v>94</v>
      </c>
      <c r="H33" s="129"/>
      <c r="I33" s="7"/>
      <c r="J33" s="7"/>
    </row>
    <row r="34" spans="2:10" ht="30.75" customHeight="1" x14ac:dyDescent="0.2">
      <c r="B34" s="140" t="s">
        <v>46</v>
      </c>
      <c r="C34" s="142" t="s">
        <v>378</v>
      </c>
      <c r="D34" s="143">
        <v>45.6</v>
      </c>
      <c r="E34" s="144">
        <v>53</v>
      </c>
      <c r="F34" s="135">
        <v>55</v>
      </c>
      <c r="G34" s="132">
        <v>56</v>
      </c>
      <c r="H34" s="129"/>
      <c r="I34" s="7"/>
      <c r="J34" s="7"/>
    </row>
    <row r="35" spans="2:10" ht="27" customHeight="1" x14ac:dyDescent="0.2">
      <c r="B35" s="140" t="s">
        <v>48</v>
      </c>
      <c r="C35" s="142" t="s">
        <v>379</v>
      </c>
      <c r="D35" s="144">
        <v>39.200000000000003</v>
      </c>
      <c r="E35" s="135">
        <v>39.5</v>
      </c>
      <c r="F35" s="135">
        <v>40</v>
      </c>
      <c r="G35" s="132">
        <v>41</v>
      </c>
      <c r="H35" s="129"/>
      <c r="I35" s="7"/>
      <c r="J35" s="7"/>
    </row>
    <row r="36" spans="2:10" ht="45.75" customHeight="1" x14ac:dyDescent="0.2">
      <c r="B36" s="140" t="s">
        <v>50</v>
      </c>
      <c r="C36" s="145" t="s">
        <v>380</v>
      </c>
      <c r="D36" s="144">
        <v>55.02</v>
      </c>
      <c r="E36" s="135">
        <v>55.1</v>
      </c>
      <c r="F36" s="135">
        <v>55.2</v>
      </c>
      <c r="G36" s="132">
        <v>55.3</v>
      </c>
      <c r="H36" s="129"/>
      <c r="I36" s="7"/>
      <c r="J36" s="7"/>
    </row>
    <row r="37" spans="2:10" ht="39.75" customHeight="1" x14ac:dyDescent="0.2">
      <c r="B37" s="140" t="s">
        <v>381</v>
      </c>
      <c r="C37" s="145" t="s">
        <v>382</v>
      </c>
      <c r="D37" s="144">
        <v>33.9</v>
      </c>
      <c r="E37" s="135">
        <v>34</v>
      </c>
      <c r="F37" s="135">
        <v>34.200000000000003</v>
      </c>
      <c r="G37" s="132">
        <v>34.299999999999997</v>
      </c>
      <c r="H37" s="129"/>
      <c r="I37" s="7"/>
      <c r="J37" s="7"/>
    </row>
    <row r="38" spans="2:10" ht="29.25" customHeight="1" x14ac:dyDescent="0.2">
      <c r="B38" s="140" t="s">
        <v>383</v>
      </c>
      <c r="C38" s="142" t="s">
        <v>384</v>
      </c>
      <c r="D38" s="146">
        <v>58.65</v>
      </c>
      <c r="E38" s="135">
        <v>58.7</v>
      </c>
      <c r="F38" s="135">
        <v>58.8</v>
      </c>
      <c r="G38" s="132">
        <v>59</v>
      </c>
      <c r="H38" s="129"/>
      <c r="I38" s="7"/>
      <c r="J38" s="7"/>
    </row>
    <row r="39" spans="2:10" ht="52.5" customHeight="1" x14ac:dyDescent="0.2">
      <c r="B39" s="147" t="s">
        <v>52</v>
      </c>
      <c r="C39" s="148" t="s">
        <v>385</v>
      </c>
      <c r="D39" s="149"/>
      <c r="E39" s="149"/>
      <c r="F39" s="150"/>
      <c r="G39" s="150"/>
      <c r="H39" s="150"/>
      <c r="I39" s="7"/>
      <c r="J39" s="7"/>
    </row>
    <row r="40" spans="2:10" ht="26.25" customHeight="1" x14ac:dyDescent="0.2">
      <c r="B40" s="140" t="s">
        <v>54</v>
      </c>
      <c r="C40" s="151" t="s">
        <v>386</v>
      </c>
      <c r="D40" s="152">
        <v>64</v>
      </c>
      <c r="E40" s="152">
        <v>65</v>
      </c>
      <c r="F40" s="152">
        <v>66</v>
      </c>
      <c r="G40" s="475">
        <v>66</v>
      </c>
      <c r="H40" s="153"/>
      <c r="I40" s="7"/>
      <c r="J40" s="7"/>
    </row>
    <row r="41" spans="2:10" ht="31.5" customHeight="1" x14ac:dyDescent="0.2">
      <c r="B41" s="140" t="s">
        <v>56</v>
      </c>
      <c r="C41" s="142" t="s">
        <v>387</v>
      </c>
      <c r="D41" s="152">
        <v>12</v>
      </c>
      <c r="E41" s="152">
        <v>13</v>
      </c>
      <c r="F41" s="152">
        <v>13</v>
      </c>
      <c r="G41" s="475">
        <v>13</v>
      </c>
      <c r="H41" s="153"/>
      <c r="I41" s="7"/>
      <c r="J41" s="7"/>
    </row>
    <row r="42" spans="2:10" ht="30" customHeight="1" x14ac:dyDescent="0.2">
      <c r="B42" s="147" t="s">
        <v>64</v>
      </c>
      <c r="C42" s="148" t="s">
        <v>388</v>
      </c>
      <c r="D42" s="149"/>
      <c r="E42" s="149"/>
      <c r="F42" s="150"/>
      <c r="G42" s="150"/>
      <c r="H42" s="150"/>
      <c r="I42" s="7"/>
      <c r="J42" s="7"/>
    </row>
    <row r="43" spans="2:10" ht="30" customHeight="1" x14ac:dyDescent="0.2">
      <c r="B43" s="99" t="s">
        <v>66</v>
      </c>
      <c r="C43" s="154" t="s">
        <v>389</v>
      </c>
      <c r="D43" s="86">
        <v>0.42</v>
      </c>
      <c r="E43" s="86">
        <v>0.43</v>
      </c>
      <c r="F43" s="86">
        <v>0.44</v>
      </c>
      <c r="G43" s="86">
        <v>0.44</v>
      </c>
      <c r="H43" s="155"/>
      <c r="I43" s="7"/>
      <c r="J43" s="7"/>
    </row>
    <row r="44" spans="2:10" ht="30" customHeight="1" x14ac:dyDescent="0.2">
      <c r="B44" s="99" t="s">
        <v>68</v>
      </c>
      <c r="C44" s="156" t="s">
        <v>390</v>
      </c>
      <c r="D44" s="86">
        <v>92</v>
      </c>
      <c r="E44" s="86">
        <v>91</v>
      </c>
      <c r="F44" s="86">
        <v>90</v>
      </c>
      <c r="G44" s="86">
        <v>89</v>
      </c>
      <c r="H44" s="155"/>
      <c r="I44" s="7"/>
      <c r="J44" s="7"/>
    </row>
    <row r="45" spans="2:10" ht="25.5" customHeight="1" x14ac:dyDescent="0.2">
      <c r="B45" s="147" t="s">
        <v>391</v>
      </c>
      <c r="C45" s="148" t="s">
        <v>392</v>
      </c>
      <c r="D45" s="149"/>
      <c r="E45" s="149"/>
      <c r="F45" s="149"/>
      <c r="G45" s="150"/>
      <c r="H45" s="150"/>
      <c r="I45" s="12"/>
      <c r="J45" s="7"/>
    </row>
    <row r="46" spans="2:10" ht="25.5" customHeight="1" x14ac:dyDescent="0.2">
      <c r="B46" s="140" t="s">
        <v>393</v>
      </c>
      <c r="C46" s="157" t="s">
        <v>394</v>
      </c>
      <c r="D46" s="86">
        <v>15</v>
      </c>
      <c r="E46" s="86">
        <v>15</v>
      </c>
      <c r="F46" s="86">
        <v>15</v>
      </c>
      <c r="G46" s="86">
        <v>14</v>
      </c>
      <c r="H46" s="158"/>
      <c r="I46" s="12"/>
      <c r="J46" s="7"/>
    </row>
    <row r="47" spans="2:10" ht="25.5" customHeight="1" x14ac:dyDescent="0.2">
      <c r="B47" s="140" t="s">
        <v>395</v>
      </c>
      <c r="C47" s="449" t="s">
        <v>396</v>
      </c>
      <c r="D47" s="450">
        <v>105</v>
      </c>
      <c r="E47" s="451">
        <v>106</v>
      </c>
      <c r="F47" s="452">
        <v>106</v>
      </c>
      <c r="G47" s="476">
        <v>106</v>
      </c>
      <c r="H47" s="158"/>
      <c r="I47" s="12"/>
      <c r="J47" s="7"/>
    </row>
    <row r="48" spans="2:10" ht="46.5" customHeight="1" x14ac:dyDescent="0.2">
      <c r="B48" s="147" t="s">
        <v>397</v>
      </c>
      <c r="C48" s="148" t="s">
        <v>398</v>
      </c>
      <c r="D48" s="149"/>
      <c r="E48" s="149"/>
      <c r="F48" s="150"/>
      <c r="G48" s="150"/>
      <c r="H48" s="150"/>
      <c r="I48" s="12"/>
      <c r="J48" s="7"/>
    </row>
    <row r="49" spans="2:10" ht="30.75" customHeight="1" x14ac:dyDescent="0.2">
      <c r="B49" s="160" t="s">
        <v>399</v>
      </c>
      <c r="C49" s="175" t="s">
        <v>400</v>
      </c>
      <c r="D49" s="86">
        <v>1</v>
      </c>
      <c r="E49" s="86">
        <v>1</v>
      </c>
      <c r="F49" s="86">
        <v>1</v>
      </c>
      <c r="G49" s="86">
        <v>1</v>
      </c>
      <c r="H49" s="86"/>
      <c r="I49" s="12"/>
      <c r="J49" s="7"/>
    </row>
    <row r="50" spans="2:10" ht="50.25" customHeight="1" x14ac:dyDescent="0.2">
      <c r="B50" s="147" t="s">
        <v>75</v>
      </c>
      <c r="C50" s="148" t="s">
        <v>401</v>
      </c>
      <c r="D50" s="149"/>
      <c r="E50" s="149"/>
      <c r="F50" s="149"/>
      <c r="G50" s="150"/>
      <c r="H50" s="150"/>
      <c r="I50" s="12"/>
      <c r="J50" s="7"/>
    </row>
    <row r="51" spans="2:10" ht="26.25" customHeight="1" x14ac:dyDescent="0.2">
      <c r="B51" s="160" t="s">
        <v>77</v>
      </c>
      <c r="C51" s="142" t="s">
        <v>402</v>
      </c>
      <c r="D51" s="132">
        <v>267</v>
      </c>
      <c r="E51" s="132">
        <v>260</v>
      </c>
      <c r="F51" s="132">
        <v>265</v>
      </c>
      <c r="G51" s="132">
        <v>265</v>
      </c>
      <c r="H51" s="132"/>
      <c r="I51" s="12"/>
      <c r="J51" s="7"/>
    </row>
    <row r="52" spans="2:10" ht="25.5" customHeight="1" x14ac:dyDescent="0.2">
      <c r="B52" s="147" t="s">
        <v>81</v>
      </c>
      <c r="C52" s="148" t="s">
        <v>403</v>
      </c>
      <c r="D52" s="149"/>
      <c r="E52" s="149"/>
      <c r="F52" s="149"/>
      <c r="G52" s="149"/>
      <c r="H52" s="150"/>
      <c r="I52" s="12"/>
      <c r="J52" s="7"/>
    </row>
    <row r="53" spans="2:10" ht="25.5" customHeight="1" x14ac:dyDescent="0.2">
      <c r="B53" s="140" t="s">
        <v>83</v>
      </c>
      <c r="C53" s="100" t="s">
        <v>404</v>
      </c>
      <c r="D53" s="86">
        <v>252</v>
      </c>
      <c r="E53" s="86">
        <v>255</v>
      </c>
      <c r="F53" s="86">
        <v>260</v>
      </c>
      <c r="G53" s="86">
        <v>260</v>
      </c>
      <c r="H53" s="86"/>
      <c r="I53" s="12"/>
      <c r="J53" s="7"/>
    </row>
    <row r="54" spans="2:10" ht="25.5" customHeight="1" x14ac:dyDescent="0.2">
      <c r="B54" s="161" t="s">
        <v>94</v>
      </c>
      <c r="C54" s="148" t="s">
        <v>405</v>
      </c>
      <c r="D54" s="149"/>
      <c r="E54" s="149"/>
      <c r="F54" s="149"/>
      <c r="G54" s="149"/>
      <c r="H54" s="150"/>
      <c r="I54" s="12"/>
      <c r="J54" s="7"/>
    </row>
    <row r="55" spans="2:10" ht="21.75" customHeight="1" x14ac:dyDescent="0.2">
      <c r="B55" s="162" t="s">
        <v>96</v>
      </c>
      <c r="C55" s="163" t="s">
        <v>406</v>
      </c>
      <c r="D55" s="86">
        <v>4.0999999999999996</v>
      </c>
      <c r="E55" s="86">
        <v>4.0999999999999996</v>
      </c>
      <c r="F55" s="86">
        <v>4.0999999999999996</v>
      </c>
      <c r="G55" s="86">
        <v>4.0999999999999996</v>
      </c>
      <c r="H55" s="164"/>
      <c r="I55" s="7"/>
      <c r="J55" s="7"/>
    </row>
    <row r="56" spans="2:10" ht="36.75" customHeight="1" x14ac:dyDescent="0.2">
      <c r="B56" s="161" t="s">
        <v>407</v>
      </c>
      <c r="C56" s="165" t="s">
        <v>408</v>
      </c>
      <c r="D56" s="149"/>
      <c r="E56" s="149"/>
      <c r="F56" s="149"/>
      <c r="G56" s="149"/>
      <c r="H56" s="150"/>
      <c r="I56" s="7"/>
      <c r="J56" s="7"/>
    </row>
    <row r="57" spans="2:10" ht="22.5" customHeight="1" x14ac:dyDescent="0.2">
      <c r="B57" s="427" t="s">
        <v>409</v>
      </c>
      <c r="C57" s="428" t="s">
        <v>410</v>
      </c>
      <c r="D57" s="429">
        <v>1</v>
      </c>
      <c r="E57" s="429">
        <v>1</v>
      </c>
      <c r="F57" s="429">
        <v>0</v>
      </c>
      <c r="G57" s="429">
        <v>0</v>
      </c>
      <c r="H57" s="430"/>
      <c r="I57" s="7"/>
      <c r="J57" s="7"/>
    </row>
    <row r="58" spans="2:10" ht="26.25" customHeight="1" x14ac:dyDescent="0.2">
      <c r="B58" s="427" t="s">
        <v>411</v>
      </c>
      <c r="C58" s="428" t="s">
        <v>412</v>
      </c>
      <c r="D58" s="429">
        <v>0</v>
      </c>
      <c r="E58" s="429">
        <v>20</v>
      </c>
      <c r="F58" s="429">
        <v>40</v>
      </c>
      <c r="G58" s="429">
        <v>40</v>
      </c>
      <c r="H58" s="430"/>
      <c r="I58" s="7"/>
      <c r="J58" s="7"/>
    </row>
    <row r="59" spans="2:10" ht="26.25" customHeight="1" x14ac:dyDescent="0.2">
      <c r="B59" s="427" t="s">
        <v>413</v>
      </c>
      <c r="C59" s="428" t="s">
        <v>414</v>
      </c>
      <c r="D59" s="429">
        <v>0</v>
      </c>
      <c r="E59" s="429">
        <v>0</v>
      </c>
      <c r="F59" s="429">
        <v>1</v>
      </c>
      <c r="G59" s="429">
        <v>0</v>
      </c>
      <c r="H59" s="430"/>
      <c r="I59" s="7"/>
      <c r="J59" s="7"/>
    </row>
    <row r="60" spans="2:10" ht="27.75" customHeight="1" x14ac:dyDescent="0.2">
      <c r="B60" s="427" t="s">
        <v>415</v>
      </c>
      <c r="C60" s="428" t="s">
        <v>416</v>
      </c>
      <c r="D60" s="429">
        <v>0</v>
      </c>
      <c r="E60" s="429">
        <v>3</v>
      </c>
      <c r="F60" s="429">
        <v>0</v>
      </c>
      <c r="G60" s="429">
        <v>0</v>
      </c>
      <c r="H60" s="430"/>
      <c r="I60" s="7"/>
      <c r="J60" s="7"/>
    </row>
    <row r="61" spans="2:10" ht="18.75" customHeight="1" x14ac:dyDescent="0.2">
      <c r="B61" s="427" t="s">
        <v>417</v>
      </c>
      <c r="C61" s="428" t="s">
        <v>418</v>
      </c>
      <c r="D61" s="429">
        <v>0</v>
      </c>
      <c r="E61" s="429">
        <v>0</v>
      </c>
      <c r="F61" s="429">
        <v>10</v>
      </c>
      <c r="G61" s="429">
        <v>40</v>
      </c>
      <c r="H61" s="430"/>
      <c r="I61" s="7"/>
      <c r="J61" s="7"/>
    </row>
    <row r="62" spans="2:10" ht="40.5" customHeight="1" x14ac:dyDescent="0.2">
      <c r="B62" s="161" t="s">
        <v>419</v>
      </c>
      <c r="C62" s="165" t="s">
        <v>420</v>
      </c>
      <c r="D62" s="149"/>
      <c r="E62" s="149"/>
      <c r="F62" s="149"/>
      <c r="G62" s="150"/>
      <c r="H62" s="150"/>
      <c r="I62" s="7"/>
      <c r="J62" s="7"/>
    </row>
    <row r="63" spans="2:10" ht="25.5" customHeight="1" x14ac:dyDescent="0.2">
      <c r="B63" s="127" t="s">
        <v>421</v>
      </c>
      <c r="C63" s="456" t="s">
        <v>422</v>
      </c>
      <c r="D63" s="86">
        <v>1</v>
      </c>
      <c r="E63" s="86">
        <v>1</v>
      </c>
      <c r="F63" s="86">
        <v>0</v>
      </c>
      <c r="G63" s="86">
        <v>0</v>
      </c>
      <c r="H63" s="86" t="s">
        <v>423</v>
      </c>
      <c r="I63" s="7"/>
      <c r="J63" s="7"/>
    </row>
    <row r="64" spans="2:10" ht="25.5" customHeight="1" x14ac:dyDescent="0.2">
      <c r="B64" s="454" t="s">
        <v>424</v>
      </c>
      <c r="C64" s="458" t="s">
        <v>425</v>
      </c>
      <c r="D64" s="455"/>
      <c r="E64" s="416"/>
      <c r="F64" s="416"/>
      <c r="G64" s="416"/>
      <c r="H64" s="416"/>
      <c r="I64" s="7"/>
      <c r="J64" s="7"/>
    </row>
    <row r="65" spans="2:10" ht="25.5" customHeight="1" x14ac:dyDescent="0.2">
      <c r="B65" s="453" t="s">
        <v>426</v>
      </c>
      <c r="C65" s="460" t="s">
        <v>427</v>
      </c>
      <c r="D65" s="457"/>
      <c r="E65" s="101">
        <v>20</v>
      </c>
      <c r="F65" s="101">
        <v>22</v>
      </c>
      <c r="G65" s="101">
        <v>23</v>
      </c>
      <c r="H65" s="101"/>
      <c r="I65" s="12"/>
      <c r="J65" s="7"/>
    </row>
    <row r="66" spans="2:10" ht="25.5" customHeight="1" x14ac:dyDescent="0.2">
      <c r="B66" s="464" t="s">
        <v>428</v>
      </c>
      <c r="C66" s="465" t="s">
        <v>429</v>
      </c>
      <c r="D66" s="461" t="s">
        <v>430</v>
      </c>
      <c r="E66" s="461" t="s">
        <v>430</v>
      </c>
      <c r="F66" s="461" t="s">
        <v>430</v>
      </c>
      <c r="G66" s="461" t="s">
        <v>430</v>
      </c>
      <c r="H66" s="461" t="s">
        <v>430</v>
      </c>
      <c r="I66" s="12"/>
      <c r="J66" s="7"/>
    </row>
    <row r="67" spans="2:10" ht="27.75" customHeight="1" x14ac:dyDescent="0.2">
      <c r="B67" s="466" t="s">
        <v>431</v>
      </c>
      <c r="C67" s="462" t="s">
        <v>432</v>
      </c>
      <c r="D67" s="463">
        <v>2</v>
      </c>
      <c r="E67" s="467">
        <v>2</v>
      </c>
      <c r="F67" s="467">
        <v>4</v>
      </c>
      <c r="G67" s="467">
        <v>3</v>
      </c>
      <c r="H67" s="101"/>
      <c r="I67" s="12"/>
      <c r="J67" s="7"/>
    </row>
    <row r="68" spans="2:10" ht="27.75" customHeight="1" x14ac:dyDescent="0.2">
      <c r="B68" s="464" t="s">
        <v>433</v>
      </c>
      <c r="C68" s="465" t="s">
        <v>434</v>
      </c>
      <c r="D68" s="461" t="s">
        <v>430</v>
      </c>
      <c r="E68" s="461" t="s">
        <v>430</v>
      </c>
      <c r="F68" s="461" t="s">
        <v>430</v>
      </c>
      <c r="G68" s="461" t="s">
        <v>430</v>
      </c>
      <c r="H68" s="461" t="s">
        <v>430</v>
      </c>
      <c r="I68" s="12"/>
      <c r="J68" s="7"/>
    </row>
    <row r="69" spans="2:10" ht="27.75" customHeight="1" x14ac:dyDescent="0.2">
      <c r="B69" s="140" t="s">
        <v>435</v>
      </c>
      <c r="C69" s="489" t="s">
        <v>436</v>
      </c>
      <c r="D69" s="134">
        <v>25</v>
      </c>
      <c r="E69" s="101">
        <v>25</v>
      </c>
      <c r="F69" s="101">
        <v>25</v>
      </c>
      <c r="G69" s="101">
        <v>25</v>
      </c>
      <c r="H69" s="101"/>
      <c r="I69" s="12"/>
      <c r="J69" s="7"/>
    </row>
    <row r="70" spans="2:10" ht="30" customHeight="1" x14ac:dyDescent="0.2">
      <c r="B70" s="113" t="s">
        <v>98</v>
      </c>
      <c r="C70" s="459" t="s">
        <v>437</v>
      </c>
      <c r="D70" s="9"/>
      <c r="E70" s="9"/>
      <c r="F70" s="9"/>
      <c r="G70" s="9"/>
      <c r="H70" s="9"/>
      <c r="I70" s="7"/>
      <c r="J70" s="7"/>
    </row>
    <row r="71" spans="2:10" ht="26.25" customHeight="1" x14ac:dyDescent="0.2">
      <c r="B71" s="119" t="s">
        <v>100</v>
      </c>
      <c r="C71" s="166" t="s">
        <v>438</v>
      </c>
      <c r="D71" s="116">
        <v>0</v>
      </c>
      <c r="E71" s="116">
        <v>0</v>
      </c>
      <c r="F71" s="116">
        <v>0</v>
      </c>
      <c r="G71" s="116">
        <v>1</v>
      </c>
      <c r="H71" s="117" t="s">
        <v>439</v>
      </c>
      <c r="I71" s="7"/>
      <c r="J71" s="7"/>
    </row>
    <row r="72" spans="2:10" ht="28.5" customHeight="1" x14ac:dyDescent="0.2">
      <c r="B72" s="119" t="s">
        <v>103</v>
      </c>
      <c r="C72" s="167" t="s">
        <v>440</v>
      </c>
      <c r="D72" s="168">
        <v>7</v>
      </c>
      <c r="E72" s="168">
        <v>7</v>
      </c>
      <c r="F72" s="168">
        <v>7</v>
      </c>
      <c r="G72" s="116">
        <v>7</v>
      </c>
      <c r="H72" s="117" t="s">
        <v>441</v>
      </c>
      <c r="I72" s="7"/>
      <c r="J72" s="7"/>
    </row>
    <row r="73" spans="2:10" ht="43.5" customHeight="1" x14ac:dyDescent="0.2">
      <c r="B73" s="119" t="s">
        <v>104</v>
      </c>
      <c r="C73" s="167" t="s">
        <v>442</v>
      </c>
      <c r="D73" s="116" t="s">
        <v>443</v>
      </c>
      <c r="E73" s="116" t="s">
        <v>443</v>
      </c>
      <c r="F73" s="116" t="s">
        <v>443</v>
      </c>
      <c r="G73" s="116" t="s">
        <v>443</v>
      </c>
      <c r="H73" s="117" t="s">
        <v>444</v>
      </c>
      <c r="I73" s="7"/>
      <c r="J73" s="7"/>
    </row>
    <row r="74" spans="2:10" ht="25.5" customHeight="1" x14ac:dyDescent="0.2">
      <c r="B74" s="119" t="s">
        <v>107</v>
      </c>
      <c r="C74" s="169" t="s">
        <v>445</v>
      </c>
      <c r="D74" s="116">
        <v>0</v>
      </c>
      <c r="E74" s="116">
        <v>0</v>
      </c>
      <c r="F74" s="116">
        <v>0</v>
      </c>
      <c r="G74" s="116">
        <v>0</v>
      </c>
      <c r="H74" s="117" t="s">
        <v>446</v>
      </c>
      <c r="I74" s="7"/>
      <c r="J74" s="7"/>
    </row>
    <row r="75" spans="2:10" ht="25.5" customHeight="1" x14ac:dyDescent="0.2">
      <c r="B75" s="119" t="s">
        <v>110</v>
      </c>
      <c r="C75" s="170" t="s">
        <v>447</v>
      </c>
      <c r="D75" s="116">
        <v>48</v>
      </c>
      <c r="E75" s="116">
        <v>49</v>
      </c>
      <c r="F75" s="116">
        <v>50</v>
      </c>
      <c r="G75" s="116">
        <v>50</v>
      </c>
      <c r="H75" s="117" t="s">
        <v>448</v>
      </c>
      <c r="I75" s="7"/>
      <c r="J75" s="7"/>
    </row>
    <row r="76" spans="2:10" ht="25.5" customHeight="1" x14ac:dyDescent="0.2">
      <c r="B76" s="161" t="s">
        <v>116</v>
      </c>
      <c r="C76" s="148" t="s">
        <v>449</v>
      </c>
      <c r="D76" s="149"/>
      <c r="E76" s="149"/>
      <c r="F76" s="149"/>
      <c r="G76" s="171"/>
      <c r="H76" s="171"/>
      <c r="I76" s="12"/>
      <c r="J76" s="7"/>
    </row>
    <row r="77" spans="2:10" ht="25.5" customHeight="1" x14ac:dyDescent="0.2">
      <c r="B77" s="99" t="s">
        <v>118</v>
      </c>
      <c r="C77" s="159" t="s">
        <v>394</v>
      </c>
      <c r="D77" s="101">
        <v>2</v>
      </c>
      <c r="E77" s="101">
        <v>2</v>
      </c>
      <c r="F77" s="101">
        <v>2</v>
      </c>
      <c r="G77" s="101">
        <v>2</v>
      </c>
      <c r="H77" s="135"/>
      <c r="I77" s="12"/>
      <c r="J77" s="7"/>
    </row>
    <row r="78" spans="2:10" ht="25.5" customHeight="1" x14ac:dyDescent="0.2">
      <c r="B78" s="99" t="s">
        <v>121</v>
      </c>
      <c r="C78" s="172" t="s">
        <v>450</v>
      </c>
      <c r="D78" s="86">
        <v>7</v>
      </c>
      <c r="E78" s="86">
        <v>7</v>
      </c>
      <c r="F78" s="86">
        <v>7</v>
      </c>
      <c r="G78" s="468">
        <v>7</v>
      </c>
      <c r="H78" s="158"/>
      <c r="I78" s="12"/>
      <c r="J78" s="7"/>
    </row>
    <row r="79" spans="2:10" ht="21.75" customHeight="1" x14ac:dyDescent="0.2">
      <c r="B79" s="99" t="s">
        <v>451</v>
      </c>
      <c r="C79" s="173" t="s">
        <v>452</v>
      </c>
      <c r="D79" s="86">
        <v>363</v>
      </c>
      <c r="E79" s="86">
        <v>363</v>
      </c>
      <c r="F79" s="86">
        <v>363</v>
      </c>
      <c r="G79" s="468">
        <v>363</v>
      </c>
      <c r="H79" s="158"/>
      <c r="I79" s="12"/>
      <c r="J79" s="7"/>
    </row>
    <row r="80" spans="2:10" ht="27.75" customHeight="1" x14ac:dyDescent="0.2">
      <c r="B80" s="99" t="s">
        <v>124</v>
      </c>
      <c r="C80" s="174" t="s">
        <v>453</v>
      </c>
      <c r="D80" s="86">
        <v>607</v>
      </c>
      <c r="E80" s="86">
        <v>600</v>
      </c>
      <c r="F80" s="86">
        <v>600</v>
      </c>
      <c r="G80" s="468">
        <v>600</v>
      </c>
      <c r="H80" s="158"/>
      <c r="I80" s="7"/>
      <c r="J80" s="7"/>
    </row>
    <row r="81" spans="2:10" ht="40.5" customHeight="1" x14ac:dyDescent="0.2">
      <c r="B81" s="99" t="s">
        <v>127</v>
      </c>
      <c r="C81" s="175" t="s">
        <v>454</v>
      </c>
      <c r="D81" s="101">
        <v>48</v>
      </c>
      <c r="E81" s="101">
        <v>49</v>
      </c>
      <c r="F81" s="101">
        <v>50</v>
      </c>
      <c r="G81" s="225">
        <v>50</v>
      </c>
      <c r="H81" s="135" t="s">
        <v>455</v>
      </c>
      <c r="I81" s="218"/>
      <c r="J81" s="7"/>
    </row>
    <row r="82" spans="2:10" ht="33" customHeight="1" x14ac:dyDescent="0.2">
      <c r="B82" s="99" t="s">
        <v>456</v>
      </c>
      <c r="C82" s="159" t="s">
        <v>457</v>
      </c>
      <c r="D82" s="101" t="s">
        <v>458</v>
      </c>
      <c r="E82" s="101" t="s">
        <v>459</v>
      </c>
      <c r="F82" s="101" t="s">
        <v>460</v>
      </c>
      <c r="G82" s="468" t="s">
        <v>461</v>
      </c>
      <c r="H82" s="176"/>
      <c r="I82" s="218"/>
      <c r="J82" s="7"/>
    </row>
    <row r="83" spans="2:10" ht="27" customHeight="1" x14ac:dyDescent="0.2">
      <c r="B83" s="99" t="s">
        <v>462</v>
      </c>
      <c r="C83" s="141" t="s">
        <v>463</v>
      </c>
      <c r="D83" s="177" t="s">
        <v>464</v>
      </c>
      <c r="E83" s="178" t="s">
        <v>464</v>
      </c>
      <c r="F83" s="178" t="s">
        <v>464</v>
      </c>
      <c r="G83" s="469">
        <v>45955</v>
      </c>
      <c r="H83" s="176"/>
      <c r="I83" s="218"/>
      <c r="J83" s="7"/>
    </row>
    <row r="84" spans="2:10" ht="39.75" customHeight="1" x14ac:dyDescent="0.2">
      <c r="B84" s="99" t="s">
        <v>465</v>
      </c>
      <c r="C84" s="179" t="s">
        <v>466</v>
      </c>
      <c r="D84" s="180">
        <v>461</v>
      </c>
      <c r="E84" s="180">
        <v>460</v>
      </c>
      <c r="F84" s="180">
        <v>460</v>
      </c>
      <c r="G84" s="470">
        <v>460</v>
      </c>
      <c r="H84" s="176"/>
      <c r="I84" s="218"/>
      <c r="J84" s="7"/>
    </row>
    <row r="85" spans="2:10" ht="22.5" customHeight="1" x14ac:dyDescent="0.2">
      <c r="B85" s="181" t="s">
        <v>467</v>
      </c>
      <c r="C85" s="182" t="s">
        <v>468</v>
      </c>
      <c r="D85" s="98"/>
      <c r="E85" s="98"/>
      <c r="F85" s="183"/>
      <c r="G85" s="183"/>
      <c r="H85" s="183"/>
      <c r="I85" s="218"/>
      <c r="J85" s="7"/>
    </row>
    <row r="86" spans="2:10" ht="57.75" customHeight="1" x14ac:dyDescent="0.2">
      <c r="B86" s="184" t="s">
        <v>469</v>
      </c>
      <c r="C86" s="185" t="s">
        <v>470</v>
      </c>
      <c r="D86" s="186">
        <v>3</v>
      </c>
      <c r="E86" s="186">
        <v>4</v>
      </c>
      <c r="F86" s="186">
        <v>5</v>
      </c>
      <c r="G86" s="471">
        <v>5</v>
      </c>
      <c r="H86" s="176"/>
      <c r="I86" s="218"/>
      <c r="J86" s="7"/>
    </row>
    <row r="87" spans="2:10" x14ac:dyDescent="0.2">
      <c r="B87" s="184" t="s">
        <v>471</v>
      </c>
      <c r="C87" s="175" t="s">
        <v>472</v>
      </c>
      <c r="D87" s="180">
        <v>278</v>
      </c>
      <c r="E87" s="180">
        <v>280</v>
      </c>
      <c r="F87" s="180">
        <v>285</v>
      </c>
      <c r="G87" s="470">
        <v>290</v>
      </c>
      <c r="H87" s="135" t="s">
        <v>473</v>
      </c>
      <c r="I87" s="12"/>
      <c r="J87" s="7"/>
    </row>
    <row r="88" spans="2:10" ht="68.25" customHeight="1" x14ac:dyDescent="0.2">
      <c r="B88" s="184" t="s">
        <v>474</v>
      </c>
      <c r="C88" s="175" t="s">
        <v>475</v>
      </c>
      <c r="D88" s="180">
        <v>8</v>
      </c>
      <c r="E88" s="180">
        <v>9</v>
      </c>
      <c r="F88" s="180">
        <v>9</v>
      </c>
      <c r="G88" s="470">
        <v>9</v>
      </c>
      <c r="H88" s="176"/>
      <c r="I88" s="12"/>
      <c r="J88" s="7"/>
    </row>
    <row r="89" spans="2:10" ht="25.5" customHeight="1" x14ac:dyDescent="0.2">
      <c r="B89" s="161" t="s">
        <v>476</v>
      </c>
      <c r="C89" s="148" t="s">
        <v>477</v>
      </c>
      <c r="D89" s="149"/>
      <c r="E89" s="149"/>
      <c r="F89" s="150"/>
      <c r="G89" s="150"/>
      <c r="H89" s="150"/>
      <c r="I89" s="12"/>
      <c r="J89" s="7"/>
    </row>
    <row r="90" spans="2:10" ht="18" customHeight="1" x14ac:dyDescent="0.2">
      <c r="B90" s="99" t="s">
        <v>478</v>
      </c>
      <c r="C90" s="187" t="s">
        <v>479</v>
      </c>
      <c r="D90" s="86">
        <v>39</v>
      </c>
      <c r="E90" s="86">
        <v>40</v>
      </c>
      <c r="F90" s="86">
        <v>41</v>
      </c>
      <c r="G90" s="86">
        <v>42</v>
      </c>
      <c r="H90" s="188"/>
      <c r="I90" s="12"/>
      <c r="J90" s="7"/>
    </row>
    <row r="91" spans="2:10" ht="21.75" customHeight="1" x14ac:dyDescent="0.2">
      <c r="B91" s="99" t="s">
        <v>480</v>
      </c>
      <c r="C91" s="66" t="s">
        <v>481</v>
      </c>
      <c r="D91" s="86">
        <v>965</v>
      </c>
      <c r="E91" s="86">
        <v>980</v>
      </c>
      <c r="F91" s="86">
        <v>1000</v>
      </c>
      <c r="G91" s="86">
        <v>1010</v>
      </c>
      <c r="H91" s="188"/>
      <c r="I91" s="12"/>
      <c r="J91" s="7"/>
    </row>
    <row r="92" spans="2:10" ht="34.5" customHeight="1" x14ac:dyDescent="0.2">
      <c r="B92" s="161" t="s">
        <v>482</v>
      </c>
      <c r="C92" s="148" t="s">
        <v>483</v>
      </c>
      <c r="D92" s="149"/>
      <c r="E92" s="149"/>
      <c r="F92" s="150"/>
      <c r="G92" s="150"/>
      <c r="H92" s="150"/>
      <c r="I92" s="12"/>
      <c r="J92" s="7"/>
    </row>
    <row r="93" spans="2:10" ht="21.75" customHeight="1" x14ac:dyDescent="0.2">
      <c r="B93" s="99" t="s">
        <v>484</v>
      </c>
      <c r="C93" s="189" t="s">
        <v>485</v>
      </c>
      <c r="D93" s="101">
        <v>0</v>
      </c>
      <c r="E93" s="180">
        <v>100</v>
      </c>
      <c r="F93" s="180">
        <v>0</v>
      </c>
      <c r="G93" s="186">
        <v>0</v>
      </c>
      <c r="H93" s="175"/>
      <c r="I93" s="12"/>
      <c r="J93" s="7"/>
    </row>
    <row r="94" spans="2:10" ht="21.75" customHeight="1" x14ac:dyDescent="0.2">
      <c r="B94" s="99" t="s">
        <v>486</v>
      </c>
      <c r="C94" s="189" t="s">
        <v>487</v>
      </c>
      <c r="D94" s="101">
        <v>0</v>
      </c>
      <c r="E94" s="180">
        <v>100</v>
      </c>
      <c r="F94" s="180">
        <v>0</v>
      </c>
      <c r="G94" s="186">
        <v>0</v>
      </c>
      <c r="H94" s="175"/>
      <c r="I94" s="12"/>
      <c r="J94" s="7"/>
    </row>
    <row r="95" spans="2:10" ht="29.25" customHeight="1" x14ac:dyDescent="0.2">
      <c r="B95" s="99" t="s">
        <v>488</v>
      </c>
      <c r="C95" s="189" t="s">
        <v>489</v>
      </c>
      <c r="D95" s="101">
        <v>0</v>
      </c>
      <c r="E95" s="180">
        <v>2</v>
      </c>
      <c r="F95" s="180">
        <v>3</v>
      </c>
      <c r="G95" s="186">
        <v>0</v>
      </c>
      <c r="H95" s="129"/>
      <c r="I95" s="12"/>
      <c r="J95" s="7"/>
    </row>
    <row r="96" spans="2:10" ht="30.75" customHeight="1" x14ac:dyDescent="0.2">
      <c r="B96" s="99" t="s">
        <v>490</v>
      </c>
      <c r="C96" s="189" t="s">
        <v>491</v>
      </c>
      <c r="D96" s="101">
        <v>0</v>
      </c>
      <c r="E96" s="180">
        <v>0</v>
      </c>
      <c r="F96" s="180">
        <v>0</v>
      </c>
      <c r="G96" s="186">
        <v>1</v>
      </c>
      <c r="H96" s="129"/>
      <c r="I96" s="7"/>
      <c r="J96" s="7"/>
    </row>
    <row r="97" spans="2:10" ht="29.25" customHeight="1" x14ac:dyDescent="0.2">
      <c r="B97" s="10" t="s">
        <v>492</v>
      </c>
      <c r="C97" s="9" t="s">
        <v>493</v>
      </c>
      <c r="D97" s="9"/>
      <c r="E97" s="9"/>
      <c r="F97" s="9"/>
      <c r="G97" s="9"/>
      <c r="H97" s="9"/>
      <c r="I97" s="7"/>
      <c r="J97" s="7"/>
    </row>
    <row r="98" spans="2:10" ht="31.5" customHeight="1" x14ac:dyDescent="0.2">
      <c r="B98" s="119" t="s">
        <v>494</v>
      </c>
      <c r="C98" s="118" t="s">
        <v>495</v>
      </c>
      <c r="D98" s="116">
        <v>0.84</v>
      </c>
      <c r="E98" s="116">
        <v>0.85</v>
      </c>
      <c r="F98" s="116">
        <v>0.86</v>
      </c>
      <c r="G98" s="116">
        <v>0.87</v>
      </c>
      <c r="H98" s="117" t="s">
        <v>496</v>
      </c>
      <c r="I98" s="7"/>
      <c r="J98" s="7"/>
    </row>
    <row r="99" spans="2:10" ht="41.25" customHeight="1" x14ac:dyDescent="0.2">
      <c r="B99" s="119" t="s">
        <v>497</v>
      </c>
      <c r="C99" s="118" t="s">
        <v>498</v>
      </c>
      <c r="D99" s="116">
        <v>93.37</v>
      </c>
      <c r="E99" s="116">
        <v>94</v>
      </c>
      <c r="F99" s="116">
        <v>95</v>
      </c>
      <c r="G99" s="116">
        <v>96</v>
      </c>
      <c r="H99" s="117" t="s">
        <v>499</v>
      </c>
      <c r="I99" s="12"/>
      <c r="J99" s="7"/>
    </row>
    <row r="100" spans="2:10" ht="30.75" customHeight="1" x14ac:dyDescent="0.2">
      <c r="B100" s="161" t="s">
        <v>500</v>
      </c>
      <c r="C100" s="148" t="s">
        <v>501</v>
      </c>
      <c r="D100" s="149"/>
      <c r="E100" s="149"/>
      <c r="F100" s="150"/>
      <c r="G100" s="150"/>
      <c r="H100" s="150"/>
      <c r="I100" s="12"/>
      <c r="J100" s="7"/>
    </row>
    <row r="101" spans="2:10" ht="43.5" customHeight="1" x14ac:dyDescent="0.2">
      <c r="B101" s="99" t="s">
        <v>502</v>
      </c>
      <c r="C101" s="151" t="s">
        <v>503</v>
      </c>
      <c r="D101" s="101">
        <v>5.89</v>
      </c>
      <c r="E101" s="101">
        <v>5.9</v>
      </c>
      <c r="F101" s="101">
        <v>5.91</v>
      </c>
      <c r="G101" s="101">
        <v>5.91</v>
      </c>
      <c r="H101" s="188"/>
      <c r="I101" s="12"/>
      <c r="J101" s="7"/>
    </row>
    <row r="102" spans="2:10" ht="84" customHeight="1" x14ac:dyDescent="0.2">
      <c r="B102" s="99" t="s">
        <v>504</v>
      </c>
      <c r="C102" s="156" t="s">
        <v>505</v>
      </c>
      <c r="D102" s="101">
        <v>19.59</v>
      </c>
      <c r="E102" s="101">
        <v>20.11</v>
      </c>
      <c r="F102" s="101">
        <v>20.11</v>
      </c>
      <c r="G102" s="225">
        <v>20.11</v>
      </c>
      <c r="H102" s="188"/>
      <c r="I102" s="12"/>
      <c r="J102" s="7"/>
    </row>
    <row r="103" spans="2:10" ht="26.25" customHeight="1" x14ac:dyDescent="0.2">
      <c r="B103" s="99" t="s">
        <v>506</v>
      </c>
      <c r="C103" s="190" t="s">
        <v>507</v>
      </c>
      <c r="D103" s="101">
        <v>157</v>
      </c>
      <c r="E103" s="101">
        <v>158</v>
      </c>
      <c r="F103" s="101">
        <v>160</v>
      </c>
      <c r="G103" s="225">
        <v>162</v>
      </c>
      <c r="H103" s="188"/>
      <c r="I103" s="12"/>
      <c r="J103" s="7"/>
    </row>
    <row r="104" spans="2:10" ht="53.45" customHeight="1" x14ac:dyDescent="0.2">
      <c r="B104" s="99" t="s">
        <v>508</v>
      </c>
      <c r="C104" s="191" t="s">
        <v>509</v>
      </c>
      <c r="D104" s="101">
        <v>1450</v>
      </c>
      <c r="E104" s="101">
        <v>1453</v>
      </c>
      <c r="F104" s="101">
        <v>1456</v>
      </c>
      <c r="G104" s="225">
        <v>1460</v>
      </c>
      <c r="H104" s="188"/>
      <c r="I104" s="12"/>
      <c r="J104" s="7"/>
    </row>
    <row r="105" spans="2:10" ht="37.5" customHeight="1" x14ac:dyDescent="0.2">
      <c r="B105" s="10" t="s">
        <v>510</v>
      </c>
      <c r="C105" s="9" t="s">
        <v>511</v>
      </c>
      <c r="D105" s="9"/>
      <c r="E105" s="9"/>
      <c r="F105" s="9"/>
      <c r="G105" s="9"/>
      <c r="H105" s="9"/>
      <c r="I105" s="12"/>
      <c r="J105" s="7"/>
    </row>
    <row r="106" spans="2:10" ht="37.5" customHeight="1" x14ac:dyDescent="0.2">
      <c r="B106" s="119" t="s">
        <v>512</v>
      </c>
      <c r="C106" s="193" t="s">
        <v>513</v>
      </c>
      <c r="D106" s="116" t="s">
        <v>514</v>
      </c>
      <c r="E106" s="116" t="s">
        <v>514</v>
      </c>
      <c r="F106" s="168" t="s">
        <v>514</v>
      </c>
      <c r="G106" s="472" t="s">
        <v>515</v>
      </c>
      <c r="H106" s="192" t="s">
        <v>516</v>
      </c>
      <c r="I106" s="12"/>
      <c r="J106" s="7"/>
    </row>
    <row r="107" spans="2:10" ht="17.25" customHeight="1" x14ac:dyDescent="0.2">
      <c r="B107" s="119" t="s">
        <v>517</v>
      </c>
      <c r="C107" s="194" t="s">
        <v>518</v>
      </c>
      <c r="D107" s="116">
        <v>0</v>
      </c>
      <c r="E107" s="116">
        <v>0</v>
      </c>
      <c r="F107" s="473">
        <v>1</v>
      </c>
      <c r="G107" s="474">
        <v>0</v>
      </c>
      <c r="H107" s="117" t="s">
        <v>519</v>
      </c>
      <c r="I107" s="12"/>
      <c r="J107" s="7"/>
    </row>
    <row r="108" spans="2:10" ht="20.25" customHeight="1" x14ac:dyDescent="0.2">
      <c r="B108" s="119" t="s">
        <v>520</v>
      </c>
      <c r="C108" s="169" t="s">
        <v>521</v>
      </c>
      <c r="D108" s="116">
        <v>57</v>
      </c>
      <c r="E108" s="116">
        <v>60</v>
      </c>
      <c r="F108" s="473">
        <v>60</v>
      </c>
      <c r="G108" s="474">
        <v>62</v>
      </c>
      <c r="H108" s="117" t="s">
        <v>522</v>
      </c>
      <c r="I108" s="12"/>
      <c r="J108" s="7"/>
    </row>
    <row r="109" spans="2:10" ht="29.25" customHeight="1" x14ac:dyDescent="0.2">
      <c r="B109" s="119" t="s">
        <v>523</v>
      </c>
      <c r="C109" s="169" t="s">
        <v>524</v>
      </c>
      <c r="D109" s="116">
        <v>32</v>
      </c>
      <c r="E109" s="116">
        <v>32</v>
      </c>
      <c r="F109" s="473">
        <v>32</v>
      </c>
      <c r="G109" s="474">
        <v>32</v>
      </c>
      <c r="H109" s="117" t="s">
        <v>525</v>
      </c>
      <c r="I109" s="12"/>
      <c r="J109" s="7"/>
    </row>
    <row r="110" spans="2:10" ht="28.5" customHeight="1" x14ac:dyDescent="0.2">
      <c r="B110" s="119" t="s">
        <v>526</v>
      </c>
      <c r="C110" s="195" t="s">
        <v>527</v>
      </c>
      <c r="D110" s="116">
        <v>120</v>
      </c>
      <c r="E110" s="116">
        <v>125</v>
      </c>
      <c r="F110" s="473">
        <v>125</v>
      </c>
      <c r="G110" s="474">
        <v>126</v>
      </c>
      <c r="H110" s="117" t="s">
        <v>528</v>
      </c>
      <c r="I110" s="12"/>
      <c r="J110" s="7"/>
    </row>
    <row r="111" spans="2:10" ht="30.75" customHeight="1" x14ac:dyDescent="0.2">
      <c r="B111" s="119" t="s">
        <v>529</v>
      </c>
      <c r="C111" s="167" t="s">
        <v>530</v>
      </c>
      <c r="D111" s="116">
        <v>45</v>
      </c>
      <c r="E111" s="116">
        <v>50</v>
      </c>
      <c r="F111" s="473">
        <v>55</v>
      </c>
      <c r="G111" s="474">
        <v>57</v>
      </c>
      <c r="H111" s="117" t="s">
        <v>531</v>
      </c>
      <c r="I111" s="12"/>
      <c r="J111" s="7"/>
    </row>
    <row r="112" spans="2:10" ht="28.5" customHeight="1" x14ac:dyDescent="0.2">
      <c r="B112" s="119" t="s">
        <v>532</v>
      </c>
      <c r="C112" s="167" t="s">
        <v>533</v>
      </c>
      <c r="D112" s="116">
        <v>20</v>
      </c>
      <c r="E112" s="116">
        <v>25</v>
      </c>
      <c r="F112" s="473">
        <v>25</v>
      </c>
      <c r="G112" s="474">
        <v>26</v>
      </c>
      <c r="H112" s="117" t="s">
        <v>534</v>
      </c>
      <c r="I112" s="12"/>
      <c r="J112" s="7"/>
    </row>
    <row r="113" spans="2:10" ht="26.25" customHeight="1" x14ac:dyDescent="0.2">
      <c r="B113" s="119" t="s">
        <v>535</v>
      </c>
      <c r="C113" s="167" t="s">
        <v>536</v>
      </c>
      <c r="D113" s="116" t="s">
        <v>537</v>
      </c>
      <c r="E113" s="116" t="s">
        <v>537</v>
      </c>
      <c r="F113" s="473" t="s">
        <v>537</v>
      </c>
      <c r="G113" s="474" t="s">
        <v>537</v>
      </c>
      <c r="H113" s="117" t="s">
        <v>538</v>
      </c>
      <c r="I113" s="12"/>
      <c r="J113" s="7"/>
    </row>
    <row r="114" spans="2:10" ht="24" customHeight="1" x14ac:dyDescent="0.2">
      <c r="B114" s="119" t="s">
        <v>539</v>
      </c>
      <c r="C114" s="169" t="s">
        <v>540</v>
      </c>
      <c r="D114" s="116">
        <v>85</v>
      </c>
      <c r="E114" s="116">
        <v>85</v>
      </c>
      <c r="F114" s="473">
        <v>85</v>
      </c>
      <c r="G114" s="474">
        <v>85</v>
      </c>
      <c r="H114" s="117" t="s">
        <v>541</v>
      </c>
      <c r="I114" s="12"/>
      <c r="J114" s="7"/>
    </row>
    <row r="115" spans="2:10" ht="30.75" customHeight="1" x14ac:dyDescent="0.2">
      <c r="B115" s="119" t="s">
        <v>542</v>
      </c>
      <c r="C115" s="167" t="s">
        <v>543</v>
      </c>
      <c r="D115" s="116">
        <v>6</v>
      </c>
      <c r="E115" s="116">
        <v>6</v>
      </c>
      <c r="F115" s="473">
        <v>6</v>
      </c>
      <c r="G115" s="474">
        <v>6</v>
      </c>
      <c r="H115" s="117" t="s">
        <v>544</v>
      </c>
      <c r="I115" s="12"/>
      <c r="J115" s="7"/>
    </row>
    <row r="116" spans="2:10" ht="27" customHeight="1" x14ac:dyDescent="0.2">
      <c r="B116" s="119" t="s">
        <v>545</v>
      </c>
      <c r="C116" s="193" t="s">
        <v>546</v>
      </c>
      <c r="D116" s="116">
        <v>5</v>
      </c>
      <c r="E116" s="116">
        <v>6</v>
      </c>
      <c r="F116" s="473">
        <v>6</v>
      </c>
      <c r="G116" s="474">
        <v>6</v>
      </c>
      <c r="H116" s="117" t="s">
        <v>547</v>
      </c>
      <c r="I116" s="12"/>
      <c r="J116" s="7"/>
    </row>
    <row r="117" spans="2:10" ht="21.75" customHeight="1" x14ac:dyDescent="0.2">
      <c r="B117" s="119" t="s">
        <v>548</v>
      </c>
      <c r="C117" s="167" t="s">
        <v>549</v>
      </c>
      <c r="D117" s="116">
        <v>5</v>
      </c>
      <c r="E117" s="116">
        <v>5</v>
      </c>
      <c r="F117" s="473">
        <v>5</v>
      </c>
      <c r="G117" s="474">
        <v>5</v>
      </c>
      <c r="H117" s="117" t="s">
        <v>550</v>
      </c>
      <c r="I117" s="12"/>
      <c r="J117" s="7"/>
    </row>
    <row r="118" spans="2:10" ht="31.5" customHeight="1" x14ac:dyDescent="0.2">
      <c r="B118" s="119" t="s">
        <v>551</v>
      </c>
      <c r="C118" s="167" t="s">
        <v>552</v>
      </c>
      <c r="D118" s="116">
        <v>135</v>
      </c>
      <c r="E118" s="116">
        <v>140</v>
      </c>
      <c r="F118" s="473">
        <v>145</v>
      </c>
      <c r="G118" s="474">
        <v>147</v>
      </c>
      <c r="H118" s="117" t="s">
        <v>553</v>
      </c>
      <c r="I118" s="12"/>
      <c r="J118" s="7"/>
    </row>
    <row r="119" spans="2:10" ht="19.5" customHeight="1" x14ac:dyDescent="0.2">
      <c r="B119" s="119" t="s">
        <v>554</v>
      </c>
      <c r="C119" s="167" t="s">
        <v>555</v>
      </c>
      <c r="D119" s="116">
        <v>22</v>
      </c>
      <c r="E119" s="116">
        <v>24</v>
      </c>
      <c r="F119" s="473">
        <v>26</v>
      </c>
      <c r="G119" s="474">
        <v>27</v>
      </c>
      <c r="H119" s="117" t="s">
        <v>556</v>
      </c>
      <c r="I119" s="12"/>
      <c r="J119" s="7"/>
    </row>
    <row r="120" spans="2:10" ht="19.5" customHeight="1" x14ac:dyDescent="0.2">
      <c r="B120" s="119" t="s">
        <v>557</v>
      </c>
      <c r="C120" s="167" t="s">
        <v>558</v>
      </c>
      <c r="D120" s="116">
        <v>0</v>
      </c>
      <c r="E120" s="116">
        <v>0</v>
      </c>
      <c r="F120" s="473">
        <v>0</v>
      </c>
      <c r="G120" s="474">
        <v>1</v>
      </c>
      <c r="H120" s="117" t="s">
        <v>559</v>
      </c>
      <c r="I120" s="12"/>
      <c r="J120" s="7"/>
    </row>
    <row r="121" spans="2:10" ht="25.5" customHeight="1" x14ac:dyDescent="0.2">
      <c r="B121" s="119" t="s">
        <v>560</v>
      </c>
      <c r="C121" s="169" t="s">
        <v>561</v>
      </c>
      <c r="D121" s="116">
        <v>9</v>
      </c>
      <c r="E121" s="116">
        <v>9</v>
      </c>
      <c r="F121" s="473">
        <v>10</v>
      </c>
      <c r="G121" s="474">
        <v>10</v>
      </c>
      <c r="H121" s="117" t="s">
        <v>562</v>
      </c>
      <c r="I121" s="12"/>
      <c r="J121" s="7"/>
    </row>
    <row r="122" spans="2:10" ht="22.5" customHeight="1" x14ac:dyDescent="0.2">
      <c r="B122" s="119" t="s">
        <v>563</v>
      </c>
      <c r="C122" s="196" t="s">
        <v>564</v>
      </c>
      <c r="D122" s="116">
        <v>6</v>
      </c>
      <c r="E122" s="116">
        <v>7</v>
      </c>
      <c r="F122" s="473">
        <v>8</v>
      </c>
      <c r="G122" s="474">
        <v>9</v>
      </c>
      <c r="H122" s="117" t="s">
        <v>565</v>
      </c>
      <c r="I122" s="12"/>
      <c r="J122" s="7"/>
    </row>
    <row r="123" spans="2:10" ht="27.75" customHeight="1" x14ac:dyDescent="0.2">
      <c r="B123" s="161" t="s">
        <v>566</v>
      </c>
      <c r="C123" s="148" t="s">
        <v>567</v>
      </c>
      <c r="D123" s="149"/>
      <c r="E123" s="149"/>
      <c r="F123" s="149"/>
      <c r="G123" s="150"/>
      <c r="H123" s="150"/>
    </row>
    <row r="124" spans="2:10" ht="32.25" customHeight="1" x14ac:dyDescent="0.2">
      <c r="B124" s="99" t="s">
        <v>568</v>
      </c>
      <c r="C124" s="197" t="s">
        <v>569</v>
      </c>
      <c r="D124" s="86">
        <v>19</v>
      </c>
      <c r="E124" s="86">
        <v>19</v>
      </c>
      <c r="F124" s="86">
        <v>20</v>
      </c>
      <c r="G124" s="86">
        <v>20</v>
      </c>
      <c r="H124" s="158"/>
    </row>
    <row r="125" spans="2:10" ht="38.25" x14ac:dyDescent="0.2">
      <c r="B125" s="198" t="s">
        <v>130</v>
      </c>
      <c r="C125" s="110" t="s">
        <v>570</v>
      </c>
      <c r="D125" s="8"/>
      <c r="E125" s="8"/>
      <c r="F125" s="8"/>
      <c r="G125" s="8"/>
      <c r="H125" s="8"/>
    </row>
    <row r="126" spans="2:10" ht="63.75" x14ac:dyDescent="0.2">
      <c r="B126" s="10" t="s">
        <v>132</v>
      </c>
      <c r="C126" s="9" t="s">
        <v>571</v>
      </c>
      <c r="D126" s="9"/>
      <c r="E126" s="9"/>
      <c r="F126" s="9"/>
      <c r="G126" s="9"/>
      <c r="H126" s="9"/>
    </row>
    <row r="127" spans="2:10" ht="38.25" x14ac:dyDescent="0.2">
      <c r="B127" s="114" t="s">
        <v>572</v>
      </c>
      <c r="C127" s="199" t="s">
        <v>573</v>
      </c>
      <c r="D127" s="116">
        <v>154</v>
      </c>
      <c r="E127" s="116">
        <v>154</v>
      </c>
      <c r="F127" s="116">
        <v>154</v>
      </c>
      <c r="G127" s="116">
        <v>160</v>
      </c>
      <c r="H127" s="117" t="s">
        <v>574</v>
      </c>
    </row>
    <row r="128" spans="2:10" x14ac:dyDescent="0.2">
      <c r="B128" s="114" t="s">
        <v>575</v>
      </c>
      <c r="C128" s="199" t="s">
        <v>576</v>
      </c>
      <c r="D128" s="116">
        <v>2</v>
      </c>
      <c r="E128" s="116">
        <v>2</v>
      </c>
      <c r="F128" s="116">
        <v>2</v>
      </c>
      <c r="G128" s="116">
        <v>2</v>
      </c>
      <c r="H128" s="117" t="s">
        <v>577</v>
      </c>
    </row>
    <row r="129" spans="2:8" ht="21.75" customHeight="1" x14ac:dyDescent="0.2">
      <c r="B129" s="114" t="s">
        <v>578</v>
      </c>
      <c r="C129" s="199" t="s">
        <v>579</v>
      </c>
      <c r="D129" s="116">
        <v>8</v>
      </c>
      <c r="E129" s="116">
        <v>8</v>
      </c>
      <c r="F129" s="116">
        <v>8</v>
      </c>
      <c r="G129" s="116">
        <v>8</v>
      </c>
      <c r="H129" s="117" t="s">
        <v>580</v>
      </c>
    </row>
    <row r="130" spans="2:8" x14ac:dyDescent="0.2">
      <c r="B130" s="114" t="s">
        <v>581</v>
      </c>
      <c r="C130" s="121" t="s">
        <v>582</v>
      </c>
      <c r="D130" s="116">
        <v>0</v>
      </c>
      <c r="E130" s="116">
        <v>1</v>
      </c>
      <c r="F130" s="116">
        <v>0</v>
      </c>
      <c r="G130" s="116">
        <v>0</v>
      </c>
      <c r="H130" s="117" t="s">
        <v>583</v>
      </c>
    </row>
    <row r="131" spans="2:8" ht="33.75" customHeight="1" x14ac:dyDescent="0.2">
      <c r="B131" s="114" t="s">
        <v>584</v>
      </c>
      <c r="C131" s="118" t="s">
        <v>585</v>
      </c>
      <c r="D131" s="116">
        <v>1</v>
      </c>
      <c r="E131" s="116">
        <v>2</v>
      </c>
      <c r="F131" s="116">
        <v>2</v>
      </c>
      <c r="G131" s="116">
        <v>2</v>
      </c>
      <c r="H131" s="117" t="s">
        <v>586</v>
      </c>
    </row>
    <row r="132" spans="2:8" ht="25.5" x14ac:dyDescent="0.2">
      <c r="B132" s="114" t="s">
        <v>278</v>
      </c>
      <c r="C132" s="118" t="s">
        <v>587</v>
      </c>
      <c r="D132" s="116">
        <v>1000</v>
      </c>
      <c r="E132" s="116">
        <v>1050</v>
      </c>
      <c r="F132" s="116">
        <v>1100</v>
      </c>
      <c r="G132" s="116">
        <v>1100</v>
      </c>
      <c r="H132" s="117" t="s">
        <v>588</v>
      </c>
    </row>
    <row r="133" spans="2:8" ht="23.25" customHeight="1" x14ac:dyDescent="0.2">
      <c r="B133" s="114" t="s">
        <v>589</v>
      </c>
      <c r="C133" s="121" t="s">
        <v>590</v>
      </c>
      <c r="D133" s="200">
        <v>0</v>
      </c>
      <c r="E133" s="200">
        <v>0</v>
      </c>
      <c r="F133" s="116">
        <v>1</v>
      </c>
      <c r="G133" s="116">
        <v>0</v>
      </c>
      <c r="H133" s="117" t="s">
        <v>591</v>
      </c>
    </row>
    <row r="134" spans="2:8" ht="25.5" x14ac:dyDescent="0.2">
      <c r="B134" s="114" t="s">
        <v>592</v>
      </c>
      <c r="C134" s="199" t="s">
        <v>593</v>
      </c>
      <c r="D134" s="116">
        <v>8</v>
      </c>
      <c r="E134" s="116">
        <v>8</v>
      </c>
      <c r="F134" s="116">
        <v>8</v>
      </c>
      <c r="G134" s="116">
        <v>8</v>
      </c>
      <c r="H134" s="117"/>
    </row>
    <row r="135" spans="2:8" x14ac:dyDescent="0.2">
      <c r="B135" s="161" t="s">
        <v>134</v>
      </c>
      <c r="C135" s="148" t="s">
        <v>594</v>
      </c>
      <c r="D135" s="149"/>
      <c r="E135" s="149"/>
      <c r="F135" s="149"/>
      <c r="G135" s="149"/>
      <c r="H135" s="150"/>
    </row>
    <row r="136" spans="2:8" x14ac:dyDescent="0.2">
      <c r="B136" s="99" t="s">
        <v>136</v>
      </c>
      <c r="C136" s="145" t="s">
        <v>595</v>
      </c>
      <c r="D136" s="101">
        <v>40</v>
      </c>
      <c r="E136" s="101">
        <v>35</v>
      </c>
      <c r="F136" s="101">
        <v>35</v>
      </c>
      <c r="G136" s="101">
        <v>35</v>
      </c>
      <c r="H136" s="129"/>
    </row>
    <row r="137" spans="2:8" x14ac:dyDescent="0.2">
      <c r="B137" s="201"/>
      <c r="C137" s="202" t="s">
        <v>596</v>
      </c>
      <c r="D137" s="203" t="s">
        <v>597</v>
      </c>
      <c r="E137" s="203" t="s">
        <v>597</v>
      </c>
      <c r="F137" s="203" t="s">
        <v>597</v>
      </c>
      <c r="G137" s="203" t="s">
        <v>597</v>
      </c>
      <c r="H137" s="204"/>
    </row>
    <row r="138" spans="2:8" x14ac:dyDescent="0.2">
      <c r="B138" s="99" t="s">
        <v>598</v>
      </c>
      <c r="C138" s="197" t="s">
        <v>599</v>
      </c>
      <c r="D138" s="101">
        <v>23</v>
      </c>
      <c r="E138" s="101">
        <v>18</v>
      </c>
      <c r="F138" s="101">
        <v>18</v>
      </c>
      <c r="G138" s="101">
        <v>18</v>
      </c>
      <c r="H138" s="134"/>
    </row>
    <row r="139" spans="2:8" x14ac:dyDescent="0.2">
      <c r="B139" s="99" t="s">
        <v>600</v>
      </c>
      <c r="C139" s="205" t="s">
        <v>601</v>
      </c>
      <c r="D139" s="101">
        <v>81000</v>
      </c>
      <c r="E139" s="101">
        <v>81500</v>
      </c>
      <c r="F139" s="101">
        <v>82000</v>
      </c>
      <c r="G139" s="101">
        <v>82050</v>
      </c>
      <c r="H139" s="37"/>
    </row>
    <row r="140" spans="2:8" x14ac:dyDescent="0.2">
      <c r="B140" s="99" t="s">
        <v>602</v>
      </c>
      <c r="C140" s="205" t="s">
        <v>603</v>
      </c>
      <c r="D140" s="101">
        <v>5400</v>
      </c>
      <c r="E140" s="101">
        <v>5500</v>
      </c>
      <c r="F140" s="101">
        <v>5600</v>
      </c>
      <c r="G140" s="101">
        <v>5650</v>
      </c>
      <c r="H140" s="134"/>
    </row>
    <row r="141" spans="2:8" ht="16.5" customHeight="1" x14ac:dyDescent="0.2">
      <c r="B141" s="99" t="s">
        <v>604</v>
      </c>
      <c r="C141" s="205" t="s">
        <v>605</v>
      </c>
      <c r="D141" s="101">
        <v>74500</v>
      </c>
      <c r="E141" s="101">
        <v>75000</v>
      </c>
      <c r="F141" s="101">
        <v>75500</v>
      </c>
      <c r="G141" s="101">
        <v>75550</v>
      </c>
      <c r="H141" s="134"/>
    </row>
    <row r="142" spans="2:8" ht="38.25" x14ac:dyDescent="0.2">
      <c r="B142" s="99" t="s">
        <v>606</v>
      </c>
      <c r="C142" s="205" t="s">
        <v>607</v>
      </c>
      <c r="D142" s="101">
        <v>60</v>
      </c>
      <c r="E142" s="101">
        <v>61</v>
      </c>
      <c r="F142" s="101">
        <v>62</v>
      </c>
      <c r="G142" s="101">
        <v>63</v>
      </c>
      <c r="H142" s="134"/>
    </row>
    <row r="143" spans="2:8" x14ac:dyDescent="0.2">
      <c r="B143" s="99" t="s">
        <v>608</v>
      </c>
      <c r="C143" s="206" t="s">
        <v>609</v>
      </c>
      <c r="D143" s="101">
        <v>3</v>
      </c>
      <c r="E143" s="101">
        <v>3</v>
      </c>
      <c r="F143" s="101">
        <v>4</v>
      </c>
      <c r="G143" s="101">
        <v>4</v>
      </c>
      <c r="H143" s="134"/>
    </row>
    <row r="144" spans="2:8" x14ac:dyDescent="0.2">
      <c r="B144" s="201"/>
      <c r="C144" s="207" t="s">
        <v>610</v>
      </c>
      <c r="D144" s="203" t="s">
        <v>597</v>
      </c>
      <c r="E144" s="208" t="s">
        <v>597</v>
      </c>
      <c r="F144" s="208" t="s">
        <v>597</v>
      </c>
      <c r="G144" s="208" t="s">
        <v>597</v>
      </c>
      <c r="H144" s="204"/>
    </row>
    <row r="145" spans="2:8" ht="25.5" x14ac:dyDescent="0.2">
      <c r="B145" s="99" t="s">
        <v>611</v>
      </c>
      <c r="C145" s="14" t="s">
        <v>612</v>
      </c>
      <c r="D145" s="101">
        <v>0</v>
      </c>
      <c r="E145" s="101">
        <v>1</v>
      </c>
      <c r="F145" s="101">
        <v>1</v>
      </c>
      <c r="G145" s="101">
        <v>1</v>
      </c>
      <c r="H145" s="134"/>
    </row>
    <row r="146" spans="2:8" ht="25.5" x14ac:dyDescent="0.2">
      <c r="B146" s="99" t="s">
        <v>613</v>
      </c>
      <c r="C146" s="145" t="s">
        <v>614</v>
      </c>
      <c r="D146" s="101">
        <v>5</v>
      </c>
      <c r="E146" s="101">
        <v>5</v>
      </c>
      <c r="F146" s="101">
        <v>5</v>
      </c>
      <c r="G146" s="101">
        <v>5</v>
      </c>
      <c r="H146" s="134"/>
    </row>
    <row r="147" spans="2:8" x14ac:dyDescent="0.2">
      <c r="B147" s="99" t="s">
        <v>615</v>
      </c>
      <c r="C147" s="145" t="s">
        <v>616</v>
      </c>
      <c r="D147" s="101">
        <v>5</v>
      </c>
      <c r="E147" s="101">
        <v>5</v>
      </c>
      <c r="F147" s="101">
        <v>5</v>
      </c>
      <c r="G147" s="101">
        <v>5</v>
      </c>
      <c r="H147" s="134"/>
    </row>
    <row r="148" spans="2:8" ht="25.5" x14ac:dyDescent="0.2">
      <c r="B148" s="161" t="s">
        <v>138</v>
      </c>
      <c r="C148" s="500" t="s">
        <v>617</v>
      </c>
      <c r="D148" s="149"/>
      <c r="E148" s="149"/>
      <c r="F148" s="149"/>
      <c r="G148" s="149"/>
      <c r="H148" s="209"/>
    </row>
    <row r="149" spans="2:8" ht="25.5" x14ac:dyDescent="0.2">
      <c r="B149" s="10" t="s">
        <v>625</v>
      </c>
      <c r="C149" s="9" t="s">
        <v>626</v>
      </c>
      <c r="D149" s="9"/>
      <c r="E149" s="9"/>
      <c r="F149" s="9"/>
      <c r="G149" s="9"/>
      <c r="H149" s="211"/>
    </row>
    <row r="150" spans="2:8" ht="20.25" customHeight="1" x14ac:dyDescent="0.2">
      <c r="B150" s="161" t="s">
        <v>254</v>
      </c>
      <c r="C150" s="148" t="s">
        <v>627</v>
      </c>
      <c r="D150" s="149"/>
      <c r="E150" s="149"/>
      <c r="F150" s="149"/>
      <c r="G150" s="149"/>
      <c r="H150" s="209"/>
    </row>
    <row r="151" spans="2:8" ht="25.5" x14ac:dyDescent="0.2">
      <c r="B151" s="99" t="s">
        <v>256</v>
      </c>
      <c r="C151" s="212" t="s">
        <v>628</v>
      </c>
      <c r="D151" s="101">
        <v>1</v>
      </c>
      <c r="E151" s="101">
        <v>1</v>
      </c>
      <c r="F151" s="101">
        <v>1</v>
      </c>
      <c r="G151" s="101">
        <v>1</v>
      </c>
      <c r="H151" s="213"/>
    </row>
    <row r="152" spans="2:8" x14ac:dyDescent="0.2">
      <c r="B152" s="99" t="s">
        <v>629</v>
      </c>
      <c r="C152" s="212" t="s">
        <v>630</v>
      </c>
      <c r="D152" s="101">
        <v>5</v>
      </c>
      <c r="E152" s="101">
        <v>5</v>
      </c>
      <c r="F152" s="101">
        <v>5</v>
      </c>
      <c r="G152" s="101">
        <v>5</v>
      </c>
      <c r="H152" s="213"/>
    </row>
    <row r="153" spans="2:8" ht="25.5" x14ac:dyDescent="0.2">
      <c r="B153" s="161" t="s">
        <v>631</v>
      </c>
      <c r="C153" s="148" t="s">
        <v>632</v>
      </c>
      <c r="D153" s="149"/>
      <c r="E153" s="149"/>
      <c r="F153" s="149"/>
      <c r="G153" s="149"/>
      <c r="H153" s="209"/>
    </row>
    <row r="154" spans="2:8" x14ac:dyDescent="0.2">
      <c r="B154" s="99" t="s">
        <v>633</v>
      </c>
      <c r="C154" s="134" t="s">
        <v>634</v>
      </c>
      <c r="D154" s="101">
        <v>2</v>
      </c>
      <c r="E154" s="101">
        <v>1</v>
      </c>
      <c r="F154" s="101">
        <v>0</v>
      </c>
      <c r="G154" s="101">
        <v>0</v>
      </c>
      <c r="H154" s="214"/>
    </row>
    <row r="155" spans="2:8" ht="25.5" x14ac:dyDescent="0.2">
      <c r="B155" s="161" t="s">
        <v>635</v>
      </c>
      <c r="C155" s="148" t="s">
        <v>636</v>
      </c>
      <c r="D155" s="149"/>
      <c r="E155" s="149"/>
      <c r="F155" s="149"/>
      <c r="G155" s="149"/>
      <c r="H155" s="209"/>
    </row>
    <row r="156" spans="2:8" ht="17.25" customHeight="1" x14ac:dyDescent="0.2">
      <c r="B156" s="99" t="s">
        <v>637</v>
      </c>
      <c r="C156" s="189" t="s">
        <v>638</v>
      </c>
      <c r="D156" s="101">
        <v>0</v>
      </c>
      <c r="E156" s="180">
        <v>40</v>
      </c>
      <c r="F156" s="180">
        <v>60</v>
      </c>
      <c r="G156" s="186">
        <v>0</v>
      </c>
      <c r="H156" s="129"/>
    </row>
    <row r="157" spans="2:8" ht="25.5" x14ac:dyDescent="0.2">
      <c r="B157" s="10" t="s">
        <v>639</v>
      </c>
      <c r="C157" s="9" t="s">
        <v>640</v>
      </c>
      <c r="D157" s="9"/>
      <c r="E157" s="9"/>
      <c r="F157" s="9"/>
      <c r="G157" s="9"/>
      <c r="H157" s="211"/>
    </row>
    <row r="158" spans="2:8" ht="38.25" x14ac:dyDescent="0.2">
      <c r="B158" s="119" t="s">
        <v>641</v>
      </c>
      <c r="C158" s="215" t="s">
        <v>642</v>
      </c>
      <c r="D158" s="116">
        <v>17</v>
      </c>
      <c r="E158" s="116">
        <v>18</v>
      </c>
      <c r="F158" s="116">
        <v>19</v>
      </c>
      <c r="G158" s="116">
        <v>19</v>
      </c>
      <c r="H158" s="116" t="s">
        <v>643</v>
      </c>
    </row>
    <row r="159" spans="2:8" x14ac:dyDescent="0.2">
      <c r="B159" s="216" t="s">
        <v>644</v>
      </c>
      <c r="C159" s="137" t="s">
        <v>645</v>
      </c>
      <c r="D159" s="138"/>
      <c r="E159" s="138"/>
      <c r="F159" s="138"/>
      <c r="G159" s="138"/>
      <c r="H159" s="217"/>
    </row>
    <row r="160" spans="2:8" x14ac:dyDescent="0.2">
      <c r="B160" s="99" t="s">
        <v>646</v>
      </c>
      <c r="C160" s="102" t="s">
        <v>647</v>
      </c>
      <c r="D160" s="101">
        <v>500</v>
      </c>
      <c r="E160" s="101">
        <v>510</v>
      </c>
      <c r="F160" s="101">
        <v>520</v>
      </c>
      <c r="G160" s="101">
        <v>530</v>
      </c>
      <c r="H160" s="134" t="s">
        <v>648</v>
      </c>
    </row>
    <row r="161" spans="2:8" x14ac:dyDescent="0.2">
      <c r="B161" s="99" t="s">
        <v>649</v>
      </c>
      <c r="C161" s="102" t="s">
        <v>650</v>
      </c>
      <c r="D161" s="101">
        <v>8</v>
      </c>
      <c r="E161" s="101">
        <v>9</v>
      </c>
      <c r="F161" s="101">
        <v>10</v>
      </c>
      <c r="G161" s="101">
        <v>10</v>
      </c>
      <c r="H161" s="134"/>
    </row>
    <row r="162" spans="2:8" x14ac:dyDescent="0.2">
      <c r="B162" s="99" t="s">
        <v>651</v>
      </c>
      <c r="C162" s="46" t="s">
        <v>652</v>
      </c>
      <c r="D162" s="86">
        <v>2</v>
      </c>
      <c r="E162" s="86">
        <v>2</v>
      </c>
      <c r="F162" s="86">
        <v>2</v>
      </c>
      <c r="G162" s="86">
        <v>2</v>
      </c>
      <c r="H162" s="86"/>
    </row>
  </sheetData>
  <mergeCells count="5">
    <mergeCell ref="B2:H2"/>
    <mergeCell ref="B3:B4"/>
    <mergeCell ref="C3:C4"/>
    <mergeCell ref="H3:H4"/>
    <mergeCell ref="D3:G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227"/>
  <sheetViews>
    <sheetView topLeftCell="A172" workbookViewId="0">
      <selection activeCell="J227" sqref="J227"/>
    </sheetView>
  </sheetViews>
  <sheetFormatPr defaultColWidth="8.7109375" defaultRowHeight="12.75" x14ac:dyDescent="0.2"/>
  <cols>
    <col min="1" max="1" width="2.5703125" style="1" customWidth="1"/>
    <col min="2" max="2" width="18.28515625" style="2" customWidth="1"/>
    <col min="3" max="3" width="51.5703125" style="2" customWidth="1"/>
    <col min="4" max="4" width="10.7109375" style="2" hidden="1" customWidth="1"/>
    <col min="5" max="7" width="10.7109375" style="2" customWidth="1"/>
    <col min="8" max="8" width="12.7109375" style="3" customWidth="1"/>
    <col min="9" max="9" width="8.7109375" style="1"/>
    <col min="10" max="10" width="36.5703125" style="1" bestFit="1" customWidth="1"/>
    <col min="11" max="16384" width="8.7109375" style="1"/>
  </cols>
  <sheetData>
    <row r="1" spans="2:8" ht="15.6" customHeight="1" x14ac:dyDescent="0.2">
      <c r="B1" s="6"/>
      <c r="C1" s="6"/>
      <c r="D1" s="6"/>
      <c r="F1" s="6"/>
      <c r="G1" s="6"/>
      <c r="H1" s="6"/>
    </row>
    <row r="2" spans="2:8" ht="45" customHeight="1" x14ac:dyDescent="0.2">
      <c r="B2" s="503" t="s">
        <v>1736</v>
      </c>
      <c r="C2" s="503"/>
      <c r="D2" s="503"/>
      <c r="E2" s="503"/>
      <c r="F2" s="503"/>
      <c r="G2" s="503"/>
      <c r="H2" s="503"/>
    </row>
    <row r="3" spans="2:8" ht="29.25" customHeight="1" x14ac:dyDescent="0.2">
      <c r="B3" s="504" t="s">
        <v>0</v>
      </c>
      <c r="C3" s="501" t="s">
        <v>1</v>
      </c>
      <c r="D3" s="506" t="s">
        <v>2</v>
      </c>
      <c r="E3" s="507"/>
      <c r="F3" s="507"/>
      <c r="G3" s="508"/>
      <c r="H3" s="505" t="s">
        <v>3</v>
      </c>
    </row>
    <row r="4" spans="2:8" ht="28.5" customHeight="1" x14ac:dyDescent="0.2">
      <c r="B4" s="504"/>
      <c r="C4" s="502"/>
      <c r="D4" s="22" t="s">
        <v>4</v>
      </c>
      <c r="E4" s="22" t="s">
        <v>5</v>
      </c>
      <c r="F4" s="22" t="s">
        <v>6</v>
      </c>
      <c r="G4" s="22" t="s">
        <v>7</v>
      </c>
      <c r="H4" s="505"/>
    </row>
    <row r="5" spans="2:8" ht="14.25" customHeight="1" x14ac:dyDescent="0.2">
      <c r="B5" s="4">
        <v>1</v>
      </c>
      <c r="C5" s="4">
        <v>2</v>
      </c>
      <c r="D5" s="4">
        <v>3</v>
      </c>
      <c r="E5" s="4">
        <v>3</v>
      </c>
      <c r="F5" s="4">
        <v>4</v>
      </c>
      <c r="G5" s="4">
        <v>5</v>
      </c>
      <c r="H5" s="4">
        <v>6</v>
      </c>
    </row>
    <row r="6" spans="2:8" ht="41.25" customHeight="1" x14ac:dyDescent="0.2">
      <c r="B6" s="198" t="s">
        <v>8</v>
      </c>
      <c r="C6" s="110" t="s">
        <v>653</v>
      </c>
      <c r="D6" s="8"/>
      <c r="E6" s="8"/>
      <c r="F6" s="8"/>
      <c r="G6" s="8"/>
      <c r="H6" s="8"/>
    </row>
    <row r="7" spans="2:8" ht="44.25" customHeight="1" x14ac:dyDescent="0.2">
      <c r="B7" s="10" t="s">
        <v>10</v>
      </c>
      <c r="C7" s="9" t="s">
        <v>654</v>
      </c>
      <c r="D7" s="9"/>
      <c r="E7" s="9"/>
      <c r="F7" s="9"/>
      <c r="G7" s="9"/>
      <c r="H7" s="9"/>
    </row>
    <row r="8" spans="2:8" ht="31.5" customHeight="1" x14ac:dyDescent="0.2">
      <c r="B8" s="114" t="s">
        <v>12</v>
      </c>
      <c r="C8" s="27" t="s">
        <v>655</v>
      </c>
      <c r="D8" s="28">
        <v>4</v>
      </c>
      <c r="E8" s="28">
        <v>4</v>
      </c>
      <c r="F8" s="28">
        <v>4</v>
      </c>
      <c r="G8" s="28">
        <v>4</v>
      </c>
      <c r="H8" s="120"/>
    </row>
    <row r="9" spans="2:8" ht="31.5" customHeight="1" x14ac:dyDescent="0.2">
      <c r="B9" s="26" t="s">
        <v>17</v>
      </c>
      <c r="C9" s="29" t="s">
        <v>656</v>
      </c>
      <c r="D9" s="219" t="s">
        <v>657</v>
      </c>
      <c r="E9" s="219" t="s">
        <v>658</v>
      </c>
      <c r="F9" s="219" t="s">
        <v>658</v>
      </c>
      <c r="G9" s="219">
        <v>80</v>
      </c>
      <c r="H9" s="28" t="s">
        <v>659</v>
      </c>
    </row>
    <row r="10" spans="2:8" ht="31.5" customHeight="1" x14ac:dyDescent="0.2">
      <c r="B10" s="119" t="s">
        <v>15</v>
      </c>
      <c r="C10" s="27" t="s">
        <v>660</v>
      </c>
      <c r="D10" s="28">
        <v>7</v>
      </c>
      <c r="E10" s="28">
        <v>7</v>
      </c>
      <c r="F10" s="28">
        <v>7</v>
      </c>
      <c r="G10" s="28">
        <v>7</v>
      </c>
      <c r="H10" s="120"/>
    </row>
    <row r="11" spans="2:8" ht="25.5" customHeight="1" x14ac:dyDescent="0.2">
      <c r="B11" s="220" t="s">
        <v>26</v>
      </c>
      <c r="C11" s="221" t="s">
        <v>661</v>
      </c>
      <c r="D11" s="222"/>
      <c r="E11" s="222"/>
      <c r="F11" s="223"/>
      <c r="G11" s="223"/>
      <c r="H11" s="224"/>
    </row>
    <row r="12" spans="2:8" ht="42.75" customHeight="1" x14ac:dyDescent="0.2">
      <c r="B12" s="99" t="s">
        <v>363</v>
      </c>
      <c r="C12" s="134" t="s">
        <v>662</v>
      </c>
      <c r="D12" s="101">
        <v>0</v>
      </c>
      <c r="E12" s="101">
        <v>0</v>
      </c>
      <c r="F12" s="225">
        <v>0</v>
      </c>
      <c r="G12" s="225">
        <v>0</v>
      </c>
      <c r="H12" s="225"/>
    </row>
    <row r="13" spans="2:8" ht="21" customHeight="1" x14ac:dyDescent="0.2">
      <c r="B13" s="99" t="s">
        <v>28</v>
      </c>
      <c r="C13" s="134" t="s">
        <v>663</v>
      </c>
      <c r="D13" s="101">
        <v>470</v>
      </c>
      <c r="E13" s="101">
        <v>470</v>
      </c>
      <c r="F13" s="101">
        <v>470</v>
      </c>
      <c r="G13" s="101">
        <v>470</v>
      </c>
      <c r="H13" s="135"/>
    </row>
    <row r="14" spans="2:8" ht="39" customHeight="1" x14ac:dyDescent="0.2">
      <c r="B14" s="226" t="s">
        <v>42</v>
      </c>
      <c r="C14" s="227" t="s">
        <v>664</v>
      </c>
      <c r="D14" s="228"/>
      <c r="E14" s="228"/>
      <c r="F14" s="228"/>
      <c r="G14" s="228"/>
      <c r="H14" s="229"/>
    </row>
    <row r="15" spans="2:8" ht="30" customHeight="1" x14ac:dyDescent="0.2">
      <c r="B15" s="99" t="s">
        <v>44</v>
      </c>
      <c r="C15" s="134" t="s">
        <v>665</v>
      </c>
      <c r="D15" s="101">
        <v>7500</v>
      </c>
      <c r="E15" s="101">
        <v>7000</v>
      </c>
      <c r="F15" s="101">
        <v>7000</v>
      </c>
      <c r="G15" s="101">
        <v>7000</v>
      </c>
      <c r="H15" s="175"/>
    </row>
    <row r="16" spans="2:8" ht="30" customHeight="1" x14ac:dyDescent="0.2">
      <c r="B16" s="99" t="s">
        <v>46</v>
      </c>
      <c r="C16" s="134" t="s">
        <v>666</v>
      </c>
      <c r="D16" s="101">
        <v>0</v>
      </c>
      <c r="E16" s="101">
        <v>0</v>
      </c>
      <c r="F16" s="101">
        <v>0</v>
      </c>
      <c r="G16" s="101">
        <v>0</v>
      </c>
      <c r="H16" s="175"/>
    </row>
    <row r="17" spans="2:8" ht="30" customHeight="1" x14ac:dyDescent="0.2">
      <c r="B17" s="99" t="s">
        <v>48</v>
      </c>
      <c r="C17" s="230" t="s">
        <v>667</v>
      </c>
      <c r="D17" s="101">
        <v>20</v>
      </c>
      <c r="E17" s="101">
        <v>19</v>
      </c>
      <c r="F17" s="101">
        <v>19</v>
      </c>
      <c r="G17" s="101">
        <v>19</v>
      </c>
      <c r="H17" s="175"/>
    </row>
    <row r="18" spans="2:8" ht="30" customHeight="1" x14ac:dyDescent="0.2">
      <c r="B18" s="99" t="s">
        <v>50</v>
      </c>
      <c r="C18" s="230" t="s">
        <v>668</v>
      </c>
      <c r="D18" s="101">
        <v>194696</v>
      </c>
      <c r="E18" s="101">
        <v>255000</v>
      </c>
      <c r="F18" s="101">
        <v>270000</v>
      </c>
      <c r="G18" s="101">
        <v>270000</v>
      </c>
      <c r="H18" s="175"/>
    </row>
    <row r="19" spans="2:8" ht="36" customHeight="1" x14ac:dyDescent="0.2">
      <c r="B19" s="147" t="s">
        <v>52</v>
      </c>
      <c r="C19" s="231" t="s">
        <v>669</v>
      </c>
      <c r="D19" s="149"/>
      <c r="E19" s="149"/>
      <c r="F19" s="149"/>
      <c r="G19" s="149"/>
      <c r="H19" s="150"/>
    </row>
    <row r="20" spans="2:8" ht="27.75" customHeight="1" x14ac:dyDescent="0.2">
      <c r="B20" s="140" t="s">
        <v>54</v>
      </c>
      <c r="C20" s="134" t="s">
        <v>670</v>
      </c>
      <c r="D20" s="232">
        <v>62</v>
      </c>
      <c r="E20" s="152">
        <v>62</v>
      </c>
      <c r="F20" s="152">
        <v>62</v>
      </c>
      <c r="G20" s="152">
        <v>63</v>
      </c>
      <c r="H20" s="233"/>
    </row>
    <row r="21" spans="2:8" ht="26.25" customHeight="1" x14ac:dyDescent="0.2">
      <c r="B21" s="140" t="s">
        <v>56</v>
      </c>
      <c r="C21" s="134" t="s">
        <v>671</v>
      </c>
      <c r="D21" s="234">
        <v>4806</v>
      </c>
      <c r="E21" s="86">
        <v>4750</v>
      </c>
      <c r="F21" s="86">
        <v>4700</v>
      </c>
      <c r="G21" s="86">
        <v>4700</v>
      </c>
      <c r="H21" s="164"/>
    </row>
    <row r="22" spans="2:8" ht="28.5" customHeight="1" x14ac:dyDescent="0.2">
      <c r="B22" s="140" t="s">
        <v>58</v>
      </c>
      <c r="C22" s="134" t="s">
        <v>672</v>
      </c>
      <c r="D22" s="235">
        <v>3.7</v>
      </c>
      <c r="E22" s="86">
        <v>3.7</v>
      </c>
      <c r="F22" s="86">
        <v>3.8</v>
      </c>
      <c r="G22" s="86">
        <v>3.8</v>
      </c>
      <c r="H22" s="164"/>
    </row>
    <row r="23" spans="2:8" ht="54.75" customHeight="1" x14ac:dyDescent="0.2">
      <c r="B23" s="147" t="s">
        <v>64</v>
      </c>
      <c r="C23" s="148" t="s">
        <v>673</v>
      </c>
      <c r="D23" s="149"/>
      <c r="E23" s="149"/>
      <c r="F23" s="149"/>
      <c r="G23" s="149"/>
      <c r="H23" s="150"/>
    </row>
    <row r="24" spans="2:8" ht="24" customHeight="1" x14ac:dyDescent="0.2">
      <c r="B24" s="99" t="s">
        <v>66</v>
      </c>
      <c r="C24" s="236" t="s">
        <v>674</v>
      </c>
      <c r="D24" s="86">
        <v>100</v>
      </c>
      <c r="E24" s="86">
        <v>100</v>
      </c>
      <c r="F24" s="86">
        <v>100</v>
      </c>
      <c r="G24" s="86">
        <v>100</v>
      </c>
      <c r="H24" s="164"/>
    </row>
    <row r="25" spans="2:8" ht="24.75" customHeight="1" x14ac:dyDescent="0.2">
      <c r="B25" s="147" t="s">
        <v>391</v>
      </c>
      <c r="C25" s="148" t="s">
        <v>675</v>
      </c>
      <c r="D25" s="149"/>
      <c r="E25" s="149"/>
      <c r="F25" s="149"/>
      <c r="G25" s="149"/>
      <c r="H25" s="150"/>
    </row>
    <row r="26" spans="2:8" ht="28.5" customHeight="1" x14ac:dyDescent="0.2">
      <c r="B26" s="99" t="s">
        <v>676</v>
      </c>
      <c r="C26" s="237" t="s">
        <v>677</v>
      </c>
      <c r="D26" s="101">
        <v>200</v>
      </c>
      <c r="E26" s="101">
        <v>200</v>
      </c>
      <c r="F26" s="101">
        <v>200</v>
      </c>
      <c r="G26" s="101">
        <v>150</v>
      </c>
      <c r="H26" s="158"/>
    </row>
    <row r="27" spans="2:8" ht="25.5" customHeight="1" x14ac:dyDescent="0.2">
      <c r="B27" s="10" t="s">
        <v>98</v>
      </c>
      <c r="C27" s="9" t="s">
        <v>678</v>
      </c>
      <c r="D27" s="9"/>
      <c r="E27" s="9"/>
      <c r="F27" s="9"/>
      <c r="G27" s="9"/>
      <c r="H27" s="9"/>
    </row>
    <row r="28" spans="2:8" ht="27.75" customHeight="1" x14ac:dyDescent="0.2">
      <c r="B28" s="114" t="s">
        <v>100</v>
      </c>
      <c r="C28" s="199" t="s">
        <v>679</v>
      </c>
      <c r="D28" s="116">
        <v>48</v>
      </c>
      <c r="E28" s="116">
        <v>48</v>
      </c>
      <c r="F28" s="116">
        <v>48</v>
      </c>
      <c r="G28" s="116">
        <v>48</v>
      </c>
      <c r="H28" s="117"/>
    </row>
    <row r="29" spans="2:8" ht="50.25" customHeight="1" x14ac:dyDescent="0.2">
      <c r="B29" s="161" t="s">
        <v>116</v>
      </c>
      <c r="C29" s="148" t="s">
        <v>680</v>
      </c>
      <c r="D29" s="149"/>
      <c r="E29" s="149"/>
      <c r="F29" s="149"/>
      <c r="G29" s="149"/>
      <c r="H29" s="150"/>
    </row>
    <row r="30" spans="2:8" ht="31.5" customHeight="1" x14ac:dyDescent="0.2">
      <c r="B30" s="99" t="s">
        <v>118</v>
      </c>
      <c r="C30" s="14" t="s">
        <v>681</v>
      </c>
      <c r="D30" s="43">
        <v>19</v>
      </c>
      <c r="E30" s="43">
        <v>19</v>
      </c>
      <c r="F30" s="43">
        <v>19</v>
      </c>
      <c r="G30" s="43">
        <v>19</v>
      </c>
      <c r="H30" s="158"/>
    </row>
    <row r="31" spans="2:8" ht="42.75" customHeight="1" x14ac:dyDescent="0.2">
      <c r="B31" s="161" t="s">
        <v>682</v>
      </c>
      <c r="C31" s="148" t="s">
        <v>683</v>
      </c>
      <c r="D31" s="149"/>
      <c r="E31" s="149"/>
      <c r="F31" s="149"/>
      <c r="G31" s="149"/>
      <c r="H31" s="150"/>
    </row>
    <row r="32" spans="2:8" ht="23.25" customHeight="1" x14ac:dyDescent="0.2">
      <c r="B32" s="99" t="s">
        <v>469</v>
      </c>
      <c r="C32" s="238" t="s">
        <v>684</v>
      </c>
      <c r="D32" s="43">
        <v>14</v>
      </c>
      <c r="E32" s="43">
        <v>14</v>
      </c>
      <c r="F32" s="43">
        <v>14</v>
      </c>
      <c r="G32" s="43">
        <v>14</v>
      </c>
      <c r="H32" s="188"/>
    </row>
    <row r="33" spans="2:8" ht="69" customHeight="1" x14ac:dyDescent="0.2">
      <c r="B33" s="10" t="s">
        <v>492</v>
      </c>
      <c r="C33" s="9" t="s">
        <v>685</v>
      </c>
      <c r="D33" s="9"/>
      <c r="E33" s="9"/>
      <c r="F33" s="9"/>
      <c r="G33" s="9"/>
      <c r="H33" s="9"/>
    </row>
    <row r="34" spans="2:8" ht="33" customHeight="1" x14ac:dyDescent="0.2">
      <c r="B34" s="114" t="s">
        <v>494</v>
      </c>
      <c r="C34" s="118" t="s">
        <v>686</v>
      </c>
      <c r="D34" s="116">
        <v>0</v>
      </c>
      <c r="E34" s="116">
        <v>1</v>
      </c>
      <c r="F34" s="116">
        <v>1</v>
      </c>
      <c r="G34" s="116">
        <v>1</v>
      </c>
      <c r="H34" s="199" t="s">
        <v>687</v>
      </c>
    </row>
    <row r="35" spans="2:8" ht="66" customHeight="1" x14ac:dyDescent="0.2">
      <c r="B35" s="161" t="s">
        <v>500</v>
      </c>
      <c r="C35" s="148" t="s">
        <v>688</v>
      </c>
      <c r="D35" s="149"/>
      <c r="E35" s="149"/>
      <c r="F35" s="149"/>
      <c r="G35" s="149"/>
      <c r="H35" s="150"/>
    </row>
    <row r="36" spans="2:8" ht="33.75" customHeight="1" x14ac:dyDescent="0.2">
      <c r="B36" s="99" t="s">
        <v>502</v>
      </c>
      <c r="C36" s="197" t="s">
        <v>689</v>
      </c>
      <c r="D36" s="101">
        <v>26</v>
      </c>
      <c r="E36" s="101">
        <v>29</v>
      </c>
      <c r="F36" s="101">
        <v>29</v>
      </c>
      <c r="G36" s="101">
        <v>29</v>
      </c>
      <c r="H36" s="239"/>
    </row>
    <row r="37" spans="2:8" ht="27.75" customHeight="1" x14ac:dyDescent="0.2">
      <c r="B37" s="161" t="s">
        <v>690</v>
      </c>
      <c r="C37" s="148" t="s">
        <v>691</v>
      </c>
      <c r="D37" s="149"/>
      <c r="E37" s="149"/>
      <c r="F37" s="149"/>
      <c r="G37" s="149"/>
      <c r="H37" s="150"/>
    </row>
    <row r="38" spans="2:8" ht="25.5" customHeight="1" x14ac:dyDescent="0.2">
      <c r="B38" s="99" t="s">
        <v>692</v>
      </c>
      <c r="C38" s="100" t="s">
        <v>693</v>
      </c>
      <c r="D38" s="101">
        <v>100</v>
      </c>
      <c r="E38" s="101">
        <v>100</v>
      </c>
      <c r="F38" s="101">
        <v>100</v>
      </c>
      <c r="G38" s="101">
        <v>100</v>
      </c>
      <c r="H38" s="188"/>
    </row>
    <row r="39" spans="2:8" ht="42.75" customHeight="1" x14ac:dyDescent="0.2">
      <c r="B39" s="198" t="s">
        <v>130</v>
      </c>
      <c r="C39" s="110" t="s">
        <v>694</v>
      </c>
      <c r="D39" s="8"/>
      <c r="E39" s="8"/>
      <c r="F39" s="8"/>
      <c r="G39" s="8"/>
      <c r="H39" s="8"/>
    </row>
    <row r="40" spans="2:8" ht="38.25" customHeight="1" x14ac:dyDescent="0.2">
      <c r="B40" s="10" t="s">
        <v>132</v>
      </c>
      <c r="C40" s="9" t="s">
        <v>695</v>
      </c>
      <c r="D40" s="9"/>
      <c r="E40" s="9"/>
      <c r="F40" s="9"/>
      <c r="G40" s="9"/>
      <c r="H40" s="9"/>
    </row>
    <row r="41" spans="2:8" ht="30.75" customHeight="1" x14ac:dyDescent="0.2">
      <c r="B41" s="114" t="s">
        <v>572</v>
      </c>
      <c r="C41" s="215" t="s">
        <v>696</v>
      </c>
      <c r="D41" s="116">
        <v>0</v>
      </c>
      <c r="E41" s="116">
        <v>3</v>
      </c>
      <c r="F41" s="116">
        <v>1</v>
      </c>
      <c r="G41" s="116">
        <v>2</v>
      </c>
      <c r="H41" s="240" t="s">
        <v>697</v>
      </c>
    </row>
    <row r="42" spans="2:8" ht="23.25" customHeight="1" x14ac:dyDescent="0.2">
      <c r="B42" s="114" t="s">
        <v>575</v>
      </c>
      <c r="C42" s="199" t="s">
        <v>698</v>
      </c>
      <c r="D42" s="200">
        <v>30</v>
      </c>
      <c r="E42" s="200">
        <v>25</v>
      </c>
      <c r="F42" s="200">
        <v>25</v>
      </c>
      <c r="G42" s="200">
        <v>25</v>
      </c>
      <c r="H42" s="120" t="s">
        <v>699</v>
      </c>
    </row>
    <row r="43" spans="2:8" ht="27.75" customHeight="1" x14ac:dyDescent="0.2">
      <c r="B43" s="114" t="s">
        <v>578</v>
      </c>
      <c r="C43" s="215" t="s">
        <v>700</v>
      </c>
      <c r="D43" s="116">
        <v>30</v>
      </c>
      <c r="E43" s="116">
        <v>30</v>
      </c>
      <c r="F43" s="116">
        <v>30</v>
      </c>
      <c r="G43" s="116">
        <v>30</v>
      </c>
      <c r="H43" s="240" t="s">
        <v>701</v>
      </c>
    </row>
    <row r="44" spans="2:8" ht="27.75" customHeight="1" x14ac:dyDescent="0.2">
      <c r="B44" s="114" t="s">
        <v>581</v>
      </c>
      <c r="C44" s="199" t="s">
        <v>702</v>
      </c>
      <c r="D44" s="116" t="s">
        <v>703</v>
      </c>
      <c r="E44" s="116" t="s">
        <v>703</v>
      </c>
      <c r="F44" s="116" t="s">
        <v>703</v>
      </c>
      <c r="G44" s="116" t="s">
        <v>704</v>
      </c>
      <c r="H44" s="116" t="s">
        <v>705</v>
      </c>
    </row>
    <row r="45" spans="2:8" ht="33.75" customHeight="1" x14ac:dyDescent="0.2">
      <c r="B45" s="114" t="s">
        <v>584</v>
      </c>
      <c r="C45" s="115" t="s">
        <v>706</v>
      </c>
      <c r="D45" s="241" t="s">
        <v>707</v>
      </c>
      <c r="E45" s="241" t="s">
        <v>707</v>
      </c>
      <c r="F45" s="241" t="s">
        <v>708</v>
      </c>
      <c r="G45" s="241">
        <v>10</v>
      </c>
      <c r="H45" s="117" t="s">
        <v>709</v>
      </c>
    </row>
    <row r="46" spans="2:8" ht="39.75" customHeight="1" x14ac:dyDescent="0.2">
      <c r="B46" s="242" t="s">
        <v>134</v>
      </c>
      <c r="C46" s="231" t="s">
        <v>710</v>
      </c>
      <c r="D46" s="243"/>
      <c r="E46" s="244"/>
      <c r="F46" s="244"/>
      <c r="G46" s="244"/>
      <c r="H46" s="150"/>
    </row>
    <row r="47" spans="2:8" ht="25.5" customHeight="1" x14ac:dyDescent="0.2">
      <c r="B47" s="99" t="s">
        <v>136</v>
      </c>
      <c r="C47" s="175" t="s">
        <v>711</v>
      </c>
      <c r="D47" s="101">
        <v>69</v>
      </c>
      <c r="E47" s="101">
        <v>69</v>
      </c>
      <c r="F47" s="101">
        <v>69</v>
      </c>
      <c r="G47" s="101" t="s">
        <v>712</v>
      </c>
      <c r="H47" s="245" t="s">
        <v>713</v>
      </c>
    </row>
    <row r="48" spans="2:8" ht="25.5" customHeight="1" x14ac:dyDescent="0.2">
      <c r="B48" s="99" t="s">
        <v>598</v>
      </c>
      <c r="C48" s="238" t="s">
        <v>714</v>
      </c>
      <c r="D48" s="101">
        <v>100</v>
      </c>
      <c r="E48" s="101">
        <v>100</v>
      </c>
      <c r="F48" s="101">
        <v>100</v>
      </c>
      <c r="G48" s="101">
        <v>100</v>
      </c>
      <c r="H48" s="134"/>
    </row>
    <row r="49" spans="2:8" ht="40.5" customHeight="1" x14ac:dyDescent="0.2">
      <c r="B49" s="216" t="s">
        <v>138</v>
      </c>
      <c r="C49" s="137" t="s">
        <v>715</v>
      </c>
      <c r="D49" s="138"/>
      <c r="E49" s="138"/>
      <c r="F49" s="138"/>
      <c r="G49" s="138"/>
      <c r="H49" s="217"/>
    </row>
    <row r="50" spans="2:8" ht="29.25" customHeight="1" x14ac:dyDescent="0.2">
      <c r="B50" s="246" t="s">
        <v>140</v>
      </c>
      <c r="C50" s="247" t="s">
        <v>716</v>
      </c>
      <c r="D50" s="86">
        <v>121</v>
      </c>
      <c r="E50" s="86">
        <v>121</v>
      </c>
      <c r="F50" s="86">
        <v>121</v>
      </c>
      <c r="G50" s="86">
        <v>121</v>
      </c>
      <c r="H50" s="86"/>
    </row>
    <row r="51" spans="2:8" ht="24" customHeight="1" x14ac:dyDescent="0.2">
      <c r="B51" s="246" t="s">
        <v>618</v>
      </c>
      <c r="C51" s="248" t="s">
        <v>717</v>
      </c>
      <c r="D51" s="86">
        <v>95</v>
      </c>
      <c r="E51" s="86">
        <v>95</v>
      </c>
      <c r="F51" s="86">
        <v>95</v>
      </c>
      <c r="G51" s="86">
        <v>100</v>
      </c>
      <c r="H51" s="86"/>
    </row>
    <row r="52" spans="2:8" ht="42" customHeight="1" x14ac:dyDescent="0.2">
      <c r="B52" s="246" t="s">
        <v>619</v>
      </c>
      <c r="C52" s="248" t="s">
        <v>718</v>
      </c>
      <c r="D52" s="86" t="s">
        <v>719</v>
      </c>
      <c r="E52" s="86" t="s">
        <v>720</v>
      </c>
      <c r="F52" s="86" t="s">
        <v>721</v>
      </c>
      <c r="G52" s="86" t="s">
        <v>721</v>
      </c>
      <c r="H52" s="86"/>
    </row>
    <row r="53" spans="2:8" ht="28.5" customHeight="1" x14ac:dyDescent="0.2">
      <c r="B53" s="246" t="s">
        <v>620</v>
      </c>
      <c r="C53" s="248" t="s">
        <v>722</v>
      </c>
      <c r="D53" s="86">
        <v>5</v>
      </c>
      <c r="E53" s="86">
        <v>5</v>
      </c>
      <c r="F53" s="86">
        <v>5</v>
      </c>
      <c r="G53" s="86">
        <v>5</v>
      </c>
      <c r="H53" s="86"/>
    </row>
    <row r="54" spans="2:8" ht="30.75" customHeight="1" x14ac:dyDescent="0.2">
      <c r="B54" s="246" t="s">
        <v>621</v>
      </c>
      <c r="C54" s="248" t="s">
        <v>723</v>
      </c>
      <c r="D54" s="86">
        <v>14.5</v>
      </c>
      <c r="E54" s="86">
        <v>14</v>
      </c>
      <c r="F54" s="86">
        <v>13</v>
      </c>
      <c r="G54" s="86">
        <v>13</v>
      </c>
      <c r="H54" s="86"/>
    </row>
    <row r="55" spans="2:8" ht="45.75" customHeight="1" x14ac:dyDescent="0.2">
      <c r="B55" s="246" t="s">
        <v>622</v>
      </c>
      <c r="C55" s="248" t="s">
        <v>724</v>
      </c>
      <c r="D55" s="86" t="s">
        <v>725</v>
      </c>
      <c r="E55" s="86" t="s">
        <v>725</v>
      </c>
      <c r="F55" s="86" t="s">
        <v>725</v>
      </c>
      <c r="G55" s="86" t="s">
        <v>726</v>
      </c>
      <c r="H55" s="249" t="s">
        <v>727</v>
      </c>
    </row>
    <row r="56" spans="2:8" ht="24.75" customHeight="1" x14ac:dyDescent="0.2">
      <c r="B56" s="246" t="s">
        <v>623</v>
      </c>
      <c r="C56" s="248" t="s">
        <v>728</v>
      </c>
      <c r="D56" s="86">
        <v>150</v>
      </c>
      <c r="E56" s="86">
        <v>150</v>
      </c>
      <c r="F56" s="86">
        <v>155</v>
      </c>
      <c r="G56" s="86">
        <v>155</v>
      </c>
      <c r="H56" s="86"/>
    </row>
    <row r="57" spans="2:8" ht="30" customHeight="1" x14ac:dyDescent="0.2">
      <c r="B57" s="246" t="s">
        <v>624</v>
      </c>
      <c r="C57" s="164" t="s">
        <v>729</v>
      </c>
      <c r="D57" s="86">
        <v>100</v>
      </c>
      <c r="E57" s="86">
        <v>100</v>
      </c>
      <c r="F57" s="86">
        <v>100</v>
      </c>
      <c r="G57" s="86">
        <v>100</v>
      </c>
      <c r="H57" s="250" t="s">
        <v>730</v>
      </c>
    </row>
    <row r="58" spans="2:8" ht="28.5" customHeight="1" x14ac:dyDescent="0.2">
      <c r="B58" s="161" t="s">
        <v>142</v>
      </c>
      <c r="C58" s="148" t="s">
        <v>731</v>
      </c>
      <c r="D58" s="149"/>
      <c r="E58" s="149"/>
      <c r="F58" s="149"/>
      <c r="G58" s="149"/>
      <c r="H58" s="209"/>
    </row>
    <row r="59" spans="2:8" ht="28.5" customHeight="1" x14ac:dyDescent="0.2">
      <c r="B59" s="246" t="s">
        <v>144</v>
      </c>
      <c r="C59" s="174" t="s">
        <v>732</v>
      </c>
      <c r="D59" s="101">
        <v>0.41</v>
      </c>
      <c r="E59" s="101">
        <v>0.42</v>
      </c>
      <c r="F59" s="101">
        <v>0.43</v>
      </c>
      <c r="G59" s="101">
        <v>0.43</v>
      </c>
      <c r="H59" s="213"/>
    </row>
    <row r="60" spans="2:8" ht="28.5" customHeight="1" x14ac:dyDescent="0.2">
      <c r="B60" s="246" t="s">
        <v>733</v>
      </c>
      <c r="C60" s="11" t="s">
        <v>230</v>
      </c>
      <c r="D60" s="101">
        <v>71</v>
      </c>
      <c r="E60" s="101" t="s">
        <v>734</v>
      </c>
      <c r="F60" s="101" t="s">
        <v>734</v>
      </c>
      <c r="G60" s="101">
        <v>72</v>
      </c>
      <c r="H60" s="52" t="s">
        <v>231</v>
      </c>
    </row>
    <row r="61" spans="2:8" ht="28.5" customHeight="1" x14ac:dyDescent="0.2">
      <c r="B61" s="161" t="s">
        <v>146</v>
      </c>
      <c r="C61" s="148" t="s">
        <v>735</v>
      </c>
      <c r="D61" s="149"/>
      <c r="E61" s="149"/>
      <c r="F61" s="149"/>
      <c r="G61" s="149"/>
      <c r="H61" s="209"/>
    </row>
    <row r="62" spans="2:8" ht="27" customHeight="1" x14ac:dyDescent="0.2">
      <c r="B62" s="246" t="s">
        <v>148</v>
      </c>
      <c r="C62" s="197" t="s">
        <v>736</v>
      </c>
      <c r="D62" s="101">
        <v>146</v>
      </c>
      <c r="E62" s="101">
        <v>146</v>
      </c>
      <c r="F62" s="101">
        <v>148</v>
      </c>
      <c r="G62" s="101">
        <v>150</v>
      </c>
      <c r="H62" s="251"/>
    </row>
    <row r="63" spans="2:8" ht="27.75" customHeight="1" x14ac:dyDescent="0.2">
      <c r="B63" s="161" t="s">
        <v>152</v>
      </c>
      <c r="C63" s="148" t="s">
        <v>737</v>
      </c>
      <c r="D63" s="149"/>
      <c r="E63" s="149"/>
      <c r="F63" s="149"/>
      <c r="G63" s="149"/>
      <c r="H63" s="209"/>
    </row>
    <row r="64" spans="2:8" ht="23.25" customHeight="1" x14ac:dyDescent="0.2">
      <c r="B64" s="246" t="s">
        <v>154</v>
      </c>
      <c r="C64" s="188" t="s">
        <v>738</v>
      </c>
      <c r="D64" s="101">
        <v>0</v>
      </c>
      <c r="E64" s="101">
        <v>1</v>
      </c>
      <c r="F64" s="101">
        <v>0</v>
      </c>
      <c r="G64" s="101">
        <v>0</v>
      </c>
      <c r="H64" s="174"/>
    </row>
    <row r="65" spans="2:8" ht="30" customHeight="1" x14ac:dyDescent="0.2">
      <c r="B65" s="246" t="s">
        <v>156</v>
      </c>
      <c r="C65" s="65" t="s">
        <v>739</v>
      </c>
      <c r="D65" s="101">
        <v>0</v>
      </c>
      <c r="E65" s="101">
        <v>0</v>
      </c>
      <c r="F65" s="101">
        <v>20</v>
      </c>
      <c r="G65" s="101">
        <v>100</v>
      </c>
      <c r="H65" s="213"/>
    </row>
    <row r="66" spans="2:8" ht="21" customHeight="1" x14ac:dyDescent="0.2">
      <c r="B66" s="246" t="s">
        <v>158</v>
      </c>
      <c r="C66" s="65" t="s">
        <v>740</v>
      </c>
      <c r="D66" s="101">
        <v>0</v>
      </c>
      <c r="E66" s="101">
        <v>0</v>
      </c>
      <c r="F66" s="101">
        <v>0</v>
      </c>
      <c r="G66" s="101">
        <v>100</v>
      </c>
      <c r="H66" s="213"/>
    </row>
    <row r="67" spans="2:8" ht="41.25" customHeight="1" x14ac:dyDescent="0.2">
      <c r="B67" s="161" t="s">
        <v>160</v>
      </c>
      <c r="C67" s="252" t="s">
        <v>741</v>
      </c>
      <c r="D67" s="149"/>
      <c r="E67" s="149"/>
      <c r="F67" s="149"/>
      <c r="G67" s="149"/>
      <c r="H67" s="209"/>
    </row>
    <row r="68" spans="2:8" ht="27" customHeight="1" x14ac:dyDescent="0.2">
      <c r="B68" s="246" t="s">
        <v>162</v>
      </c>
      <c r="C68" s="188" t="s">
        <v>738</v>
      </c>
      <c r="D68" s="101">
        <v>0</v>
      </c>
      <c r="E68" s="101">
        <v>1</v>
      </c>
      <c r="F68" s="101">
        <v>0</v>
      </c>
      <c r="G68" s="101">
        <v>0</v>
      </c>
      <c r="H68" s="213"/>
    </row>
    <row r="69" spans="2:8" ht="27.75" customHeight="1" x14ac:dyDescent="0.2">
      <c r="B69" s="246" t="s">
        <v>742</v>
      </c>
      <c r="C69" s="188" t="s">
        <v>743</v>
      </c>
      <c r="D69" s="101">
        <v>0</v>
      </c>
      <c r="E69" s="101">
        <v>0</v>
      </c>
      <c r="F69" s="101">
        <v>50</v>
      </c>
      <c r="G69" s="101">
        <v>50</v>
      </c>
      <c r="H69" s="213"/>
    </row>
    <row r="70" spans="2:8" ht="26.25" customHeight="1" x14ac:dyDescent="0.2">
      <c r="B70" s="246" t="s">
        <v>744</v>
      </c>
      <c r="C70" s="15" t="s">
        <v>745</v>
      </c>
      <c r="D70" s="101">
        <v>0</v>
      </c>
      <c r="E70" s="101">
        <v>0</v>
      </c>
      <c r="F70" s="101">
        <v>0</v>
      </c>
      <c r="G70" s="101">
        <v>0</v>
      </c>
      <c r="H70" s="213"/>
    </row>
    <row r="71" spans="2:8" ht="28.5" customHeight="1" x14ac:dyDescent="0.2">
      <c r="B71" s="198" t="s">
        <v>258</v>
      </c>
      <c r="C71" s="110" t="s">
        <v>746</v>
      </c>
      <c r="D71" s="8"/>
      <c r="E71" s="8"/>
      <c r="F71" s="8"/>
      <c r="G71" s="8"/>
      <c r="H71" s="8"/>
    </row>
    <row r="72" spans="2:8" ht="53.25" customHeight="1" x14ac:dyDescent="0.2">
      <c r="B72" s="10" t="s">
        <v>747</v>
      </c>
      <c r="C72" s="9" t="s">
        <v>748</v>
      </c>
      <c r="D72" s="9"/>
      <c r="E72" s="9"/>
      <c r="F72" s="9"/>
      <c r="G72" s="9"/>
      <c r="H72" s="9"/>
    </row>
    <row r="73" spans="2:8" ht="33.75" customHeight="1" x14ac:dyDescent="0.2">
      <c r="B73" s="114" t="s">
        <v>494</v>
      </c>
      <c r="C73" s="29" t="s">
        <v>749</v>
      </c>
      <c r="D73" s="28">
        <v>10</v>
      </c>
      <c r="E73" s="28">
        <v>10</v>
      </c>
      <c r="F73" s="28">
        <v>25</v>
      </c>
      <c r="G73" s="28">
        <v>25</v>
      </c>
      <c r="H73" s="117" t="s">
        <v>750</v>
      </c>
    </row>
    <row r="74" spans="2:8" ht="28.5" customHeight="1" x14ac:dyDescent="0.2">
      <c r="B74" s="161" t="s">
        <v>284</v>
      </c>
      <c r="C74" s="148" t="s">
        <v>751</v>
      </c>
      <c r="D74" s="149"/>
      <c r="E74" s="149"/>
      <c r="F74" s="149"/>
      <c r="G74" s="149"/>
      <c r="H74" s="209"/>
    </row>
    <row r="75" spans="2:8" ht="28.5" customHeight="1" x14ac:dyDescent="0.2">
      <c r="B75" s="246" t="s">
        <v>286</v>
      </c>
      <c r="C75" s="46" t="s">
        <v>752</v>
      </c>
      <c r="D75" s="43" t="s">
        <v>753</v>
      </c>
      <c r="E75" s="43" t="s">
        <v>754</v>
      </c>
      <c r="F75" s="417" t="s">
        <v>755</v>
      </c>
      <c r="G75" s="417" t="s">
        <v>755</v>
      </c>
      <c r="H75" s="87" t="s">
        <v>756</v>
      </c>
    </row>
    <row r="76" spans="2:8" ht="38.25" x14ac:dyDescent="0.2">
      <c r="B76" s="242" t="s">
        <v>288</v>
      </c>
      <c r="C76" s="231" t="s">
        <v>757</v>
      </c>
      <c r="D76" s="244"/>
      <c r="E76" s="244"/>
      <c r="F76" s="244"/>
      <c r="G76" s="244"/>
      <c r="H76" s="253"/>
    </row>
    <row r="77" spans="2:8" ht="18" customHeight="1" x14ac:dyDescent="0.2">
      <c r="B77" s="246" t="s">
        <v>290</v>
      </c>
      <c r="C77" s="197" t="s">
        <v>758</v>
      </c>
      <c r="D77" s="101">
        <v>18</v>
      </c>
      <c r="E77" s="101">
        <v>19</v>
      </c>
      <c r="F77" s="101">
        <v>19</v>
      </c>
      <c r="G77" s="101">
        <v>20</v>
      </c>
      <c r="H77" s="251"/>
    </row>
    <row r="78" spans="2:8" ht="18.75" customHeight="1" x14ac:dyDescent="0.2">
      <c r="B78" s="246" t="s">
        <v>759</v>
      </c>
      <c r="C78" s="197" t="s">
        <v>760</v>
      </c>
      <c r="D78" s="135">
        <v>2</v>
      </c>
      <c r="E78" s="135">
        <v>2</v>
      </c>
      <c r="F78" s="135">
        <v>2</v>
      </c>
      <c r="G78" s="135">
        <v>2</v>
      </c>
      <c r="H78" s="213"/>
    </row>
    <row r="79" spans="2:8" ht="25.5" x14ac:dyDescent="0.2">
      <c r="B79" s="216" t="s">
        <v>761</v>
      </c>
      <c r="C79" s="137" t="s">
        <v>762</v>
      </c>
      <c r="D79" s="138"/>
      <c r="E79" s="138"/>
      <c r="F79" s="138"/>
      <c r="G79" s="138"/>
      <c r="H79" s="217"/>
    </row>
    <row r="80" spans="2:8" ht="20.25" customHeight="1" x14ac:dyDescent="0.2">
      <c r="B80" s="246" t="s">
        <v>763</v>
      </c>
      <c r="C80" s="254" t="s">
        <v>764</v>
      </c>
      <c r="D80" s="101">
        <v>4</v>
      </c>
      <c r="E80" s="101">
        <v>4</v>
      </c>
      <c r="F80" s="101">
        <v>4</v>
      </c>
      <c r="G80" s="101">
        <v>4</v>
      </c>
      <c r="H80" s="213"/>
    </row>
    <row r="81" spans="2:8" x14ac:dyDescent="0.2">
      <c r="B81" s="161" t="s">
        <v>765</v>
      </c>
      <c r="C81" s="148" t="s">
        <v>766</v>
      </c>
      <c r="D81" s="149"/>
      <c r="E81" s="149"/>
      <c r="F81" s="149"/>
      <c r="G81" s="149"/>
      <c r="H81" s="209"/>
    </row>
    <row r="82" spans="2:8" x14ac:dyDescent="0.2">
      <c r="B82" s="246" t="s">
        <v>767</v>
      </c>
      <c r="C82" s="172" t="s">
        <v>768</v>
      </c>
      <c r="D82" s="135">
        <v>18</v>
      </c>
      <c r="E82" s="135">
        <v>19</v>
      </c>
      <c r="F82" s="135">
        <v>21</v>
      </c>
      <c r="G82" s="135">
        <v>21</v>
      </c>
      <c r="H82" s="213"/>
    </row>
    <row r="83" spans="2:8" ht="25.5" x14ac:dyDescent="0.2">
      <c r="B83" s="161" t="s">
        <v>769</v>
      </c>
      <c r="C83" s="148" t="s">
        <v>770</v>
      </c>
      <c r="D83" s="149"/>
      <c r="E83" s="149"/>
      <c r="F83" s="149"/>
      <c r="G83" s="149"/>
      <c r="H83" s="209"/>
    </row>
    <row r="84" spans="2:8" ht="25.5" x14ac:dyDescent="0.2">
      <c r="B84" s="246" t="s">
        <v>771</v>
      </c>
      <c r="C84" s="197" t="s">
        <v>772</v>
      </c>
      <c r="D84" s="135">
        <v>33</v>
      </c>
      <c r="E84" s="135">
        <v>33</v>
      </c>
      <c r="F84" s="135">
        <v>33</v>
      </c>
      <c r="G84" s="135">
        <v>33</v>
      </c>
      <c r="H84" s="213"/>
    </row>
    <row r="85" spans="2:8" x14ac:dyDescent="0.2">
      <c r="B85" s="161" t="s">
        <v>773</v>
      </c>
      <c r="C85" s="148" t="s">
        <v>774</v>
      </c>
      <c r="D85" s="149"/>
      <c r="E85" s="149"/>
      <c r="F85" s="149"/>
      <c r="G85" s="149"/>
      <c r="H85" s="209"/>
    </row>
    <row r="86" spans="2:8" ht="25.5" x14ac:dyDescent="0.2">
      <c r="B86" s="246" t="s">
        <v>775</v>
      </c>
      <c r="C86" s="175" t="s">
        <v>776</v>
      </c>
      <c r="D86" s="101">
        <v>1</v>
      </c>
      <c r="E86" s="101">
        <v>1</v>
      </c>
      <c r="F86" s="101">
        <v>1</v>
      </c>
      <c r="G86" s="101">
        <v>1</v>
      </c>
      <c r="H86" s="101"/>
    </row>
    <row r="87" spans="2:8" ht="38.25" x14ac:dyDescent="0.2">
      <c r="B87" s="161" t="s">
        <v>777</v>
      </c>
      <c r="C87" s="148" t="s">
        <v>778</v>
      </c>
      <c r="D87" s="149"/>
      <c r="E87" s="149"/>
      <c r="F87" s="149"/>
      <c r="G87" s="149"/>
      <c r="H87" s="209"/>
    </row>
    <row r="88" spans="2:8" x14ac:dyDescent="0.2">
      <c r="B88" s="246" t="s">
        <v>779</v>
      </c>
      <c r="C88" s="172" t="s">
        <v>780</v>
      </c>
      <c r="D88" s="135">
        <v>1</v>
      </c>
      <c r="E88" s="135">
        <v>1</v>
      </c>
      <c r="F88" s="135">
        <v>1</v>
      </c>
      <c r="G88" s="135">
        <v>1</v>
      </c>
      <c r="H88" s="213"/>
    </row>
    <row r="89" spans="2:8" ht="25.5" x14ac:dyDescent="0.2">
      <c r="B89" s="161" t="s">
        <v>781</v>
      </c>
      <c r="C89" s="148" t="s">
        <v>782</v>
      </c>
      <c r="D89" s="149"/>
      <c r="E89" s="149"/>
      <c r="F89" s="149"/>
      <c r="G89" s="149"/>
      <c r="H89" s="209"/>
    </row>
    <row r="90" spans="2:8" x14ac:dyDescent="0.2">
      <c r="B90" s="246" t="s">
        <v>783</v>
      </c>
      <c r="C90" s="210" t="s">
        <v>784</v>
      </c>
      <c r="D90" s="101">
        <v>0</v>
      </c>
      <c r="E90" s="101">
        <v>1</v>
      </c>
      <c r="F90" s="101">
        <v>1</v>
      </c>
      <c r="G90" s="101">
        <v>0</v>
      </c>
      <c r="H90" s="101"/>
    </row>
    <row r="91" spans="2:8" x14ac:dyDescent="0.2">
      <c r="B91" s="246" t="s">
        <v>785</v>
      </c>
      <c r="C91" s="156" t="s">
        <v>786</v>
      </c>
      <c r="D91" s="101">
        <v>0</v>
      </c>
      <c r="E91" s="101">
        <v>2</v>
      </c>
      <c r="F91" s="101">
        <v>2</v>
      </c>
      <c r="G91" s="101">
        <v>2</v>
      </c>
      <c r="H91" s="101"/>
    </row>
    <row r="92" spans="2:8" ht="29.25" customHeight="1" x14ac:dyDescent="0.2">
      <c r="B92" s="246" t="s">
        <v>787</v>
      </c>
      <c r="C92" s="175" t="s">
        <v>788</v>
      </c>
      <c r="D92" s="135">
        <v>0</v>
      </c>
      <c r="E92" s="135">
        <v>4</v>
      </c>
      <c r="F92" s="135">
        <v>4</v>
      </c>
      <c r="G92" s="135">
        <v>4</v>
      </c>
      <c r="H92" s="101"/>
    </row>
    <row r="93" spans="2:8" ht="67.5" customHeight="1" x14ac:dyDescent="0.2">
      <c r="B93" s="198" t="s">
        <v>293</v>
      </c>
      <c r="C93" s="110" t="s">
        <v>789</v>
      </c>
      <c r="D93" s="8"/>
      <c r="E93" s="8"/>
      <c r="F93" s="8"/>
      <c r="G93" s="8"/>
      <c r="H93" s="8"/>
    </row>
    <row r="94" spans="2:8" ht="54.75" customHeight="1" x14ac:dyDescent="0.2">
      <c r="B94" s="10" t="s">
        <v>790</v>
      </c>
      <c r="C94" s="9" t="s">
        <v>791</v>
      </c>
      <c r="D94" s="9"/>
      <c r="E94" s="9"/>
      <c r="F94" s="9"/>
      <c r="G94" s="9"/>
      <c r="H94" s="9"/>
    </row>
    <row r="95" spans="2:8" ht="31.5" customHeight="1" x14ac:dyDescent="0.2">
      <c r="B95" s="114" t="s">
        <v>297</v>
      </c>
      <c r="C95" s="118" t="s">
        <v>792</v>
      </c>
      <c r="D95" s="116">
        <v>3.4</v>
      </c>
      <c r="E95" s="116">
        <v>3.3</v>
      </c>
      <c r="F95" s="116">
        <v>3.2</v>
      </c>
      <c r="G95" s="116">
        <v>3.1</v>
      </c>
      <c r="H95" s="121" t="s">
        <v>793</v>
      </c>
    </row>
    <row r="96" spans="2:8" ht="31.5" customHeight="1" x14ac:dyDescent="0.2">
      <c r="B96" s="114" t="s">
        <v>299</v>
      </c>
      <c r="C96" s="121" t="s">
        <v>794</v>
      </c>
      <c r="D96" s="116">
        <v>7.9</v>
      </c>
      <c r="E96" s="116">
        <v>7.8</v>
      </c>
      <c r="F96" s="116">
        <v>7.7</v>
      </c>
      <c r="G96" s="116">
        <v>7.6</v>
      </c>
      <c r="H96" s="121" t="s">
        <v>795</v>
      </c>
    </row>
    <row r="97" spans="2:8" ht="31.5" customHeight="1" x14ac:dyDescent="0.2">
      <c r="B97" s="114" t="s">
        <v>301</v>
      </c>
      <c r="C97" s="118" t="s">
        <v>796</v>
      </c>
      <c r="D97" s="116">
        <v>12</v>
      </c>
      <c r="E97" s="116">
        <v>10</v>
      </c>
      <c r="F97" s="116">
        <v>10</v>
      </c>
      <c r="G97" s="116">
        <v>10</v>
      </c>
      <c r="H97" s="121" t="s">
        <v>797</v>
      </c>
    </row>
    <row r="98" spans="2:8" ht="31.5" customHeight="1" x14ac:dyDescent="0.2">
      <c r="B98" s="114" t="s">
        <v>798</v>
      </c>
      <c r="C98" s="118" t="s">
        <v>799</v>
      </c>
      <c r="D98" s="116">
        <v>390</v>
      </c>
      <c r="E98" s="116">
        <v>360</v>
      </c>
      <c r="F98" s="116">
        <v>320</v>
      </c>
      <c r="G98" s="116">
        <v>320</v>
      </c>
      <c r="H98" s="121" t="s">
        <v>800</v>
      </c>
    </row>
    <row r="99" spans="2:8" ht="25.5" x14ac:dyDescent="0.2">
      <c r="B99" s="119" t="s">
        <v>801</v>
      </c>
      <c r="C99" s="255" t="s">
        <v>802</v>
      </c>
      <c r="D99" s="116">
        <v>80</v>
      </c>
      <c r="E99" s="116">
        <v>90</v>
      </c>
      <c r="F99" s="116">
        <v>100</v>
      </c>
      <c r="G99" s="116">
        <v>100</v>
      </c>
      <c r="H99" s="121" t="s">
        <v>803</v>
      </c>
    </row>
    <row r="100" spans="2:8" x14ac:dyDescent="0.2">
      <c r="B100" s="161" t="s">
        <v>303</v>
      </c>
      <c r="C100" s="148" t="s">
        <v>804</v>
      </c>
      <c r="D100" s="149"/>
      <c r="E100" s="149"/>
      <c r="F100" s="149"/>
      <c r="G100" s="149"/>
      <c r="H100" s="209"/>
    </row>
    <row r="101" spans="2:8" ht="27.75" customHeight="1" x14ac:dyDescent="0.2">
      <c r="B101" s="246" t="s">
        <v>305</v>
      </c>
      <c r="C101" s="256" t="s">
        <v>805</v>
      </c>
      <c r="D101" s="86">
        <v>13</v>
      </c>
      <c r="E101" s="86">
        <v>6</v>
      </c>
      <c r="F101" s="86">
        <v>7</v>
      </c>
      <c r="G101" s="86">
        <v>8</v>
      </c>
      <c r="H101" s="257"/>
    </row>
    <row r="102" spans="2:8" ht="27.75" customHeight="1" x14ac:dyDescent="0.2">
      <c r="B102" s="161" t="s">
        <v>806</v>
      </c>
      <c r="C102" s="148" t="s">
        <v>807</v>
      </c>
      <c r="D102" s="149"/>
      <c r="E102" s="149"/>
      <c r="F102" s="149"/>
      <c r="G102" s="149"/>
      <c r="H102" s="209"/>
    </row>
    <row r="103" spans="2:8" ht="23.25" customHeight="1" x14ac:dyDescent="0.2">
      <c r="B103" s="246" t="s">
        <v>808</v>
      </c>
      <c r="C103" s="258" t="s">
        <v>809</v>
      </c>
      <c r="D103" s="86">
        <v>100</v>
      </c>
      <c r="E103" s="86">
        <v>100</v>
      </c>
      <c r="F103" s="86">
        <v>100</v>
      </c>
      <c r="G103" s="86">
        <v>100</v>
      </c>
      <c r="H103" s="257"/>
    </row>
    <row r="104" spans="2:8" ht="27.75" customHeight="1" x14ac:dyDescent="0.2">
      <c r="B104" s="246" t="s">
        <v>810</v>
      </c>
      <c r="C104" s="259" t="s">
        <v>811</v>
      </c>
      <c r="D104" s="86">
        <v>64</v>
      </c>
      <c r="E104" s="86">
        <v>76</v>
      </c>
      <c r="F104" s="86">
        <v>100</v>
      </c>
      <c r="G104" s="86">
        <v>100</v>
      </c>
      <c r="H104" s="257"/>
    </row>
    <row r="105" spans="2:8" ht="20.25" customHeight="1" x14ac:dyDescent="0.2">
      <c r="B105" s="246" t="s">
        <v>812</v>
      </c>
      <c r="C105" s="260" t="s">
        <v>813</v>
      </c>
      <c r="D105" s="86">
        <v>13</v>
      </c>
      <c r="E105" s="86">
        <v>13</v>
      </c>
      <c r="F105" s="86">
        <v>13</v>
      </c>
      <c r="G105" s="86">
        <v>13</v>
      </c>
      <c r="H105" s="257"/>
    </row>
    <row r="106" spans="2:8" ht="30.75" customHeight="1" x14ac:dyDescent="0.2">
      <c r="B106" s="198" t="s">
        <v>814</v>
      </c>
      <c r="C106" s="110" t="s">
        <v>815</v>
      </c>
      <c r="D106" s="8"/>
      <c r="E106" s="8"/>
      <c r="F106" s="8"/>
      <c r="G106" s="8"/>
      <c r="H106" s="8"/>
    </row>
    <row r="107" spans="2:8" ht="27" customHeight="1" x14ac:dyDescent="0.2">
      <c r="B107" s="10" t="s">
        <v>816</v>
      </c>
      <c r="C107" s="9" t="s">
        <v>817</v>
      </c>
      <c r="D107" s="9"/>
      <c r="E107" s="9"/>
      <c r="F107" s="9"/>
      <c r="G107" s="9"/>
      <c r="H107" s="9"/>
    </row>
    <row r="108" spans="2:8" ht="31.5" customHeight="1" x14ac:dyDescent="0.2">
      <c r="B108" s="119" t="s">
        <v>818</v>
      </c>
      <c r="C108" s="215" t="s">
        <v>819</v>
      </c>
      <c r="D108" s="116">
        <v>92.5</v>
      </c>
      <c r="E108" s="116">
        <v>92.1</v>
      </c>
      <c r="F108" s="116">
        <v>91.7</v>
      </c>
      <c r="G108" s="116">
        <v>91</v>
      </c>
      <c r="H108" s="117" t="s">
        <v>820</v>
      </c>
    </row>
    <row r="109" spans="2:8" ht="39" customHeight="1" x14ac:dyDescent="0.2">
      <c r="B109" s="119" t="s">
        <v>821</v>
      </c>
      <c r="C109" s="118" t="s">
        <v>822</v>
      </c>
      <c r="D109" s="241" t="s">
        <v>823</v>
      </c>
      <c r="E109" s="241" t="s">
        <v>823</v>
      </c>
      <c r="F109" s="241" t="s">
        <v>823</v>
      </c>
      <c r="G109" s="241" t="s">
        <v>823</v>
      </c>
      <c r="H109" s="117" t="s">
        <v>824</v>
      </c>
    </row>
    <row r="110" spans="2:8" ht="39.75" customHeight="1" x14ac:dyDescent="0.2">
      <c r="B110" s="119" t="s">
        <v>825</v>
      </c>
      <c r="C110" s="118" t="s">
        <v>826</v>
      </c>
      <c r="D110" s="241" t="s">
        <v>827</v>
      </c>
      <c r="E110" s="241" t="s">
        <v>827</v>
      </c>
      <c r="F110" s="241" t="s">
        <v>827</v>
      </c>
      <c r="G110" s="241" t="s">
        <v>827</v>
      </c>
      <c r="H110" s="117" t="s">
        <v>828</v>
      </c>
    </row>
    <row r="111" spans="2:8" ht="54" customHeight="1" x14ac:dyDescent="0.2">
      <c r="B111" s="119" t="s">
        <v>829</v>
      </c>
      <c r="C111" s="265" t="s">
        <v>830</v>
      </c>
      <c r="D111" s="241" t="s">
        <v>831</v>
      </c>
      <c r="E111" s="241" t="s">
        <v>832</v>
      </c>
      <c r="F111" s="241" t="s">
        <v>833</v>
      </c>
      <c r="G111" s="241" t="s">
        <v>833</v>
      </c>
      <c r="H111" s="117" t="s">
        <v>834</v>
      </c>
    </row>
    <row r="112" spans="2:8" ht="31.5" customHeight="1" x14ac:dyDescent="0.2">
      <c r="B112" s="119" t="s">
        <v>835</v>
      </c>
      <c r="C112" s="265" t="s">
        <v>836</v>
      </c>
      <c r="D112" s="241">
        <v>0</v>
      </c>
      <c r="E112" s="241">
        <v>0</v>
      </c>
      <c r="F112" s="241">
        <v>7</v>
      </c>
      <c r="G112" s="241">
        <v>7</v>
      </c>
      <c r="H112" s="117" t="s">
        <v>837</v>
      </c>
    </row>
    <row r="113" spans="2:8" ht="31.5" customHeight="1" x14ac:dyDescent="0.2">
      <c r="B113" s="261" t="s">
        <v>838</v>
      </c>
      <c r="C113" s="262" t="s">
        <v>839</v>
      </c>
      <c r="D113" s="263">
        <v>2</v>
      </c>
      <c r="E113" s="263">
        <v>1</v>
      </c>
      <c r="F113" s="263">
        <v>1</v>
      </c>
      <c r="G113" s="263">
        <v>1</v>
      </c>
      <c r="H113" s="264" t="s">
        <v>840</v>
      </c>
    </row>
    <row r="114" spans="2:8" ht="31.5" customHeight="1" x14ac:dyDescent="0.2">
      <c r="B114" s="114" t="s">
        <v>841</v>
      </c>
      <c r="C114" s="265" t="s">
        <v>842</v>
      </c>
      <c r="D114" s="116">
        <v>1</v>
      </c>
      <c r="E114" s="116">
        <v>1</v>
      </c>
      <c r="F114" s="116">
        <v>7</v>
      </c>
      <c r="G114" s="116">
        <v>7</v>
      </c>
      <c r="H114" s="117" t="s">
        <v>843</v>
      </c>
    </row>
    <row r="115" spans="2:8" ht="26.25" customHeight="1" x14ac:dyDescent="0.2">
      <c r="B115" s="114" t="s">
        <v>844</v>
      </c>
      <c r="C115" s="265" t="s">
        <v>845</v>
      </c>
      <c r="D115" s="116" t="s">
        <v>846</v>
      </c>
      <c r="E115" s="116" t="s">
        <v>846</v>
      </c>
      <c r="F115" s="116" t="s">
        <v>846</v>
      </c>
      <c r="G115" s="116" t="s">
        <v>847</v>
      </c>
      <c r="H115" s="117" t="s">
        <v>848</v>
      </c>
    </row>
    <row r="116" spans="2:8" ht="24.75" customHeight="1" x14ac:dyDescent="0.2">
      <c r="B116" s="114" t="s">
        <v>849</v>
      </c>
      <c r="C116" s="265" t="s">
        <v>850</v>
      </c>
      <c r="D116" s="116">
        <v>1</v>
      </c>
      <c r="E116" s="116">
        <v>1</v>
      </c>
      <c r="F116" s="116">
        <v>0</v>
      </c>
      <c r="G116" s="116">
        <v>0</v>
      </c>
      <c r="H116" s="117" t="s">
        <v>851</v>
      </c>
    </row>
    <row r="117" spans="2:8" ht="24.75" customHeight="1" x14ac:dyDescent="0.2">
      <c r="B117" s="114" t="s">
        <v>852</v>
      </c>
      <c r="C117" s="395" t="s">
        <v>853</v>
      </c>
      <c r="D117" s="116">
        <v>0</v>
      </c>
      <c r="E117" s="116">
        <v>14</v>
      </c>
      <c r="F117" s="116">
        <v>14</v>
      </c>
      <c r="G117" s="116">
        <v>14</v>
      </c>
      <c r="H117" s="396" t="s">
        <v>854</v>
      </c>
    </row>
    <row r="118" spans="2:8" ht="24.75" customHeight="1" x14ac:dyDescent="0.2">
      <c r="B118" s="114" t="s">
        <v>855</v>
      </c>
      <c r="C118" s="397" t="s">
        <v>856</v>
      </c>
      <c r="D118" s="116">
        <v>0</v>
      </c>
      <c r="E118" s="116">
        <v>1</v>
      </c>
      <c r="F118" s="116">
        <v>1</v>
      </c>
      <c r="G118" s="116">
        <v>0</v>
      </c>
      <c r="H118" s="396" t="s">
        <v>857</v>
      </c>
    </row>
    <row r="119" spans="2:8" ht="24.75" customHeight="1" x14ac:dyDescent="0.2">
      <c r="B119" s="114" t="s">
        <v>858</v>
      </c>
      <c r="C119" s="121" t="s">
        <v>859</v>
      </c>
      <c r="D119" s="116">
        <v>152</v>
      </c>
      <c r="E119" s="116">
        <v>152</v>
      </c>
      <c r="F119" s="116">
        <v>152</v>
      </c>
      <c r="G119" s="116">
        <v>152</v>
      </c>
      <c r="H119" s="396" t="s">
        <v>860</v>
      </c>
    </row>
    <row r="120" spans="2:8" ht="33" customHeight="1" x14ac:dyDescent="0.2">
      <c r="B120" s="114" t="s">
        <v>861</v>
      </c>
      <c r="C120" s="115" t="s">
        <v>862</v>
      </c>
      <c r="D120" s="116">
        <v>133</v>
      </c>
      <c r="E120" s="116">
        <v>240</v>
      </c>
      <c r="F120" s="116">
        <v>240</v>
      </c>
      <c r="G120" s="116">
        <v>240</v>
      </c>
      <c r="H120" s="117" t="s">
        <v>863</v>
      </c>
    </row>
    <row r="121" spans="2:8" ht="24.75" customHeight="1" x14ac:dyDescent="0.2">
      <c r="B121" s="114" t="s">
        <v>864</v>
      </c>
      <c r="C121" s="115" t="s">
        <v>865</v>
      </c>
      <c r="D121" s="116">
        <v>53</v>
      </c>
      <c r="E121" s="116">
        <v>73</v>
      </c>
      <c r="F121" s="116">
        <v>100</v>
      </c>
      <c r="G121" s="116">
        <v>100</v>
      </c>
      <c r="H121" s="117" t="s">
        <v>866</v>
      </c>
    </row>
    <row r="122" spans="2:8" ht="28.5" customHeight="1" x14ac:dyDescent="0.2">
      <c r="B122" s="114" t="s">
        <v>867</v>
      </c>
      <c r="C122" s="115" t="s">
        <v>868</v>
      </c>
      <c r="D122" s="116">
        <v>484</v>
      </c>
      <c r="E122" s="116">
        <v>484</v>
      </c>
      <c r="F122" s="116">
        <v>484</v>
      </c>
      <c r="G122" s="116">
        <v>484</v>
      </c>
      <c r="H122" s="117" t="s">
        <v>869</v>
      </c>
    </row>
    <row r="123" spans="2:8" ht="36.75" customHeight="1" x14ac:dyDescent="0.2">
      <c r="B123" s="114" t="s">
        <v>870</v>
      </c>
      <c r="C123" s="115" t="s">
        <v>871</v>
      </c>
      <c r="D123" s="116">
        <v>198477</v>
      </c>
      <c r="E123" s="116">
        <v>198477</v>
      </c>
      <c r="F123" s="116">
        <v>198477</v>
      </c>
      <c r="G123" s="116">
        <v>198480</v>
      </c>
      <c r="H123" s="117" t="s">
        <v>872</v>
      </c>
    </row>
    <row r="124" spans="2:8" ht="24" customHeight="1" x14ac:dyDescent="0.2">
      <c r="B124" s="114" t="s">
        <v>873</v>
      </c>
      <c r="C124" s="115" t="s">
        <v>874</v>
      </c>
      <c r="D124" s="116">
        <v>2</v>
      </c>
      <c r="E124" s="116">
        <v>2</v>
      </c>
      <c r="F124" s="116">
        <v>3</v>
      </c>
      <c r="G124" s="116">
        <v>3</v>
      </c>
      <c r="H124" s="117" t="s">
        <v>875</v>
      </c>
    </row>
    <row r="125" spans="2:8" ht="24" customHeight="1" x14ac:dyDescent="0.2">
      <c r="B125" s="114" t="s">
        <v>876</v>
      </c>
      <c r="C125" s="115" t="s">
        <v>877</v>
      </c>
      <c r="D125" s="116">
        <v>43.5</v>
      </c>
      <c r="E125" s="116">
        <v>44.5</v>
      </c>
      <c r="F125" s="116">
        <v>45.5</v>
      </c>
      <c r="G125" s="116">
        <v>50</v>
      </c>
      <c r="H125" s="117" t="s">
        <v>878</v>
      </c>
    </row>
    <row r="126" spans="2:8" ht="34.5" customHeight="1" x14ac:dyDescent="0.2">
      <c r="B126" s="114" t="s">
        <v>879</v>
      </c>
      <c r="C126" s="119" t="s">
        <v>880</v>
      </c>
      <c r="D126" s="116">
        <v>3</v>
      </c>
      <c r="E126" s="116">
        <v>3</v>
      </c>
      <c r="F126" s="116">
        <v>3</v>
      </c>
      <c r="G126" s="116">
        <v>3</v>
      </c>
      <c r="H126" s="117" t="s">
        <v>881</v>
      </c>
    </row>
    <row r="127" spans="2:8" ht="21" customHeight="1" x14ac:dyDescent="0.2">
      <c r="B127" s="114" t="s">
        <v>882</v>
      </c>
      <c r="C127" s="265" t="s">
        <v>883</v>
      </c>
      <c r="D127" s="116">
        <v>6</v>
      </c>
      <c r="E127" s="116">
        <v>1</v>
      </c>
      <c r="F127" s="116">
        <v>2</v>
      </c>
      <c r="G127" s="116">
        <v>6</v>
      </c>
      <c r="H127" s="117" t="s">
        <v>884</v>
      </c>
    </row>
    <row r="128" spans="2:8" ht="20.25" customHeight="1" x14ac:dyDescent="0.2">
      <c r="B128" s="114" t="s">
        <v>885</v>
      </c>
      <c r="C128" s="115" t="s">
        <v>886</v>
      </c>
      <c r="D128" s="116">
        <v>70</v>
      </c>
      <c r="E128" s="116">
        <v>70</v>
      </c>
      <c r="F128" s="116">
        <v>70</v>
      </c>
      <c r="G128" s="116">
        <v>70</v>
      </c>
      <c r="H128" s="117" t="s">
        <v>887</v>
      </c>
    </row>
    <row r="129" spans="2:8" ht="30" customHeight="1" x14ac:dyDescent="0.2">
      <c r="B129" s="114" t="s">
        <v>888</v>
      </c>
      <c r="C129" s="395" t="s">
        <v>889</v>
      </c>
      <c r="D129" s="116"/>
      <c r="E129" s="116">
        <v>1</v>
      </c>
      <c r="F129" s="116">
        <v>0</v>
      </c>
      <c r="G129" s="116">
        <v>0</v>
      </c>
      <c r="H129" s="396" t="s">
        <v>890</v>
      </c>
    </row>
    <row r="130" spans="2:8" ht="25.5" x14ac:dyDescent="0.2">
      <c r="B130" s="161" t="s">
        <v>891</v>
      </c>
      <c r="C130" s="148" t="s">
        <v>892</v>
      </c>
      <c r="D130" s="149"/>
      <c r="E130" s="149"/>
      <c r="F130" s="149"/>
      <c r="G130" s="149"/>
      <c r="H130" s="209"/>
    </row>
    <row r="131" spans="2:8" ht="25.5" x14ac:dyDescent="0.2">
      <c r="B131" s="99" t="s">
        <v>893</v>
      </c>
      <c r="C131" s="266" t="s">
        <v>894</v>
      </c>
      <c r="D131" s="101">
        <v>1158</v>
      </c>
      <c r="E131" s="101">
        <v>1158</v>
      </c>
      <c r="F131" s="101">
        <v>1158</v>
      </c>
      <c r="G131" s="101">
        <v>1158</v>
      </c>
      <c r="H131" s="134" t="s">
        <v>895</v>
      </c>
    </row>
    <row r="132" spans="2:8" ht="18" customHeight="1" x14ac:dyDescent="0.2">
      <c r="B132" s="99" t="s">
        <v>896</v>
      </c>
      <c r="C132" s="266" t="s">
        <v>897</v>
      </c>
      <c r="D132" s="101">
        <v>5</v>
      </c>
      <c r="E132" s="101">
        <v>5</v>
      </c>
      <c r="F132" s="101">
        <v>5</v>
      </c>
      <c r="G132" s="101">
        <v>5</v>
      </c>
      <c r="H132" s="174" t="s">
        <v>898</v>
      </c>
    </row>
    <row r="133" spans="2:8" ht="26.25" customHeight="1" x14ac:dyDescent="0.2">
      <c r="B133" s="99" t="s">
        <v>899</v>
      </c>
      <c r="C133" s="266" t="s">
        <v>900</v>
      </c>
      <c r="D133" s="101">
        <v>4</v>
      </c>
      <c r="E133" s="101">
        <v>4</v>
      </c>
      <c r="F133" s="101">
        <v>4</v>
      </c>
      <c r="G133" s="101">
        <v>4</v>
      </c>
      <c r="H133" s="174" t="s">
        <v>901</v>
      </c>
    </row>
    <row r="134" spans="2:8" ht="26.25" customHeight="1" x14ac:dyDescent="0.2">
      <c r="B134" s="99" t="s">
        <v>902</v>
      </c>
      <c r="C134" s="266" t="s">
        <v>903</v>
      </c>
      <c r="D134" s="101">
        <v>1</v>
      </c>
      <c r="E134" s="101">
        <v>1</v>
      </c>
      <c r="F134" s="101">
        <v>1</v>
      </c>
      <c r="G134" s="101">
        <v>1</v>
      </c>
      <c r="H134" s="174" t="s">
        <v>904</v>
      </c>
    </row>
    <row r="135" spans="2:8" ht="38.25" x14ac:dyDescent="0.2">
      <c r="B135" s="99" t="s">
        <v>905</v>
      </c>
      <c r="C135" s="134" t="s">
        <v>906</v>
      </c>
      <c r="D135" s="101">
        <v>25</v>
      </c>
      <c r="E135" s="101">
        <v>25</v>
      </c>
      <c r="F135" s="101">
        <v>25</v>
      </c>
      <c r="G135" s="101">
        <v>25</v>
      </c>
      <c r="H135" s="251"/>
    </row>
    <row r="136" spans="2:8" ht="28.5" customHeight="1" x14ac:dyDescent="0.2">
      <c r="B136" s="99" t="s">
        <v>907</v>
      </c>
      <c r="C136" s="266" t="s">
        <v>908</v>
      </c>
      <c r="D136" s="101">
        <v>50</v>
      </c>
      <c r="E136" s="101">
        <v>90</v>
      </c>
      <c r="F136" s="101">
        <v>90</v>
      </c>
      <c r="G136" s="101">
        <v>90</v>
      </c>
      <c r="H136" s="251"/>
    </row>
    <row r="137" spans="2:8" ht="28.5" customHeight="1" x14ac:dyDescent="0.2">
      <c r="B137" s="99" t="s">
        <v>909</v>
      </c>
      <c r="C137" s="175" t="s">
        <v>910</v>
      </c>
      <c r="D137" s="101">
        <v>47</v>
      </c>
      <c r="E137" s="135">
        <v>50</v>
      </c>
      <c r="F137" s="135">
        <v>50</v>
      </c>
      <c r="G137" s="135">
        <v>50</v>
      </c>
      <c r="H137" s="251"/>
    </row>
    <row r="138" spans="2:8" ht="35.25" customHeight="1" x14ac:dyDescent="0.2">
      <c r="B138" s="99" t="s">
        <v>911</v>
      </c>
      <c r="C138" s="175" t="s">
        <v>912</v>
      </c>
      <c r="D138" s="101">
        <v>1177</v>
      </c>
      <c r="E138" s="135">
        <v>1200</v>
      </c>
      <c r="F138" s="135">
        <v>1200</v>
      </c>
      <c r="G138" s="135">
        <v>1200</v>
      </c>
      <c r="H138" s="251"/>
    </row>
    <row r="139" spans="2:8" ht="22.5" customHeight="1" x14ac:dyDescent="0.2">
      <c r="B139" s="99" t="s">
        <v>913</v>
      </c>
      <c r="C139" s="175" t="s">
        <v>914</v>
      </c>
      <c r="D139" s="101">
        <v>1</v>
      </c>
      <c r="E139" s="101">
        <v>1</v>
      </c>
      <c r="F139" s="101">
        <v>1</v>
      </c>
      <c r="G139" s="101">
        <v>1</v>
      </c>
      <c r="H139" s="251"/>
    </row>
    <row r="140" spans="2:8" ht="45" customHeight="1" x14ac:dyDescent="0.2">
      <c r="B140" s="99" t="s">
        <v>915</v>
      </c>
      <c r="C140" s="398" t="s">
        <v>916</v>
      </c>
      <c r="D140" s="101" t="s">
        <v>917</v>
      </c>
      <c r="E140" s="101" t="s">
        <v>917</v>
      </c>
      <c r="F140" s="101" t="s">
        <v>917</v>
      </c>
      <c r="G140" s="101" t="s">
        <v>917</v>
      </c>
      <c r="H140" s="251"/>
    </row>
    <row r="141" spans="2:8" ht="28.5" customHeight="1" x14ac:dyDescent="0.2">
      <c r="B141" s="99" t="s">
        <v>918</v>
      </c>
      <c r="C141" s="398" t="s">
        <v>919</v>
      </c>
      <c r="D141" s="101" t="s">
        <v>920</v>
      </c>
      <c r="E141" s="101" t="s">
        <v>921</v>
      </c>
      <c r="F141" s="101" t="s">
        <v>921</v>
      </c>
      <c r="G141" s="101" t="s">
        <v>921</v>
      </c>
      <c r="H141" s="251"/>
    </row>
    <row r="142" spans="2:8" ht="35.25" customHeight="1" x14ac:dyDescent="0.2">
      <c r="B142" s="99" t="s">
        <v>922</v>
      </c>
      <c r="C142" s="398" t="s">
        <v>923</v>
      </c>
      <c r="D142" s="101" t="s">
        <v>924</v>
      </c>
      <c r="E142" s="101" t="s">
        <v>924</v>
      </c>
      <c r="F142" s="101" t="s">
        <v>924</v>
      </c>
      <c r="G142" s="101" t="s">
        <v>924</v>
      </c>
      <c r="H142" s="251"/>
    </row>
    <row r="143" spans="2:8" ht="35.25" customHeight="1" x14ac:dyDescent="0.2">
      <c r="B143" s="99" t="s">
        <v>925</v>
      </c>
      <c r="C143" s="398" t="s">
        <v>926</v>
      </c>
      <c r="D143" s="101">
        <v>120</v>
      </c>
      <c r="E143" s="101">
        <v>144</v>
      </c>
      <c r="F143" s="101">
        <v>144</v>
      </c>
      <c r="G143" s="101">
        <v>144</v>
      </c>
      <c r="H143" s="251"/>
    </row>
    <row r="144" spans="2:8" ht="27.75" customHeight="1" x14ac:dyDescent="0.2">
      <c r="B144" s="99" t="s">
        <v>927</v>
      </c>
      <c r="C144" s="398" t="s">
        <v>928</v>
      </c>
      <c r="D144" s="101">
        <v>624</v>
      </c>
      <c r="E144" s="101">
        <v>650</v>
      </c>
      <c r="F144" s="101">
        <v>700</v>
      </c>
      <c r="G144" s="101">
        <v>700</v>
      </c>
      <c r="H144" s="251"/>
    </row>
    <row r="145" spans="2:8" ht="25.5" x14ac:dyDescent="0.2">
      <c r="B145" s="99" t="s">
        <v>929</v>
      </c>
      <c r="C145" s="398" t="s">
        <v>930</v>
      </c>
      <c r="D145" s="101">
        <v>100</v>
      </c>
      <c r="E145" s="101">
        <v>100</v>
      </c>
      <c r="F145" s="101">
        <v>100</v>
      </c>
      <c r="G145" s="101">
        <v>100</v>
      </c>
      <c r="H145" s="251"/>
    </row>
    <row r="146" spans="2:8" ht="25.5" x14ac:dyDescent="0.2">
      <c r="B146" s="161" t="s">
        <v>931</v>
      </c>
      <c r="C146" s="148" t="s">
        <v>932</v>
      </c>
      <c r="D146" s="149"/>
      <c r="E146" s="149"/>
      <c r="F146" s="149"/>
      <c r="G146" s="149"/>
      <c r="H146" s="209"/>
    </row>
    <row r="147" spans="2:8" ht="25.5" x14ac:dyDescent="0.2">
      <c r="B147" s="99" t="s">
        <v>933</v>
      </c>
      <c r="C147" s="398" t="s">
        <v>934</v>
      </c>
      <c r="D147" s="101">
        <v>6</v>
      </c>
      <c r="E147" s="101">
        <v>7</v>
      </c>
      <c r="F147" s="101"/>
      <c r="G147" s="101">
        <v>7</v>
      </c>
      <c r="H147" s="251"/>
    </row>
    <row r="148" spans="2:8" ht="30.75" customHeight="1" x14ac:dyDescent="0.2">
      <c r="B148" s="161" t="s">
        <v>935</v>
      </c>
      <c r="C148" s="148" t="s">
        <v>936</v>
      </c>
      <c r="D148" s="149"/>
      <c r="E148" s="149"/>
      <c r="F148" s="149"/>
      <c r="G148" s="149"/>
      <c r="H148" s="209"/>
    </row>
    <row r="149" spans="2:8" ht="24" customHeight="1" x14ac:dyDescent="0.2">
      <c r="B149" s="246" t="s">
        <v>937</v>
      </c>
      <c r="C149" s="399" t="s">
        <v>938</v>
      </c>
      <c r="D149" s="86">
        <v>0</v>
      </c>
      <c r="E149" s="86">
        <v>400</v>
      </c>
      <c r="F149" s="86">
        <v>700</v>
      </c>
      <c r="G149" s="86">
        <v>700</v>
      </c>
      <c r="H149" s="414"/>
    </row>
    <row r="150" spans="2:8" ht="39.75" customHeight="1" x14ac:dyDescent="0.2">
      <c r="B150" s="10" t="s">
        <v>939</v>
      </c>
      <c r="C150" s="9" t="s">
        <v>940</v>
      </c>
      <c r="D150" s="9"/>
      <c r="E150" s="9"/>
      <c r="F150" s="9"/>
      <c r="G150" s="9"/>
      <c r="H150" s="9"/>
    </row>
    <row r="151" spans="2:8" ht="30.75" customHeight="1" x14ac:dyDescent="0.2">
      <c r="B151" s="246" t="s">
        <v>933</v>
      </c>
      <c r="C151" s="400" t="s">
        <v>941</v>
      </c>
      <c r="D151" s="86">
        <v>74</v>
      </c>
      <c r="E151" s="86">
        <v>125</v>
      </c>
      <c r="F151" s="86">
        <v>125</v>
      </c>
      <c r="G151" s="86">
        <v>125</v>
      </c>
      <c r="H151" s="87"/>
    </row>
    <row r="152" spans="2:8" ht="29.25" customHeight="1" x14ac:dyDescent="0.2">
      <c r="B152" s="161" t="s">
        <v>942</v>
      </c>
      <c r="C152" s="148" t="s">
        <v>943</v>
      </c>
      <c r="D152" s="149"/>
      <c r="E152" s="149"/>
      <c r="F152" s="149"/>
      <c r="G152" s="149"/>
      <c r="H152" s="209"/>
    </row>
    <row r="153" spans="2:8" ht="24.75" customHeight="1" x14ac:dyDescent="0.2">
      <c r="B153" s="246" t="s">
        <v>944</v>
      </c>
      <c r="C153" s="401" t="s">
        <v>945</v>
      </c>
      <c r="D153" s="86">
        <v>95</v>
      </c>
      <c r="E153" s="86">
        <v>153</v>
      </c>
      <c r="F153" s="86">
        <v>153</v>
      </c>
      <c r="G153" s="86">
        <v>153</v>
      </c>
      <c r="H153" s="275"/>
    </row>
    <row r="154" spans="2:8" ht="38.25" x14ac:dyDescent="0.2">
      <c r="B154" s="161" t="s">
        <v>946</v>
      </c>
      <c r="C154" s="148" t="s">
        <v>947</v>
      </c>
      <c r="D154" s="149"/>
      <c r="E154" s="149"/>
      <c r="F154" s="149"/>
      <c r="G154" s="149"/>
      <c r="H154" s="209"/>
    </row>
    <row r="155" spans="2:8" ht="15.75" customHeight="1" x14ac:dyDescent="0.2">
      <c r="B155" s="246" t="s">
        <v>948</v>
      </c>
      <c r="C155" s="402" t="s">
        <v>949</v>
      </c>
      <c r="D155" s="86">
        <v>1</v>
      </c>
      <c r="E155" s="86">
        <v>1</v>
      </c>
      <c r="F155" s="86">
        <v>1</v>
      </c>
      <c r="G155" s="86">
        <v>1</v>
      </c>
      <c r="H155" s="275"/>
    </row>
    <row r="156" spans="2:8" ht="14.25" customHeight="1" x14ac:dyDescent="0.2">
      <c r="B156" s="246" t="s">
        <v>950</v>
      </c>
      <c r="C156" s="403" t="s">
        <v>951</v>
      </c>
      <c r="D156" s="86">
        <v>1</v>
      </c>
      <c r="E156" s="86">
        <v>1</v>
      </c>
      <c r="F156" s="86">
        <v>1</v>
      </c>
      <c r="G156" s="86">
        <v>1</v>
      </c>
      <c r="H156" s="275"/>
    </row>
    <row r="157" spans="2:8" ht="63.75" x14ac:dyDescent="0.2">
      <c r="B157" s="161" t="s">
        <v>952</v>
      </c>
      <c r="C157" s="148" t="s">
        <v>953</v>
      </c>
      <c r="D157" s="149"/>
      <c r="E157" s="149"/>
      <c r="F157" s="149"/>
      <c r="G157" s="149"/>
      <c r="H157" s="209"/>
    </row>
    <row r="158" spans="2:8" ht="20.25" customHeight="1" x14ac:dyDescent="0.2">
      <c r="B158" s="246" t="s">
        <v>954</v>
      </c>
      <c r="C158" s="404" t="s">
        <v>955</v>
      </c>
      <c r="D158" s="86">
        <v>1485</v>
      </c>
      <c r="E158" s="86">
        <v>1485</v>
      </c>
      <c r="F158" s="86">
        <v>1485</v>
      </c>
      <c r="G158" s="86">
        <v>1485</v>
      </c>
      <c r="H158" s="132"/>
    </row>
    <row r="159" spans="2:8" ht="20.25" customHeight="1" x14ac:dyDescent="0.2">
      <c r="B159" s="246" t="s">
        <v>956</v>
      </c>
      <c r="C159" s="405" t="s">
        <v>957</v>
      </c>
      <c r="D159" s="132">
        <v>12</v>
      </c>
      <c r="E159" s="132">
        <v>12</v>
      </c>
      <c r="F159" s="132">
        <v>12</v>
      </c>
      <c r="G159" s="132">
        <v>12</v>
      </c>
      <c r="H159" s="132"/>
    </row>
    <row r="160" spans="2:8" ht="38.25" x14ac:dyDescent="0.2">
      <c r="B160" s="161" t="s">
        <v>958</v>
      </c>
      <c r="C160" s="148" t="s">
        <v>959</v>
      </c>
      <c r="D160" s="149"/>
      <c r="E160" s="149"/>
      <c r="F160" s="149"/>
      <c r="G160" s="149"/>
      <c r="H160" s="209"/>
    </row>
    <row r="161" spans="2:8" x14ac:dyDescent="0.2">
      <c r="B161" s="246" t="s">
        <v>960</v>
      </c>
      <c r="C161" s="399" t="s">
        <v>961</v>
      </c>
      <c r="D161" s="86">
        <v>60</v>
      </c>
      <c r="E161" s="86">
        <v>60</v>
      </c>
      <c r="F161" s="86">
        <v>60</v>
      </c>
      <c r="G161" s="86">
        <v>60</v>
      </c>
      <c r="H161" s="257"/>
    </row>
    <row r="162" spans="2:8" ht="25.5" x14ac:dyDescent="0.2">
      <c r="B162" s="246" t="s">
        <v>962</v>
      </c>
      <c r="C162" s="406" t="s">
        <v>963</v>
      </c>
      <c r="D162" s="86">
        <v>2</v>
      </c>
      <c r="E162" s="86">
        <v>2</v>
      </c>
      <c r="F162" s="86">
        <v>2</v>
      </c>
      <c r="G162" s="86">
        <v>2</v>
      </c>
      <c r="H162" s="257"/>
    </row>
    <row r="163" spans="2:8" ht="25.5" x14ac:dyDescent="0.2">
      <c r="B163" s="161" t="s">
        <v>964</v>
      </c>
      <c r="C163" s="148" t="s">
        <v>965</v>
      </c>
      <c r="D163" s="149"/>
      <c r="E163" s="149"/>
      <c r="F163" s="149"/>
      <c r="G163" s="149"/>
      <c r="H163" s="209"/>
    </row>
    <row r="164" spans="2:8" x14ac:dyDescent="0.2">
      <c r="B164" s="246" t="s">
        <v>966</v>
      </c>
      <c r="C164" s="156" t="s">
        <v>738</v>
      </c>
      <c r="D164" s="101">
        <v>0</v>
      </c>
      <c r="E164" s="101">
        <v>1</v>
      </c>
      <c r="F164" s="101">
        <v>0</v>
      </c>
      <c r="G164" s="86">
        <v>0</v>
      </c>
      <c r="H164" s="213"/>
    </row>
    <row r="165" spans="2:8" ht="25.5" x14ac:dyDescent="0.2">
      <c r="B165" s="246" t="s">
        <v>967</v>
      </c>
      <c r="C165" s="66" t="s">
        <v>968</v>
      </c>
      <c r="D165" s="101">
        <v>0</v>
      </c>
      <c r="E165" s="101">
        <v>0</v>
      </c>
      <c r="F165" s="101">
        <v>20</v>
      </c>
      <c r="G165" s="86">
        <v>60</v>
      </c>
      <c r="H165" s="213"/>
    </row>
    <row r="166" spans="2:8" x14ac:dyDescent="0.2">
      <c r="B166" s="246" t="s">
        <v>969</v>
      </c>
      <c r="C166" s="66" t="s">
        <v>970</v>
      </c>
      <c r="D166" s="101">
        <v>0</v>
      </c>
      <c r="E166" s="101">
        <v>0</v>
      </c>
      <c r="F166" s="101">
        <v>0</v>
      </c>
      <c r="G166" s="86">
        <v>0</v>
      </c>
      <c r="H166" s="213"/>
    </row>
    <row r="167" spans="2:8" x14ac:dyDescent="0.2">
      <c r="B167" s="246" t="s">
        <v>971</v>
      </c>
      <c r="C167" s="66" t="s">
        <v>972</v>
      </c>
      <c r="D167" s="101">
        <v>0</v>
      </c>
      <c r="E167" s="101">
        <v>0</v>
      </c>
      <c r="F167" s="101">
        <v>1</v>
      </c>
      <c r="G167" s="86">
        <v>0</v>
      </c>
      <c r="H167" s="213"/>
    </row>
    <row r="168" spans="2:8" x14ac:dyDescent="0.2">
      <c r="B168" s="246" t="s">
        <v>973</v>
      </c>
      <c r="C168" s="210" t="s">
        <v>974</v>
      </c>
      <c r="D168" s="101">
        <v>0</v>
      </c>
      <c r="E168" s="101">
        <v>0</v>
      </c>
      <c r="F168" s="101">
        <v>1</v>
      </c>
      <c r="G168" s="86">
        <v>0</v>
      </c>
      <c r="H168" s="213"/>
    </row>
    <row r="169" spans="2:8" ht="38.25" x14ac:dyDescent="0.2">
      <c r="B169" s="161" t="s">
        <v>975</v>
      </c>
      <c r="C169" s="148" t="s">
        <v>976</v>
      </c>
      <c r="D169" s="149"/>
      <c r="E169" s="149"/>
      <c r="F169" s="149"/>
      <c r="G169" s="149"/>
      <c r="H169" s="209"/>
    </row>
    <row r="170" spans="2:8" x14ac:dyDescent="0.2">
      <c r="B170" s="246" t="s">
        <v>977</v>
      </c>
      <c r="C170" s="210" t="s">
        <v>972</v>
      </c>
      <c r="D170" s="101">
        <v>0</v>
      </c>
      <c r="E170" s="101">
        <v>1</v>
      </c>
      <c r="F170" s="101">
        <v>0</v>
      </c>
      <c r="G170" s="86">
        <v>0</v>
      </c>
      <c r="H170" s="213"/>
    </row>
    <row r="171" spans="2:8" x14ac:dyDescent="0.2">
      <c r="B171" s="246" t="s">
        <v>978</v>
      </c>
      <c r="C171" s="210" t="s">
        <v>974</v>
      </c>
      <c r="D171" s="101">
        <v>1</v>
      </c>
      <c r="E171" s="101">
        <v>0</v>
      </c>
      <c r="F171" s="101">
        <v>0</v>
      </c>
      <c r="G171" s="86">
        <v>0</v>
      </c>
      <c r="H171" s="101"/>
    </row>
    <row r="172" spans="2:8" x14ac:dyDescent="0.2">
      <c r="B172" s="246" t="s">
        <v>979</v>
      </c>
      <c r="C172" s="210" t="s">
        <v>980</v>
      </c>
      <c r="D172" s="101">
        <v>0</v>
      </c>
      <c r="E172" s="101">
        <v>1</v>
      </c>
      <c r="F172" s="101">
        <v>0</v>
      </c>
      <c r="G172" s="86">
        <v>0</v>
      </c>
      <c r="H172" s="101"/>
    </row>
    <row r="173" spans="2:8" ht="48.75" customHeight="1" x14ac:dyDescent="0.2">
      <c r="B173" s="161" t="s">
        <v>981</v>
      </c>
      <c r="C173" s="148" t="s">
        <v>982</v>
      </c>
      <c r="D173" s="149"/>
      <c r="E173" s="149"/>
      <c r="F173" s="149"/>
      <c r="G173" s="149"/>
      <c r="H173" s="209"/>
    </row>
    <row r="174" spans="2:8" x14ac:dyDescent="0.2">
      <c r="B174" s="246" t="s">
        <v>983</v>
      </c>
      <c r="C174" s="266" t="s">
        <v>738</v>
      </c>
      <c r="D174" s="101">
        <v>0</v>
      </c>
      <c r="E174" s="101">
        <v>1</v>
      </c>
      <c r="F174" s="101">
        <v>0</v>
      </c>
      <c r="G174" s="101">
        <v>0</v>
      </c>
      <c r="H174" s="251"/>
    </row>
    <row r="175" spans="2:8" x14ac:dyDescent="0.2">
      <c r="B175" s="246" t="s">
        <v>984</v>
      </c>
      <c r="C175" s="175" t="s">
        <v>972</v>
      </c>
      <c r="D175" s="101">
        <v>0</v>
      </c>
      <c r="E175" s="101">
        <v>5</v>
      </c>
      <c r="F175" s="101">
        <v>0</v>
      </c>
      <c r="G175" s="101">
        <v>0</v>
      </c>
      <c r="H175" s="251"/>
    </row>
    <row r="176" spans="2:8" ht="18.75" customHeight="1" x14ac:dyDescent="0.2">
      <c r="B176" s="246" t="s">
        <v>985</v>
      </c>
      <c r="C176" s="172" t="s">
        <v>974</v>
      </c>
      <c r="D176" s="101">
        <v>0</v>
      </c>
      <c r="E176" s="101">
        <v>4</v>
      </c>
      <c r="F176" s="101">
        <v>0</v>
      </c>
      <c r="G176" s="101">
        <v>0</v>
      </c>
      <c r="H176" s="251"/>
    </row>
    <row r="177" spans="2:10" ht="18.75" customHeight="1" x14ac:dyDescent="0.2">
      <c r="B177" s="246" t="s">
        <v>986</v>
      </c>
      <c r="C177" s="175" t="s">
        <v>987</v>
      </c>
      <c r="D177" s="101">
        <v>0</v>
      </c>
      <c r="E177" s="101">
        <v>0</v>
      </c>
      <c r="F177" s="101">
        <v>4</v>
      </c>
      <c r="G177" s="101">
        <v>96</v>
      </c>
      <c r="H177" s="251"/>
    </row>
    <row r="178" spans="2:10" ht="27" customHeight="1" x14ac:dyDescent="0.2">
      <c r="B178" s="246" t="s">
        <v>988</v>
      </c>
      <c r="C178" s="175" t="s">
        <v>989</v>
      </c>
      <c r="D178" s="101">
        <v>0</v>
      </c>
      <c r="E178" s="101">
        <v>5</v>
      </c>
      <c r="F178" s="101">
        <v>0</v>
      </c>
      <c r="G178" s="101">
        <v>0</v>
      </c>
      <c r="H178" s="251"/>
    </row>
    <row r="179" spans="2:10" ht="25.5" x14ac:dyDescent="0.2">
      <c r="B179" s="246" t="s">
        <v>990</v>
      </c>
      <c r="C179" s="175" t="s">
        <v>991</v>
      </c>
      <c r="D179" s="101">
        <v>0</v>
      </c>
      <c r="E179" s="101">
        <v>3</v>
      </c>
      <c r="F179" s="101">
        <v>0</v>
      </c>
      <c r="G179" s="101">
        <v>0</v>
      </c>
      <c r="H179" s="251"/>
    </row>
    <row r="180" spans="2:10" ht="25.5" x14ac:dyDescent="0.2">
      <c r="B180" s="161" t="s">
        <v>992</v>
      </c>
      <c r="C180" s="148" t="s">
        <v>993</v>
      </c>
      <c r="D180" s="149"/>
      <c r="E180" s="149"/>
      <c r="F180" s="149"/>
      <c r="G180" s="209"/>
      <c r="H180" s="209"/>
    </row>
    <row r="181" spans="2:10" ht="25.5" x14ac:dyDescent="0.2">
      <c r="B181" s="246" t="s">
        <v>994</v>
      </c>
      <c r="C181" s="156" t="s">
        <v>995</v>
      </c>
      <c r="D181" s="101">
        <v>11</v>
      </c>
      <c r="E181" s="101">
        <v>10</v>
      </c>
      <c r="F181" s="101">
        <v>10</v>
      </c>
      <c r="G181" s="86">
        <v>10</v>
      </c>
      <c r="H181" s="251"/>
      <c r="J181" s="78"/>
    </row>
    <row r="182" spans="2:10" ht="25.5" x14ac:dyDescent="0.2">
      <c r="B182" s="161" t="s">
        <v>996</v>
      </c>
      <c r="C182" s="148" t="s">
        <v>997</v>
      </c>
      <c r="D182" s="149"/>
      <c r="E182" s="149"/>
      <c r="F182" s="149"/>
      <c r="G182" s="209"/>
      <c r="H182" s="209"/>
    </row>
    <row r="183" spans="2:10" x14ac:dyDescent="0.2">
      <c r="B183" s="246" t="s">
        <v>998</v>
      </c>
      <c r="C183" s="156" t="s">
        <v>999</v>
      </c>
      <c r="D183" s="101">
        <v>0</v>
      </c>
      <c r="E183" s="101">
        <v>1.5</v>
      </c>
      <c r="F183" s="101">
        <v>1.5</v>
      </c>
      <c r="G183" s="101">
        <v>1.5</v>
      </c>
      <c r="H183" s="251"/>
    </row>
    <row r="184" spans="2:10" x14ac:dyDescent="0.2">
      <c r="B184" s="246" t="s">
        <v>1000</v>
      </c>
      <c r="C184" s="156" t="s">
        <v>1001</v>
      </c>
      <c r="D184" s="101">
        <v>0</v>
      </c>
      <c r="E184" s="101">
        <v>0</v>
      </c>
      <c r="F184" s="101">
        <v>0</v>
      </c>
      <c r="G184" s="101">
        <v>1</v>
      </c>
      <c r="H184" s="251"/>
    </row>
    <row r="185" spans="2:10" x14ac:dyDescent="0.2">
      <c r="B185" s="246" t="s">
        <v>1002</v>
      </c>
      <c r="C185" s="156" t="s">
        <v>1003</v>
      </c>
      <c r="D185" s="101">
        <v>0</v>
      </c>
      <c r="E185" s="101">
        <v>0</v>
      </c>
      <c r="F185" s="101">
        <v>0</v>
      </c>
      <c r="G185" s="101">
        <v>25</v>
      </c>
      <c r="H185" s="251"/>
    </row>
    <row r="186" spans="2:10" x14ac:dyDescent="0.2">
      <c r="B186" s="198" t="s">
        <v>1004</v>
      </c>
      <c r="C186" s="110" t="s">
        <v>1005</v>
      </c>
      <c r="D186" s="8"/>
      <c r="E186" s="8"/>
      <c r="F186" s="8"/>
      <c r="G186" s="8"/>
      <c r="H186" s="8"/>
    </row>
    <row r="187" spans="2:10" ht="34.5" customHeight="1" x14ac:dyDescent="0.2">
      <c r="B187" s="10" t="s">
        <v>1006</v>
      </c>
      <c r="C187" s="9" t="s">
        <v>1007</v>
      </c>
      <c r="D187" s="9"/>
      <c r="E187" s="9"/>
      <c r="F187" s="9"/>
      <c r="G187" s="9"/>
      <c r="H187" s="9"/>
    </row>
    <row r="188" spans="2:10" ht="38.25" customHeight="1" x14ac:dyDescent="0.2">
      <c r="B188" s="119" t="s">
        <v>1008</v>
      </c>
      <c r="C188" s="199" t="s">
        <v>1009</v>
      </c>
      <c r="D188" s="116">
        <v>168</v>
      </c>
      <c r="E188" s="116">
        <v>163</v>
      </c>
      <c r="F188" s="116">
        <v>160</v>
      </c>
      <c r="G188" s="116">
        <v>150</v>
      </c>
      <c r="H188" s="117" t="s">
        <v>1010</v>
      </c>
    </row>
    <row r="189" spans="2:10" ht="52.5" customHeight="1" x14ac:dyDescent="0.2">
      <c r="B189" s="161" t="s">
        <v>1011</v>
      </c>
      <c r="C189" s="148" t="s">
        <v>1012</v>
      </c>
      <c r="D189" s="149"/>
      <c r="E189" s="149"/>
      <c r="F189" s="149"/>
      <c r="G189" s="209"/>
      <c r="H189" s="209"/>
    </row>
    <row r="190" spans="2:10" ht="24" customHeight="1" x14ac:dyDescent="0.2">
      <c r="B190" s="99" t="s">
        <v>1013</v>
      </c>
      <c r="C190" s="100" t="s">
        <v>1014</v>
      </c>
      <c r="D190" s="101">
        <v>186</v>
      </c>
      <c r="E190" s="101">
        <v>188</v>
      </c>
      <c r="F190" s="101">
        <v>188</v>
      </c>
      <c r="G190" s="101">
        <v>188</v>
      </c>
      <c r="H190" s="134" t="s">
        <v>1015</v>
      </c>
    </row>
    <row r="191" spans="2:10" ht="19.5" customHeight="1" x14ac:dyDescent="0.2">
      <c r="B191" s="99" t="s">
        <v>1016</v>
      </c>
      <c r="C191" s="179" t="s">
        <v>1017</v>
      </c>
      <c r="D191" s="267">
        <v>0</v>
      </c>
      <c r="E191" s="267">
        <v>0</v>
      </c>
      <c r="F191" s="267">
        <v>2</v>
      </c>
      <c r="G191" s="267">
        <v>2</v>
      </c>
      <c r="H191" s="268" t="s">
        <v>1018</v>
      </c>
    </row>
    <row r="192" spans="2:10" ht="28.5" customHeight="1" x14ac:dyDescent="0.2">
      <c r="B192" s="99" t="s">
        <v>1019</v>
      </c>
      <c r="C192" s="179" t="s">
        <v>1020</v>
      </c>
      <c r="D192" s="267">
        <v>17</v>
      </c>
      <c r="E192" s="267">
        <v>19</v>
      </c>
      <c r="F192" s="267">
        <v>24</v>
      </c>
      <c r="G192" s="267">
        <v>24</v>
      </c>
      <c r="H192" s="268"/>
    </row>
    <row r="193" spans="2:8" ht="30" customHeight="1" x14ac:dyDescent="0.2">
      <c r="B193" s="161" t="s">
        <v>1021</v>
      </c>
      <c r="C193" s="148" t="s">
        <v>1022</v>
      </c>
      <c r="D193" s="149"/>
      <c r="E193" s="149"/>
      <c r="F193" s="149"/>
      <c r="G193" s="209"/>
      <c r="H193" s="209"/>
    </row>
    <row r="194" spans="2:8" ht="18" customHeight="1" x14ac:dyDescent="0.2">
      <c r="B194" s="99" t="s">
        <v>1023</v>
      </c>
      <c r="C194" s="66" t="s">
        <v>1024</v>
      </c>
      <c r="D194" s="269">
        <f>0+0+1+1+2+0+2+1+0+0+3</f>
        <v>10</v>
      </c>
      <c r="E194" s="269">
        <f>0+0+2+1+2+6+2+1+0+0+1</f>
        <v>15</v>
      </c>
      <c r="F194" s="269">
        <f>0+0+0+1+3+2+2+1+0+0+1</f>
        <v>10</v>
      </c>
      <c r="G194" s="269">
        <f>0+0+0+1+3+2+2+1+0+0+1</f>
        <v>10</v>
      </c>
      <c r="H194" s="210" t="s">
        <v>1025</v>
      </c>
    </row>
    <row r="195" spans="2:8" ht="25.5" x14ac:dyDescent="0.2">
      <c r="B195" s="99" t="s">
        <v>1026</v>
      </c>
      <c r="C195" s="36" t="s">
        <v>1027</v>
      </c>
      <c r="D195" s="269">
        <f>0+0+0+0+1+0+1+1+4+0+1</f>
        <v>8</v>
      </c>
      <c r="E195" s="269">
        <f>0+0+0+0+1+0+1+1+4+0+1</f>
        <v>8</v>
      </c>
      <c r="F195" s="269">
        <f>0+0+0+0+1+0+1+1+4+0+0</f>
        <v>7</v>
      </c>
      <c r="G195" s="269">
        <f>0+0+0+0+1+0+1+1+4+0+0</f>
        <v>7</v>
      </c>
      <c r="H195" s="270"/>
    </row>
    <row r="196" spans="2:8" ht="38.25" x14ac:dyDescent="0.2">
      <c r="B196" s="161" t="s">
        <v>1028</v>
      </c>
      <c r="C196" s="148" t="s">
        <v>1029</v>
      </c>
      <c r="D196" s="149"/>
      <c r="E196" s="149"/>
      <c r="F196" s="209"/>
      <c r="G196" s="209"/>
      <c r="H196" s="209"/>
    </row>
    <row r="197" spans="2:8" x14ac:dyDescent="0.2">
      <c r="B197" s="99" t="s">
        <v>1030</v>
      </c>
      <c r="C197" s="266" t="s">
        <v>738</v>
      </c>
      <c r="D197" s="271">
        <v>0</v>
      </c>
      <c r="E197" s="271">
        <v>1</v>
      </c>
      <c r="F197" s="271">
        <v>0</v>
      </c>
      <c r="G197" s="271">
        <v>0</v>
      </c>
      <c r="H197" s="272"/>
    </row>
    <row r="198" spans="2:8" ht="25.5" x14ac:dyDescent="0.2">
      <c r="B198" s="99" t="s">
        <v>1031</v>
      </c>
      <c r="C198" s="175" t="s">
        <v>1032</v>
      </c>
      <c r="D198" s="271">
        <v>0</v>
      </c>
      <c r="E198" s="271">
        <v>0</v>
      </c>
      <c r="F198" s="271">
        <v>50</v>
      </c>
      <c r="G198" s="249">
        <v>50</v>
      </c>
      <c r="H198" s="271"/>
    </row>
    <row r="199" spans="2:8" ht="18" customHeight="1" x14ac:dyDescent="0.2">
      <c r="B199" s="99" t="s">
        <v>1033</v>
      </c>
      <c r="C199" s="172" t="s">
        <v>1034</v>
      </c>
      <c r="D199" s="271">
        <v>0</v>
      </c>
      <c r="E199" s="271">
        <v>0</v>
      </c>
      <c r="F199" s="271">
        <v>0</v>
      </c>
      <c r="G199" s="249">
        <v>20</v>
      </c>
      <c r="H199" s="272"/>
    </row>
    <row r="200" spans="2:8" x14ac:dyDescent="0.2">
      <c r="B200" s="198" t="s">
        <v>1037</v>
      </c>
      <c r="C200" s="110" t="s">
        <v>1038</v>
      </c>
      <c r="D200" s="8"/>
      <c r="E200" s="8"/>
      <c r="F200" s="8"/>
      <c r="G200" s="8"/>
      <c r="H200" s="8"/>
    </row>
    <row r="201" spans="2:8" ht="30.75" customHeight="1" x14ac:dyDescent="0.2">
      <c r="B201" s="10" t="s">
        <v>1039</v>
      </c>
      <c r="C201" s="9" t="s">
        <v>1040</v>
      </c>
      <c r="D201" s="9"/>
      <c r="E201" s="9"/>
      <c r="F201" s="9"/>
      <c r="G201" s="9"/>
      <c r="H201" s="9"/>
    </row>
    <row r="202" spans="2:8" ht="42" customHeight="1" x14ac:dyDescent="0.2">
      <c r="B202" s="114" t="s">
        <v>1008</v>
      </c>
      <c r="C202" s="199" t="s">
        <v>1041</v>
      </c>
      <c r="D202" s="116">
        <v>4.9000000000000004</v>
      </c>
      <c r="E202" s="116">
        <v>4.5999999999999996</v>
      </c>
      <c r="F202" s="116">
        <v>4.3</v>
      </c>
      <c r="G202" s="116">
        <v>4.3</v>
      </c>
      <c r="H202" s="117" t="s">
        <v>1042</v>
      </c>
    </row>
    <row r="203" spans="2:8" ht="45" customHeight="1" x14ac:dyDescent="0.2">
      <c r="B203" s="114" t="s">
        <v>1043</v>
      </c>
      <c r="C203" s="199" t="s">
        <v>1044</v>
      </c>
      <c r="D203" s="116">
        <v>6</v>
      </c>
      <c r="E203" s="116">
        <v>4</v>
      </c>
      <c r="F203" s="116">
        <v>4</v>
      </c>
      <c r="G203" s="116">
        <v>4</v>
      </c>
      <c r="H203" s="117" t="s">
        <v>1045</v>
      </c>
    </row>
    <row r="204" spans="2:8" ht="30.75" customHeight="1" x14ac:dyDescent="0.2">
      <c r="B204" s="114" t="s">
        <v>1046</v>
      </c>
      <c r="C204" s="199" t="s">
        <v>1047</v>
      </c>
      <c r="D204" s="116">
        <v>0</v>
      </c>
      <c r="E204" s="116">
        <v>0</v>
      </c>
      <c r="F204" s="116">
        <v>1</v>
      </c>
      <c r="G204" s="116">
        <v>1</v>
      </c>
      <c r="H204" s="117" t="s">
        <v>1048</v>
      </c>
    </row>
    <row r="205" spans="2:8" ht="30.75" customHeight="1" x14ac:dyDescent="0.2">
      <c r="B205" s="114" t="s">
        <v>1049</v>
      </c>
      <c r="C205" s="215" t="s">
        <v>1050</v>
      </c>
      <c r="D205" s="116">
        <v>0.64</v>
      </c>
      <c r="E205" s="116">
        <v>0.64</v>
      </c>
      <c r="F205" s="116">
        <v>0.65</v>
      </c>
      <c r="G205" s="116">
        <v>0.65</v>
      </c>
      <c r="H205" s="117" t="s">
        <v>1051</v>
      </c>
    </row>
    <row r="206" spans="2:8" ht="30.75" customHeight="1" x14ac:dyDescent="0.2">
      <c r="B206" s="114" t="s">
        <v>1052</v>
      </c>
      <c r="C206" s="215" t="s">
        <v>1053</v>
      </c>
      <c r="D206" s="116">
        <v>0.59</v>
      </c>
      <c r="E206" s="116">
        <v>0.59</v>
      </c>
      <c r="F206" s="116">
        <v>0.59</v>
      </c>
      <c r="G206" s="116">
        <v>0.59</v>
      </c>
      <c r="H206" s="117" t="s">
        <v>1054</v>
      </c>
    </row>
    <row r="207" spans="2:8" ht="30.75" customHeight="1" x14ac:dyDescent="0.2">
      <c r="B207" s="114" t="s">
        <v>1055</v>
      </c>
      <c r="C207" s="215" t="s">
        <v>1056</v>
      </c>
      <c r="D207" s="116">
        <v>1</v>
      </c>
      <c r="E207" s="116">
        <v>1</v>
      </c>
      <c r="F207" s="116">
        <v>1</v>
      </c>
      <c r="G207" s="116">
        <v>1</v>
      </c>
      <c r="H207" s="117" t="s">
        <v>1057</v>
      </c>
    </row>
    <row r="208" spans="2:8" ht="21.75" customHeight="1" x14ac:dyDescent="0.2">
      <c r="B208" s="114" t="s">
        <v>1058</v>
      </c>
      <c r="C208" s="215" t="s">
        <v>1059</v>
      </c>
      <c r="D208" s="116">
        <v>0.38</v>
      </c>
      <c r="E208" s="116">
        <v>0.38</v>
      </c>
      <c r="F208" s="116">
        <v>0.39</v>
      </c>
      <c r="G208" s="116">
        <v>0.39</v>
      </c>
      <c r="H208" s="117" t="s">
        <v>1060</v>
      </c>
    </row>
    <row r="209" spans="2:8" ht="25.5" x14ac:dyDescent="0.2">
      <c r="B209" s="161" t="s">
        <v>1061</v>
      </c>
      <c r="C209" s="274" t="s">
        <v>1062</v>
      </c>
      <c r="D209" s="149"/>
      <c r="E209" s="149"/>
      <c r="F209" s="149"/>
      <c r="G209" s="149"/>
      <c r="H209" s="209"/>
    </row>
    <row r="210" spans="2:8" x14ac:dyDescent="0.2">
      <c r="B210" s="99" t="s">
        <v>1063</v>
      </c>
      <c r="C210" s="133" t="s">
        <v>1064</v>
      </c>
      <c r="D210" s="86">
        <v>1</v>
      </c>
      <c r="E210" s="86">
        <v>1</v>
      </c>
      <c r="F210" s="86">
        <v>1</v>
      </c>
      <c r="G210" s="86">
        <v>1</v>
      </c>
      <c r="H210" s="275"/>
    </row>
    <row r="211" spans="2:8" ht="25.5" x14ac:dyDescent="0.2">
      <c r="B211" s="99" t="s">
        <v>1065</v>
      </c>
      <c r="C211" s="36" t="s">
        <v>1066</v>
      </c>
      <c r="D211" s="267">
        <v>70</v>
      </c>
      <c r="E211" s="267">
        <v>70</v>
      </c>
      <c r="F211" s="267">
        <v>70</v>
      </c>
      <c r="G211" s="267">
        <v>70</v>
      </c>
      <c r="H211" s="273"/>
    </row>
    <row r="212" spans="2:8" x14ac:dyDescent="0.2">
      <c r="B212" s="161" t="s">
        <v>1067</v>
      </c>
      <c r="C212" s="274" t="s">
        <v>1068</v>
      </c>
      <c r="D212" s="149"/>
      <c r="E212" s="149"/>
      <c r="F212" s="149"/>
      <c r="G212" s="149"/>
      <c r="H212" s="209"/>
    </row>
    <row r="213" spans="2:8" ht="15.75" customHeight="1" x14ac:dyDescent="0.2">
      <c r="B213" s="276" t="s">
        <v>1069</v>
      </c>
      <c r="C213" s="66" t="s">
        <v>1070</v>
      </c>
      <c r="D213" s="267">
        <v>7</v>
      </c>
      <c r="E213" s="267">
        <v>4</v>
      </c>
      <c r="F213" s="267">
        <v>4</v>
      </c>
      <c r="G213" s="267">
        <v>4</v>
      </c>
      <c r="H213" s="273" t="s">
        <v>1071</v>
      </c>
    </row>
    <row r="214" spans="2:8" ht="15.75" customHeight="1" x14ac:dyDescent="0.2">
      <c r="B214" s="276" t="s">
        <v>1072</v>
      </c>
      <c r="C214" s="66" t="s">
        <v>1073</v>
      </c>
      <c r="D214" s="273">
        <v>10</v>
      </c>
      <c r="E214" s="273">
        <v>10</v>
      </c>
      <c r="F214" s="273">
        <v>10</v>
      </c>
      <c r="G214" s="273">
        <v>10</v>
      </c>
      <c r="H214" s="273" t="s">
        <v>1074</v>
      </c>
    </row>
    <row r="215" spans="2:8" ht="20.25" customHeight="1" x14ac:dyDescent="0.2">
      <c r="B215" s="276" t="s">
        <v>1075</v>
      </c>
      <c r="C215" s="66" t="s">
        <v>1076</v>
      </c>
      <c r="D215" s="273">
        <v>10</v>
      </c>
      <c r="E215" s="273">
        <v>10</v>
      </c>
      <c r="F215" s="273">
        <v>10</v>
      </c>
      <c r="G215" s="273">
        <v>10</v>
      </c>
      <c r="H215" s="273" t="s">
        <v>1077</v>
      </c>
    </row>
    <row r="216" spans="2:8" ht="20.25" customHeight="1" x14ac:dyDescent="0.2">
      <c r="B216" s="276" t="s">
        <v>1078</v>
      </c>
      <c r="C216" s="36" t="s">
        <v>1079</v>
      </c>
      <c r="D216" s="277">
        <v>20</v>
      </c>
      <c r="E216" s="277">
        <v>20</v>
      </c>
      <c r="F216" s="277">
        <v>20</v>
      </c>
      <c r="G216" s="277">
        <v>20</v>
      </c>
      <c r="H216" s="273"/>
    </row>
    <row r="217" spans="2:8" x14ac:dyDescent="0.2">
      <c r="B217" s="276" t="s">
        <v>1080</v>
      </c>
      <c r="C217" s="278" t="s">
        <v>1081</v>
      </c>
      <c r="D217" s="277">
        <v>12</v>
      </c>
      <c r="E217" s="277">
        <v>12</v>
      </c>
      <c r="F217" s="277">
        <v>12</v>
      </c>
      <c r="G217" s="277">
        <v>12</v>
      </c>
      <c r="H217" s="273"/>
    </row>
    <row r="218" spans="2:8" x14ac:dyDescent="0.2">
      <c r="B218" s="161" t="s">
        <v>1082</v>
      </c>
      <c r="C218" s="274" t="s">
        <v>1083</v>
      </c>
      <c r="D218" s="149"/>
      <c r="E218" s="149"/>
      <c r="F218" s="149"/>
      <c r="G218" s="149"/>
      <c r="H218" s="209"/>
    </row>
    <row r="219" spans="2:8" ht="30.75" customHeight="1" x14ac:dyDescent="0.2">
      <c r="B219" s="246" t="s">
        <v>1084</v>
      </c>
      <c r="C219" s="131" t="s">
        <v>1085</v>
      </c>
      <c r="D219" s="86">
        <v>12</v>
      </c>
      <c r="E219" s="86">
        <v>16</v>
      </c>
      <c r="F219" s="86">
        <v>16</v>
      </c>
      <c r="G219" s="86">
        <v>16</v>
      </c>
      <c r="H219" s="86" t="s">
        <v>1086</v>
      </c>
    </row>
    <row r="220" spans="2:8" ht="38.25" x14ac:dyDescent="0.2">
      <c r="B220" s="210"/>
      <c r="C220" s="36" t="s">
        <v>1087</v>
      </c>
      <c r="D220" s="267">
        <v>600</v>
      </c>
      <c r="E220" s="267">
        <v>800</v>
      </c>
      <c r="F220" s="267">
        <v>800</v>
      </c>
      <c r="G220" s="267">
        <v>800</v>
      </c>
      <c r="H220" s="273"/>
    </row>
    <row r="221" spans="2:8" x14ac:dyDescent="0.2">
      <c r="B221" s="161" t="s">
        <v>1088</v>
      </c>
      <c r="C221" s="274" t="s">
        <v>1089</v>
      </c>
      <c r="D221" s="149"/>
      <c r="E221" s="149"/>
      <c r="F221" s="149"/>
      <c r="G221" s="149"/>
      <c r="H221" s="209"/>
    </row>
    <row r="222" spans="2:8" ht="22.5" customHeight="1" x14ac:dyDescent="0.2">
      <c r="B222" s="246" t="s">
        <v>1090</v>
      </c>
      <c r="C222" s="279" t="s">
        <v>1091</v>
      </c>
      <c r="D222" s="267">
        <v>3</v>
      </c>
      <c r="E222" s="267">
        <v>3</v>
      </c>
      <c r="F222" s="267">
        <v>3</v>
      </c>
      <c r="G222" s="267">
        <v>3</v>
      </c>
      <c r="H222" s="273"/>
    </row>
    <row r="227" spans="8:8" x14ac:dyDescent="0.2">
      <c r="H227" s="280"/>
    </row>
  </sheetData>
  <mergeCells count="5">
    <mergeCell ref="B2:H2"/>
    <mergeCell ref="B3:B4"/>
    <mergeCell ref="C3:C4"/>
    <mergeCell ref="H3:H4"/>
    <mergeCell ref="D3:G3"/>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28"/>
  <sheetViews>
    <sheetView topLeftCell="B13" workbookViewId="0">
      <selection activeCell="B2" sqref="B2:H2"/>
    </sheetView>
  </sheetViews>
  <sheetFormatPr defaultColWidth="8.7109375" defaultRowHeight="12.75" x14ac:dyDescent="0.2"/>
  <cols>
    <col min="1" max="1" width="2.5703125" style="1" customWidth="1"/>
    <col min="2" max="2" width="18.28515625" style="2" customWidth="1"/>
    <col min="3" max="3" width="51.5703125" style="2" customWidth="1"/>
    <col min="4" max="4" width="9.7109375" style="2" hidden="1" customWidth="1"/>
    <col min="5" max="7" width="9.85546875" style="2" customWidth="1"/>
    <col min="8" max="8" width="12.7109375" style="3" customWidth="1"/>
    <col min="9" max="16384" width="8.7109375" style="1"/>
  </cols>
  <sheetData>
    <row r="1" spans="2:8" ht="15.6" customHeight="1" x14ac:dyDescent="0.2">
      <c r="B1" s="6"/>
      <c r="C1" s="6"/>
      <c r="D1" s="6"/>
      <c r="F1" s="6"/>
      <c r="G1" s="6"/>
      <c r="H1" s="6"/>
    </row>
    <row r="2" spans="2:8" ht="45" customHeight="1" x14ac:dyDescent="0.2">
      <c r="B2" s="503" t="s">
        <v>1737</v>
      </c>
      <c r="C2" s="503"/>
      <c r="D2" s="503"/>
      <c r="E2" s="503"/>
      <c r="F2" s="503"/>
      <c r="G2" s="503"/>
      <c r="H2" s="503"/>
    </row>
    <row r="3" spans="2:8" ht="29.25" customHeight="1" x14ac:dyDescent="0.2">
      <c r="B3" s="504" t="s">
        <v>0</v>
      </c>
      <c r="C3" s="501" t="s">
        <v>1</v>
      </c>
      <c r="D3" s="506" t="s">
        <v>2</v>
      </c>
      <c r="E3" s="507"/>
      <c r="F3" s="507"/>
      <c r="G3" s="508"/>
      <c r="H3" s="505" t="s">
        <v>3</v>
      </c>
    </row>
    <row r="4" spans="2:8" ht="28.5" customHeight="1" x14ac:dyDescent="0.2">
      <c r="B4" s="504"/>
      <c r="C4" s="502"/>
      <c r="D4" s="22" t="s">
        <v>4</v>
      </c>
      <c r="E4" s="22" t="s">
        <v>5</v>
      </c>
      <c r="F4" s="22" t="s">
        <v>6</v>
      </c>
      <c r="G4" s="22" t="s">
        <v>7</v>
      </c>
      <c r="H4" s="505"/>
    </row>
    <row r="5" spans="2:8" ht="14.25" customHeight="1" x14ac:dyDescent="0.2">
      <c r="B5" s="4">
        <v>1</v>
      </c>
      <c r="C5" s="4">
        <v>2</v>
      </c>
      <c r="D5" s="4">
        <v>3</v>
      </c>
      <c r="E5" s="4">
        <v>3</v>
      </c>
      <c r="F5" s="4">
        <v>4</v>
      </c>
      <c r="G5" s="4">
        <v>5</v>
      </c>
      <c r="H5" s="4">
        <v>6</v>
      </c>
    </row>
    <row r="6" spans="2:8" ht="26.25" customHeight="1" x14ac:dyDescent="0.2">
      <c r="B6" s="198" t="s">
        <v>8</v>
      </c>
      <c r="C6" s="110" t="s">
        <v>1092</v>
      </c>
      <c r="D6" s="8"/>
      <c r="E6" s="8"/>
      <c r="F6" s="8"/>
      <c r="G6" s="8"/>
      <c r="H6" s="8"/>
    </row>
    <row r="7" spans="2:8" ht="32.25" customHeight="1" x14ac:dyDescent="0.2">
      <c r="B7" s="10" t="s">
        <v>10</v>
      </c>
      <c r="C7" s="9" t="s">
        <v>1093</v>
      </c>
      <c r="D7" s="9"/>
      <c r="E7" s="9"/>
      <c r="F7" s="9"/>
      <c r="G7" s="9"/>
      <c r="H7" s="9"/>
    </row>
    <row r="8" spans="2:8" ht="22.5" customHeight="1" x14ac:dyDescent="0.2">
      <c r="B8" s="114" t="s">
        <v>12</v>
      </c>
      <c r="C8" s="281" t="s">
        <v>1094</v>
      </c>
      <c r="D8" s="282">
        <v>200</v>
      </c>
      <c r="E8" s="282">
        <v>200</v>
      </c>
      <c r="F8" s="116">
        <v>200</v>
      </c>
      <c r="G8" s="116">
        <v>200</v>
      </c>
      <c r="H8" s="117" t="s">
        <v>1095</v>
      </c>
    </row>
    <row r="9" spans="2:8" ht="58.5" customHeight="1" x14ac:dyDescent="0.2">
      <c r="B9" s="114" t="s">
        <v>17</v>
      </c>
      <c r="C9" s="283" t="s">
        <v>1096</v>
      </c>
      <c r="D9" s="116">
        <v>38</v>
      </c>
      <c r="E9" s="116">
        <v>40</v>
      </c>
      <c r="F9" s="116">
        <v>42</v>
      </c>
      <c r="G9" s="116"/>
      <c r="H9" s="117" t="s">
        <v>1097</v>
      </c>
    </row>
    <row r="10" spans="2:8" ht="19.5" customHeight="1" x14ac:dyDescent="0.2">
      <c r="B10" s="114" t="s">
        <v>15</v>
      </c>
      <c r="C10" s="215" t="s">
        <v>1098</v>
      </c>
      <c r="D10" s="477">
        <v>2250</v>
      </c>
      <c r="E10" s="477">
        <v>2400</v>
      </c>
      <c r="F10" s="477">
        <v>3000</v>
      </c>
      <c r="G10" s="477">
        <v>3400</v>
      </c>
      <c r="H10" s="120" t="s">
        <v>1099</v>
      </c>
    </row>
    <row r="11" spans="2:8" ht="28.5" customHeight="1" x14ac:dyDescent="0.2">
      <c r="B11" s="114" t="s">
        <v>20</v>
      </c>
      <c r="C11" s="199" t="s">
        <v>1100</v>
      </c>
      <c r="D11" s="478">
        <v>2</v>
      </c>
      <c r="E11" s="478">
        <v>4</v>
      </c>
      <c r="F11" s="477">
        <v>4</v>
      </c>
      <c r="G11" s="477">
        <v>4</v>
      </c>
      <c r="H11" s="117" t="s">
        <v>1101</v>
      </c>
    </row>
    <row r="12" spans="2:8" ht="28.5" customHeight="1" x14ac:dyDescent="0.2">
      <c r="B12" s="114" t="s">
        <v>23</v>
      </c>
      <c r="C12" s="199" t="s">
        <v>1102</v>
      </c>
      <c r="D12" s="478">
        <v>1</v>
      </c>
      <c r="E12" s="478">
        <v>1</v>
      </c>
      <c r="F12" s="477">
        <v>1</v>
      </c>
      <c r="G12" s="477">
        <v>1</v>
      </c>
      <c r="H12" s="117" t="s">
        <v>1103</v>
      </c>
    </row>
    <row r="13" spans="2:8" ht="28.5" customHeight="1" x14ac:dyDescent="0.2">
      <c r="B13" s="114" t="s">
        <v>339</v>
      </c>
      <c r="C13" s="284" t="s">
        <v>1104</v>
      </c>
      <c r="D13" s="478">
        <v>63</v>
      </c>
      <c r="E13" s="478">
        <v>65</v>
      </c>
      <c r="F13" s="477">
        <v>68</v>
      </c>
      <c r="G13" s="477">
        <v>70</v>
      </c>
      <c r="H13" s="117" t="s">
        <v>1105</v>
      </c>
    </row>
    <row r="14" spans="2:8" ht="28.5" customHeight="1" x14ac:dyDescent="0.2">
      <c r="B14" s="114" t="s">
        <v>342</v>
      </c>
      <c r="C14" s="284" t="s">
        <v>1106</v>
      </c>
      <c r="D14" s="478">
        <v>8</v>
      </c>
      <c r="E14" s="478">
        <v>8</v>
      </c>
      <c r="F14" s="477">
        <v>7</v>
      </c>
      <c r="G14" s="477">
        <v>7</v>
      </c>
      <c r="H14" s="117" t="s">
        <v>1107</v>
      </c>
    </row>
    <row r="15" spans="2:8" ht="43.5" customHeight="1" x14ac:dyDescent="0.2">
      <c r="B15" s="114" t="s">
        <v>345</v>
      </c>
      <c r="C15" s="281" t="s">
        <v>1108</v>
      </c>
      <c r="D15" s="478">
        <v>50</v>
      </c>
      <c r="E15" s="478">
        <v>50</v>
      </c>
      <c r="F15" s="477">
        <v>60</v>
      </c>
      <c r="G15" s="477">
        <v>60</v>
      </c>
      <c r="H15" s="117" t="s">
        <v>1109</v>
      </c>
    </row>
    <row r="16" spans="2:8" ht="30" customHeight="1" x14ac:dyDescent="0.2">
      <c r="B16" s="114" t="s">
        <v>348</v>
      </c>
      <c r="C16" s="284" t="s">
        <v>1110</v>
      </c>
      <c r="D16" s="478">
        <v>38</v>
      </c>
      <c r="E16" s="478">
        <v>38</v>
      </c>
      <c r="F16" s="477">
        <v>38</v>
      </c>
      <c r="G16" s="477">
        <v>38</v>
      </c>
      <c r="H16" s="117"/>
    </row>
    <row r="17" spans="2:8" ht="34.5" customHeight="1" x14ac:dyDescent="0.2">
      <c r="B17" s="114" t="s">
        <v>350</v>
      </c>
      <c r="C17" s="284" t="s">
        <v>1111</v>
      </c>
      <c r="D17" s="478">
        <v>97.4</v>
      </c>
      <c r="E17" s="478">
        <v>97.6</v>
      </c>
      <c r="F17" s="477">
        <v>97.6</v>
      </c>
      <c r="G17" s="477">
        <v>97.6</v>
      </c>
      <c r="H17" s="117"/>
    </row>
    <row r="18" spans="2:8" ht="39" customHeight="1" x14ac:dyDescent="0.2">
      <c r="B18" s="114" t="s">
        <v>353</v>
      </c>
      <c r="C18" s="284" t="s">
        <v>1112</v>
      </c>
      <c r="D18" s="478">
        <v>12900</v>
      </c>
      <c r="E18" s="478">
        <v>13000</v>
      </c>
      <c r="F18" s="477">
        <v>13400</v>
      </c>
      <c r="G18" s="477">
        <v>13500</v>
      </c>
      <c r="H18" s="117"/>
    </row>
    <row r="19" spans="2:8" ht="25.5" customHeight="1" x14ac:dyDescent="0.2">
      <c r="B19" s="285" t="s">
        <v>26</v>
      </c>
      <c r="C19" s="286" t="s">
        <v>1113</v>
      </c>
      <c r="D19" s="287"/>
      <c r="E19" s="287"/>
      <c r="F19" s="125"/>
      <c r="G19" s="125"/>
      <c r="H19" s="126"/>
    </row>
    <row r="20" spans="2:8" ht="25.5" customHeight="1" x14ac:dyDescent="0.2">
      <c r="B20" s="288"/>
      <c r="C20" s="289" t="s">
        <v>1114</v>
      </c>
      <c r="D20" s="101">
        <v>11807</v>
      </c>
      <c r="E20" s="101">
        <v>3900</v>
      </c>
      <c r="F20" s="101">
        <v>2</v>
      </c>
      <c r="G20" s="86">
        <v>2</v>
      </c>
      <c r="H20" s="158" t="s">
        <v>1115</v>
      </c>
    </row>
    <row r="21" spans="2:8" ht="26.25" customHeight="1" x14ac:dyDescent="0.2">
      <c r="B21" s="99" t="s">
        <v>363</v>
      </c>
      <c r="C21" s="289" t="s">
        <v>1116</v>
      </c>
      <c r="D21" s="479">
        <v>340</v>
      </c>
      <c r="E21" s="479">
        <v>100</v>
      </c>
      <c r="F21" s="480">
        <v>150</v>
      </c>
      <c r="G21" s="481">
        <v>150</v>
      </c>
      <c r="H21" s="225"/>
    </row>
    <row r="22" spans="2:8" ht="22.5" customHeight="1" x14ac:dyDescent="0.2">
      <c r="B22" s="99" t="s">
        <v>28</v>
      </c>
      <c r="C22" s="289" t="s">
        <v>1117</v>
      </c>
      <c r="D22" s="479">
        <v>62</v>
      </c>
      <c r="E22" s="479">
        <v>0</v>
      </c>
      <c r="F22" s="479">
        <v>0</v>
      </c>
      <c r="G22" s="429">
        <v>0</v>
      </c>
      <c r="H22" s="101"/>
    </row>
    <row r="23" spans="2:8" ht="33.75" customHeight="1" x14ac:dyDescent="0.2">
      <c r="B23" s="99" t="s">
        <v>30</v>
      </c>
      <c r="C23" s="290" t="s">
        <v>1118</v>
      </c>
      <c r="D23" s="479">
        <v>75</v>
      </c>
      <c r="E23" s="479">
        <v>80</v>
      </c>
      <c r="F23" s="479">
        <v>85</v>
      </c>
      <c r="G23" s="429">
        <v>85</v>
      </c>
      <c r="H23" s="129"/>
    </row>
    <row r="24" spans="2:8" ht="27.75" customHeight="1" x14ac:dyDescent="0.2">
      <c r="B24" s="226" t="s">
        <v>42</v>
      </c>
      <c r="C24" s="227" t="s">
        <v>1119</v>
      </c>
      <c r="D24" s="228"/>
      <c r="E24" s="228"/>
      <c r="F24" s="228"/>
      <c r="G24" s="228"/>
      <c r="H24" s="228"/>
    </row>
    <row r="25" spans="2:8" ht="30" customHeight="1" x14ac:dyDescent="0.2">
      <c r="B25" s="99" t="s">
        <v>44</v>
      </c>
      <c r="C25" s="289" t="s">
        <v>1120</v>
      </c>
      <c r="D25" s="101">
        <v>150</v>
      </c>
      <c r="E25" s="101">
        <v>100</v>
      </c>
      <c r="F25" s="101">
        <v>50</v>
      </c>
      <c r="G25" s="86">
        <v>50</v>
      </c>
      <c r="H25" s="129"/>
    </row>
    <row r="26" spans="2:8" ht="39" hidden="1" customHeight="1" x14ac:dyDescent="0.2">
      <c r="B26" s="147" t="s">
        <v>52</v>
      </c>
      <c r="C26" s="231" t="s">
        <v>1121</v>
      </c>
      <c r="D26" s="149"/>
      <c r="E26" s="149"/>
      <c r="F26" s="149"/>
      <c r="G26" s="149"/>
      <c r="H26" s="149"/>
    </row>
    <row r="27" spans="2:8" ht="27.75" hidden="1" customHeight="1" x14ac:dyDescent="0.2">
      <c r="B27" s="140" t="s">
        <v>54</v>
      </c>
      <c r="C27" s="128" t="s">
        <v>1122</v>
      </c>
      <c r="D27" s="232">
        <v>1</v>
      </c>
      <c r="E27" s="152">
        <v>0</v>
      </c>
      <c r="F27" s="152">
        <v>0</v>
      </c>
      <c r="G27" s="415"/>
      <c r="H27" s="153"/>
    </row>
    <row r="28" spans="2:8" ht="48" customHeight="1" x14ac:dyDescent="0.2">
      <c r="B28" s="147" t="s">
        <v>64</v>
      </c>
      <c r="C28" s="148" t="s">
        <v>1123</v>
      </c>
      <c r="D28" s="149"/>
      <c r="E28" s="149"/>
      <c r="F28" s="149"/>
      <c r="G28" s="149"/>
      <c r="H28" s="149"/>
    </row>
    <row r="29" spans="2:8" ht="24" customHeight="1" x14ac:dyDescent="0.2">
      <c r="B29" s="99" t="s">
        <v>66</v>
      </c>
      <c r="C29" s="291" t="s">
        <v>738</v>
      </c>
      <c r="D29" s="101">
        <v>0</v>
      </c>
      <c r="E29" s="101">
        <v>1</v>
      </c>
      <c r="F29" s="101">
        <v>0</v>
      </c>
      <c r="G29" s="86">
        <v>0</v>
      </c>
      <c r="H29" s="129"/>
    </row>
    <row r="30" spans="2:8" ht="20.25" customHeight="1" x14ac:dyDescent="0.2">
      <c r="B30" s="99" t="s">
        <v>70</v>
      </c>
      <c r="C30" s="292" t="s">
        <v>1124</v>
      </c>
      <c r="D30" s="101">
        <v>0</v>
      </c>
      <c r="E30" s="101">
        <v>2900</v>
      </c>
      <c r="F30" s="101">
        <v>2900</v>
      </c>
      <c r="G30" s="86">
        <v>0</v>
      </c>
      <c r="H30" s="101"/>
    </row>
    <row r="31" spans="2:8" ht="20.25" customHeight="1" x14ac:dyDescent="0.2">
      <c r="B31" s="99" t="s">
        <v>73</v>
      </c>
      <c r="C31" s="278" t="s">
        <v>1125</v>
      </c>
      <c r="D31" s="101">
        <v>0</v>
      </c>
      <c r="E31" s="101">
        <v>49</v>
      </c>
      <c r="F31" s="101">
        <v>49</v>
      </c>
      <c r="G31" s="86">
        <v>0</v>
      </c>
      <c r="H31" s="101"/>
    </row>
    <row r="32" spans="2:8" ht="39.75" customHeight="1" x14ac:dyDescent="0.2">
      <c r="B32" s="435" t="s">
        <v>391</v>
      </c>
      <c r="C32" s="231" t="s">
        <v>1126</v>
      </c>
      <c r="D32" s="244"/>
      <c r="E32" s="244">
        <v>2</v>
      </c>
      <c r="F32" s="244"/>
      <c r="G32" s="244"/>
      <c r="H32" s="244"/>
    </row>
    <row r="33" spans="2:8" ht="28.5" customHeight="1" x14ac:dyDescent="0.2">
      <c r="B33" s="431" t="s">
        <v>676</v>
      </c>
      <c r="C33" s="432" t="s">
        <v>1122</v>
      </c>
      <c r="D33" s="433"/>
      <c r="E33" s="433">
        <v>0</v>
      </c>
      <c r="F33" s="433">
        <v>2</v>
      </c>
      <c r="G33" s="433">
        <v>0</v>
      </c>
      <c r="H33" s="434"/>
    </row>
    <row r="34" spans="2:8" ht="25.5" customHeight="1" x14ac:dyDescent="0.2">
      <c r="B34" s="436" t="s">
        <v>98</v>
      </c>
      <c r="C34" s="437" t="s">
        <v>1127</v>
      </c>
      <c r="D34" s="437"/>
      <c r="E34" s="437"/>
      <c r="F34" s="437"/>
      <c r="G34" s="437"/>
      <c r="H34" s="437"/>
    </row>
    <row r="35" spans="2:8" ht="44.25" customHeight="1" x14ac:dyDescent="0.2">
      <c r="B35" s="119" t="s">
        <v>113</v>
      </c>
      <c r="C35" s="118" t="s">
        <v>1128</v>
      </c>
      <c r="D35" s="241" t="s">
        <v>1129</v>
      </c>
      <c r="E35" s="241" t="s">
        <v>1129</v>
      </c>
      <c r="F35" s="241" t="s">
        <v>1129</v>
      </c>
      <c r="G35" s="241" t="s">
        <v>1129</v>
      </c>
      <c r="H35" s="117" t="s">
        <v>1130</v>
      </c>
    </row>
    <row r="36" spans="2:8" ht="33.75" customHeight="1" x14ac:dyDescent="0.2">
      <c r="B36" s="261" t="s">
        <v>100</v>
      </c>
      <c r="C36" s="295" t="s">
        <v>1131</v>
      </c>
      <c r="D36" s="263">
        <v>0</v>
      </c>
      <c r="E36" s="263">
        <v>0</v>
      </c>
      <c r="F36" s="263">
        <v>1</v>
      </c>
      <c r="G36" s="263">
        <v>1</v>
      </c>
      <c r="H36" s="264" t="s">
        <v>1132</v>
      </c>
    </row>
    <row r="37" spans="2:8" ht="27.75" customHeight="1" x14ac:dyDescent="0.2">
      <c r="B37" s="114" t="s">
        <v>103</v>
      </c>
      <c r="C37" s="118" t="s">
        <v>1133</v>
      </c>
      <c r="D37" s="116">
        <v>0</v>
      </c>
      <c r="E37" s="116">
        <v>1</v>
      </c>
      <c r="F37" s="116">
        <v>1</v>
      </c>
      <c r="G37" s="116">
        <v>1</v>
      </c>
      <c r="H37" s="117" t="s">
        <v>1134</v>
      </c>
    </row>
    <row r="38" spans="2:8" ht="27.75" customHeight="1" x14ac:dyDescent="0.2">
      <c r="B38" s="114" t="s">
        <v>104</v>
      </c>
      <c r="C38" s="118" t="s">
        <v>1135</v>
      </c>
      <c r="D38" s="116">
        <v>3</v>
      </c>
      <c r="E38" s="116">
        <v>3</v>
      </c>
      <c r="F38" s="116">
        <v>3</v>
      </c>
      <c r="G38" s="116">
        <v>3</v>
      </c>
      <c r="H38" s="117" t="s">
        <v>1136</v>
      </c>
    </row>
    <row r="39" spans="2:8" ht="45" customHeight="1" x14ac:dyDescent="0.2">
      <c r="B39" s="114" t="s">
        <v>107</v>
      </c>
      <c r="C39" s="167" t="s">
        <v>1137</v>
      </c>
      <c r="D39" s="116">
        <v>0</v>
      </c>
      <c r="E39" s="116">
        <v>1</v>
      </c>
      <c r="F39" s="116">
        <v>1</v>
      </c>
      <c r="G39" s="116">
        <v>1</v>
      </c>
      <c r="H39" s="117" t="s">
        <v>1138</v>
      </c>
    </row>
    <row r="40" spans="2:8" ht="23.25" customHeight="1" x14ac:dyDescent="0.2">
      <c r="B40" s="114" t="s">
        <v>110</v>
      </c>
      <c r="C40" s="118" t="s">
        <v>1139</v>
      </c>
      <c r="D40" s="116">
        <v>0</v>
      </c>
      <c r="E40" s="116">
        <v>0</v>
      </c>
      <c r="F40" s="116">
        <v>0</v>
      </c>
      <c r="G40" s="116">
        <v>0</v>
      </c>
      <c r="H40" s="117" t="s">
        <v>1140</v>
      </c>
    </row>
    <row r="41" spans="2:8" ht="31.5" customHeight="1" x14ac:dyDescent="0.2">
      <c r="B41" s="161" t="s">
        <v>116</v>
      </c>
      <c r="C41" s="148" t="s">
        <v>1141</v>
      </c>
      <c r="D41" s="149"/>
      <c r="E41" s="149"/>
      <c r="F41" s="149"/>
      <c r="G41" s="149"/>
      <c r="H41" s="149"/>
    </row>
    <row r="42" spans="2:8" ht="29.25" customHeight="1" x14ac:dyDescent="0.2">
      <c r="B42" s="296" t="s">
        <v>118</v>
      </c>
      <c r="C42" s="297" t="s">
        <v>1142</v>
      </c>
      <c r="D42" s="250">
        <v>1</v>
      </c>
      <c r="E42" s="250">
        <v>1</v>
      </c>
      <c r="F42" s="250">
        <v>1</v>
      </c>
      <c r="G42" s="250">
        <v>1</v>
      </c>
      <c r="H42" s="176" t="s">
        <v>1143</v>
      </c>
    </row>
    <row r="43" spans="2:8" ht="24" customHeight="1" x14ac:dyDescent="0.2">
      <c r="B43" s="296" t="s">
        <v>121</v>
      </c>
      <c r="C43" s="298" t="s">
        <v>1144</v>
      </c>
      <c r="D43" s="250">
        <v>1.1000000000000001</v>
      </c>
      <c r="E43" s="250">
        <v>0.5</v>
      </c>
      <c r="F43" s="250">
        <v>0.5</v>
      </c>
      <c r="G43" s="250">
        <v>0.5</v>
      </c>
      <c r="H43" s="176" t="s">
        <v>1145</v>
      </c>
    </row>
    <row r="44" spans="2:8" ht="23.25" customHeight="1" x14ac:dyDescent="0.2">
      <c r="B44" s="296" t="s">
        <v>451</v>
      </c>
      <c r="C44" s="298" t="s">
        <v>1146</v>
      </c>
      <c r="D44" s="250">
        <v>33</v>
      </c>
      <c r="E44" s="250">
        <v>33</v>
      </c>
      <c r="F44" s="250">
        <v>10</v>
      </c>
      <c r="G44" s="250">
        <v>10</v>
      </c>
      <c r="H44" s="176"/>
    </row>
    <row r="45" spans="2:8" ht="24" customHeight="1" x14ac:dyDescent="0.2">
      <c r="B45" s="296" t="s">
        <v>124</v>
      </c>
      <c r="C45" s="299" t="s">
        <v>1147</v>
      </c>
      <c r="D45" s="86">
        <v>10</v>
      </c>
      <c r="E45" s="86">
        <v>30</v>
      </c>
      <c r="F45" s="86">
        <v>30</v>
      </c>
      <c r="G45" s="86">
        <v>30</v>
      </c>
      <c r="H45" s="158"/>
    </row>
    <row r="46" spans="2:8" ht="42.75" customHeight="1" x14ac:dyDescent="0.2">
      <c r="B46" s="161" t="s">
        <v>682</v>
      </c>
      <c r="C46" s="148" t="s">
        <v>1148</v>
      </c>
      <c r="D46" s="149"/>
      <c r="E46" s="149"/>
      <c r="F46" s="149"/>
      <c r="G46" s="149"/>
      <c r="H46" s="149"/>
    </row>
    <row r="47" spans="2:8" ht="25.5" customHeight="1" x14ac:dyDescent="0.2">
      <c r="B47" s="246" t="s">
        <v>469</v>
      </c>
      <c r="C47" s="300" t="s">
        <v>1149</v>
      </c>
      <c r="D47" s="86">
        <v>470</v>
      </c>
      <c r="E47" s="86">
        <v>200</v>
      </c>
      <c r="F47" s="86">
        <v>200</v>
      </c>
      <c r="G47" s="86">
        <v>200</v>
      </c>
      <c r="H47" s="301" t="s">
        <v>1150</v>
      </c>
    </row>
    <row r="48" spans="2:8" ht="25.5" customHeight="1" x14ac:dyDescent="0.2">
      <c r="B48" s="246" t="s">
        <v>471</v>
      </c>
      <c r="C48" s="300" t="s">
        <v>1151</v>
      </c>
      <c r="D48" s="86">
        <v>150</v>
      </c>
      <c r="E48" s="86">
        <v>150</v>
      </c>
      <c r="F48" s="86">
        <v>160</v>
      </c>
      <c r="G48" s="86">
        <v>160</v>
      </c>
      <c r="H48" s="301" t="s">
        <v>1152</v>
      </c>
    </row>
    <row r="49" spans="2:8" ht="27" customHeight="1" x14ac:dyDescent="0.2">
      <c r="B49" s="246" t="s">
        <v>474</v>
      </c>
      <c r="C49" s="300" t="s">
        <v>1153</v>
      </c>
      <c r="D49" s="86">
        <v>180</v>
      </c>
      <c r="E49" s="86">
        <v>320</v>
      </c>
      <c r="F49" s="86">
        <v>450</v>
      </c>
      <c r="G49" s="86">
        <v>450</v>
      </c>
      <c r="H49" s="301" t="s">
        <v>1154</v>
      </c>
    </row>
    <row r="50" spans="2:8" ht="25.5" customHeight="1" x14ac:dyDescent="0.2">
      <c r="B50" s="246" t="s">
        <v>1155</v>
      </c>
      <c r="C50" s="300" t="s">
        <v>1156</v>
      </c>
      <c r="D50" s="86">
        <v>90</v>
      </c>
      <c r="E50" s="86">
        <v>50</v>
      </c>
      <c r="F50" s="86">
        <v>50</v>
      </c>
      <c r="G50" s="86">
        <v>50</v>
      </c>
      <c r="H50" s="301"/>
    </row>
    <row r="51" spans="2:8" ht="18.75" customHeight="1" x14ac:dyDescent="0.2">
      <c r="B51" s="246" t="s">
        <v>1157</v>
      </c>
      <c r="C51" s="302" t="s">
        <v>1158</v>
      </c>
      <c r="D51" s="86">
        <v>40</v>
      </c>
      <c r="E51" s="86">
        <v>40</v>
      </c>
      <c r="F51" s="86">
        <v>40</v>
      </c>
      <c r="G51" s="86">
        <v>40</v>
      </c>
      <c r="H51" s="301"/>
    </row>
    <row r="52" spans="2:8" ht="36" customHeight="1" x14ac:dyDescent="0.2">
      <c r="B52" s="161" t="s">
        <v>476</v>
      </c>
      <c r="C52" s="148" t="s">
        <v>1159</v>
      </c>
      <c r="D52" s="149"/>
      <c r="E52" s="149"/>
      <c r="F52" s="149"/>
      <c r="G52" s="149"/>
      <c r="H52" s="149"/>
    </row>
    <row r="53" spans="2:8" ht="65.25" customHeight="1" x14ac:dyDescent="0.2">
      <c r="B53" s="99" t="s">
        <v>478</v>
      </c>
      <c r="C53" s="289" t="s">
        <v>1160</v>
      </c>
      <c r="D53" s="86">
        <v>4</v>
      </c>
      <c r="E53" s="86">
        <v>3</v>
      </c>
      <c r="F53" s="86">
        <v>3</v>
      </c>
      <c r="G53" s="86">
        <v>3</v>
      </c>
      <c r="H53" s="188" t="s">
        <v>1161</v>
      </c>
    </row>
    <row r="54" spans="2:8" ht="49.5" customHeight="1" x14ac:dyDescent="0.2">
      <c r="B54" s="99" t="s">
        <v>480</v>
      </c>
      <c r="C54" s="289" t="s">
        <v>1162</v>
      </c>
      <c r="D54" s="86">
        <v>4</v>
      </c>
      <c r="E54" s="86">
        <v>3</v>
      </c>
      <c r="F54" s="86">
        <v>3</v>
      </c>
      <c r="G54" s="86">
        <v>3</v>
      </c>
      <c r="H54" s="188" t="s">
        <v>1163</v>
      </c>
    </row>
    <row r="55" spans="2:8" ht="24.75" customHeight="1" x14ac:dyDescent="0.2">
      <c r="B55" s="99" t="s">
        <v>1164</v>
      </c>
      <c r="C55" s="303" t="s">
        <v>1165</v>
      </c>
      <c r="D55" s="86">
        <v>2</v>
      </c>
      <c r="E55" s="86">
        <v>2</v>
      </c>
      <c r="F55" s="86">
        <v>2</v>
      </c>
      <c r="G55" s="86">
        <v>2</v>
      </c>
      <c r="H55" s="188" t="s">
        <v>1166</v>
      </c>
    </row>
    <row r="56" spans="2:8" ht="41.25" customHeight="1" x14ac:dyDescent="0.2">
      <c r="B56" s="99" t="s">
        <v>1167</v>
      </c>
      <c r="C56" s="289" t="s">
        <v>1168</v>
      </c>
      <c r="D56" s="304">
        <v>3</v>
      </c>
      <c r="E56" s="304">
        <v>3</v>
      </c>
      <c r="F56" s="304">
        <v>3</v>
      </c>
      <c r="G56" s="304">
        <v>3</v>
      </c>
      <c r="H56" s="188" t="s">
        <v>1169</v>
      </c>
    </row>
    <row r="57" spans="2:8" ht="25.5" customHeight="1" x14ac:dyDescent="0.2">
      <c r="B57" s="161" t="s">
        <v>482</v>
      </c>
      <c r="C57" s="148" t="s">
        <v>1170</v>
      </c>
      <c r="D57" s="149"/>
      <c r="E57" s="149"/>
      <c r="F57" s="149"/>
      <c r="G57" s="149"/>
      <c r="H57" s="149"/>
    </row>
    <row r="58" spans="2:8" ht="18.75" customHeight="1" x14ac:dyDescent="0.2">
      <c r="B58" s="99" t="s">
        <v>484</v>
      </c>
      <c r="C58" s="289" t="s">
        <v>1171</v>
      </c>
      <c r="D58" s="86">
        <v>1</v>
      </c>
      <c r="E58" s="86">
        <v>1</v>
      </c>
      <c r="F58" s="86">
        <v>1</v>
      </c>
      <c r="G58" s="86">
        <v>1</v>
      </c>
      <c r="H58" s="188"/>
    </row>
    <row r="59" spans="2:8" ht="18.75" customHeight="1" x14ac:dyDescent="0.2">
      <c r="B59" s="99" t="s">
        <v>486</v>
      </c>
      <c r="C59" s="100" t="s">
        <v>1172</v>
      </c>
      <c r="D59" s="101">
        <v>5</v>
      </c>
      <c r="E59" s="101">
        <v>3</v>
      </c>
      <c r="F59" s="101">
        <v>3</v>
      </c>
      <c r="G59" s="86">
        <v>3</v>
      </c>
      <c r="H59" s="158" t="s">
        <v>1173</v>
      </c>
    </row>
    <row r="60" spans="2:8" ht="18.75" customHeight="1" x14ac:dyDescent="0.2">
      <c r="B60" s="99" t="s">
        <v>488</v>
      </c>
      <c r="C60" s="100" t="s">
        <v>1174</v>
      </c>
      <c r="D60" s="101">
        <v>20</v>
      </c>
      <c r="E60" s="101">
        <v>20</v>
      </c>
      <c r="F60" s="101">
        <v>20</v>
      </c>
      <c r="G60" s="86">
        <v>20</v>
      </c>
      <c r="H60" s="158" t="s">
        <v>1175</v>
      </c>
    </row>
    <row r="61" spans="2:8" ht="39" customHeight="1" x14ac:dyDescent="0.2">
      <c r="B61" s="161" t="s">
        <v>1176</v>
      </c>
      <c r="C61" s="148" t="s">
        <v>1177</v>
      </c>
      <c r="D61" s="149"/>
      <c r="E61" s="149"/>
      <c r="F61" s="149"/>
      <c r="G61" s="149"/>
      <c r="H61" s="149"/>
    </row>
    <row r="62" spans="2:8" ht="34.5" customHeight="1" x14ac:dyDescent="0.2">
      <c r="B62" s="99" t="s">
        <v>1178</v>
      </c>
      <c r="C62" s="289" t="s">
        <v>1179</v>
      </c>
      <c r="D62" s="86">
        <f>2.7+23.4+34+41+11+46.6+29.6+17.2+27.95+16+10.9</f>
        <v>260.34999999999997</v>
      </c>
      <c r="E62" s="484">
        <v>252.39500000000001</v>
      </c>
      <c r="F62" s="485">
        <v>263.685</v>
      </c>
      <c r="G62" s="485">
        <v>265.685</v>
      </c>
      <c r="H62" s="188" t="s">
        <v>1180</v>
      </c>
    </row>
    <row r="63" spans="2:8" ht="36" customHeight="1" x14ac:dyDescent="0.2">
      <c r="B63" s="99" t="s">
        <v>1181</v>
      </c>
      <c r="C63" s="289" t="s">
        <v>1182</v>
      </c>
      <c r="D63" s="86">
        <f>60.4+114.16+102.65+162.03+16.9+198.51+13.6+48.8+102.64+58.8+24</f>
        <v>902.4899999999999</v>
      </c>
      <c r="E63" s="482">
        <v>910.94600000000003</v>
      </c>
      <c r="F63" s="483">
        <v>910.94600000000003</v>
      </c>
      <c r="G63" s="483">
        <v>808.30600000000004</v>
      </c>
      <c r="H63" s="188"/>
    </row>
    <row r="64" spans="2:8" ht="28.5" customHeight="1" x14ac:dyDescent="0.2">
      <c r="B64" s="99" t="s">
        <v>1183</v>
      </c>
      <c r="C64" s="289" t="s">
        <v>1184</v>
      </c>
      <c r="D64" s="86">
        <f>2+0+1+2+4+3+0+5+6+2+5</f>
        <v>30</v>
      </c>
      <c r="E64" s="482">
        <v>31</v>
      </c>
      <c r="F64" s="483">
        <v>33</v>
      </c>
      <c r="G64" s="483">
        <v>28</v>
      </c>
      <c r="H64" s="188"/>
    </row>
    <row r="65" spans="2:8" ht="34.5" customHeight="1" x14ac:dyDescent="0.2">
      <c r="B65" s="99" t="s">
        <v>1185</v>
      </c>
      <c r="C65" s="289" t="s">
        <v>1186</v>
      </c>
      <c r="D65" s="86">
        <f>210+354+300+500+160+900.4+334.4+200+650+127+20</f>
        <v>3755.8</v>
      </c>
      <c r="E65" s="482">
        <v>3833.4</v>
      </c>
      <c r="F65" s="483">
        <v>3928.4</v>
      </c>
      <c r="G65" s="483">
        <v>3264.4</v>
      </c>
      <c r="H65" s="188"/>
    </row>
    <row r="66" spans="2:8" ht="25.5" customHeight="1" x14ac:dyDescent="0.2">
      <c r="B66" s="99" t="s">
        <v>1187</v>
      </c>
      <c r="C66" s="289" t="s">
        <v>1188</v>
      </c>
      <c r="D66" s="86">
        <f>64+63+55+80+40+135.9+61.6+35+125.5+50.5+0</f>
        <v>710.5</v>
      </c>
      <c r="E66" s="482">
        <v>777.6</v>
      </c>
      <c r="F66" s="483">
        <v>799.6</v>
      </c>
      <c r="G66" s="483">
        <v>410.6</v>
      </c>
      <c r="H66" s="188"/>
    </row>
    <row r="67" spans="2:8" ht="24.75" customHeight="1" x14ac:dyDescent="0.2">
      <c r="B67" s="99" t="s">
        <v>1189</v>
      </c>
      <c r="C67" s="289" t="s">
        <v>1190</v>
      </c>
      <c r="D67" s="86">
        <f>2.13+5.02+5.58+9.6+4.75+11.15+7.11+2.3+3.97+2.3+0</f>
        <v>53.909999999999989</v>
      </c>
      <c r="E67" s="482">
        <v>55.109000000000002</v>
      </c>
      <c r="F67" s="483">
        <v>55.109000000000002</v>
      </c>
      <c r="G67" s="483">
        <v>50.918999999999997</v>
      </c>
      <c r="H67" s="188"/>
    </row>
    <row r="68" spans="2:8" ht="19.5" customHeight="1" x14ac:dyDescent="0.2">
      <c r="B68" s="99" t="s">
        <v>1191</v>
      </c>
      <c r="C68" s="289" t="s">
        <v>1192</v>
      </c>
      <c r="D68" s="86">
        <f>4+5+2+6+3+14+7+5+5+3+1</f>
        <v>55</v>
      </c>
      <c r="E68" s="482">
        <v>69</v>
      </c>
      <c r="F68" s="483">
        <v>71</v>
      </c>
      <c r="G68" s="483">
        <v>73</v>
      </c>
      <c r="H68" s="188"/>
    </row>
    <row r="69" spans="2:8" ht="34.5" customHeight="1" x14ac:dyDescent="0.2">
      <c r="B69" s="99" t="s">
        <v>1193</v>
      </c>
      <c r="C69" s="289" t="s">
        <v>1194</v>
      </c>
      <c r="D69" s="86">
        <f>0+1+1+2+2+1+1+1+1+2+2</f>
        <v>14</v>
      </c>
      <c r="E69" s="482">
        <v>14</v>
      </c>
      <c r="F69" s="483">
        <v>14</v>
      </c>
      <c r="G69" s="483">
        <v>11</v>
      </c>
      <c r="H69" s="188"/>
    </row>
    <row r="70" spans="2:8" ht="39.75" customHeight="1" x14ac:dyDescent="0.2">
      <c r="B70" s="161" t="s">
        <v>1195</v>
      </c>
      <c r="C70" s="148" t="s">
        <v>1196</v>
      </c>
      <c r="D70" s="149"/>
      <c r="E70" s="149"/>
      <c r="F70" s="149"/>
      <c r="G70" s="149"/>
      <c r="H70" s="149"/>
    </row>
    <row r="71" spans="2:8" ht="18.75" customHeight="1" x14ac:dyDescent="0.2">
      <c r="B71" s="99" t="s">
        <v>1197</v>
      </c>
      <c r="C71" s="305" t="s">
        <v>1198</v>
      </c>
      <c r="D71" s="86">
        <v>1</v>
      </c>
      <c r="E71" s="86">
        <v>0</v>
      </c>
      <c r="F71" s="86">
        <v>0</v>
      </c>
      <c r="G71" s="86">
        <v>0</v>
      </c>
      <c r="H71" s="188"/>
    </row>
    <row r="72" spans="2:8" ht="18.75" customHeight="1" x14ac:dyDescent="0.2">
      <c r="B72" s="99"/>
      <c r="C72" s="305" t="s">
        <v>1199</v>
      </c>
      <c r="D72" s="86">
        <v>0</v>
      </c>
      <c r="E72" s="86">
        <v>2</v>
      </c>
      <c r="F72" s="86">
        <v>2</v>
      </c>
      <c r="G72" s="86">
        <v>0</v>
      </c>
      <c r="H72" s="188"/>
    </row>
    <row r="73" spans="2:8" ht="35.25" customHeight="1" x14ac:dyDescent="0.2">
      <c r="B73" s="10" t="s">
        <v>492</v>
      </c>
      <c r="C73" s="9" t="s">
        <v>1200</v>
      </c>
      <c r="D73" s="9"/>
      <c r="E73" s="9"/>
      <c r="F73" s="9"/>
      <c r="G73" s="9"/>
      <c r="H73" s="9"/>
    </row>
    <row r="74" spans="2:8" ht="67.5" customHeight="1" x14ac:dyDescent="0.2">
      <c r="B74" s="114" t="s">
        <v>494</v>
      </c>
      <c r="C74" s="167" t="s">
        <v>1201</v>
      </c>
      <c r="D74" s="116">
        <v>60</v>
      </c>
      <c r="E74" s="116">
        <v>65</v>
      </c>
      <c r="F74" s="116">
        <v>65.5</v>
      </c>
      <c r="G74" s="116">
        <v>66</v>
      </c>
      <c r="H74" s="121" t="s">
        <v>1202</v>
      </c>
    </row>
    <row r="75" spans="2:8" ht="55.5" customHeight="1" x14ac:dyDescent="0.2">
      <c r="B75" s="114" t="s">
        <v>497</v>
      </c>
      <c r="C75" s="167" t="s">
        <v>1203</v>
      </c>
      <c r="D75" s="116">
        <v>35</v>
      </c>
      <c r="E75" s="116">
        <v>40</v>
      </c>
      <c r="F75" s="116">
        <v>40.5</v>
      </c>
      <c r="G75" s="116">
        <v>41</v>
      </c>
      <c r="H75" s="121" t="s">
        <v>1204</v>
      </c>
    </row>
    <row r="76" spans="2:8" ht="66" customHeight="1" x14ac:dyDescent="0.2">
      <c r="B76" s="306" t="s">
        <v>500</v>
      </c>
      <c r="C76" s="307" t="s">
        <v>1205</v>
      </c>
      <c r="D76" s="125"/>
      <c r="E76" s="125"/>
      <c r="F76" s="125"/>
      <c r="G76" s="125"/>
      <c r="H76" s="125"/>
    </row>
    <row r="77" spans="2:8" ht="29.25" customHeight="1" x14ac:dyDescent="0.2">
      <c r="B77" s="246" t="s">
        <v>502</v>
      </c>
      <c r="C77" s="85" t="s">
        <v>1206</v>
      </c>
      <c r="D77" s="86">
        <v>2</v>
      </c>
      <c r="E77" s="86">
        <v>2</v>
      </c>
      <c r="F77" s="86">
        <v>2</v>
      </c>
      <c r="G77" s="86">
        <v>2</v>
      </c>
      <c r="H77" s="301"/>
    </row>
    <row r="78" spans="2:8" ht="24" customHeight="1" x14ac:dyDescent="0.2">
      <c r="B78" s="161" t="s">
        <v>690</v>
      </c>
      <c r="C78" s="148" t="s">
        <v>1207</v>
      </c>
      <c r="D78" s="149"/>
      <c r="E78" s="149"/>
      <c r="F78" s="149"/>
      <c r="G78" s="149"/>
      <c r="H78" s="149"/>
    </row>
    <row r="79" spans="2:8" ht="25.5" customHeight="1" x14ac:dyDescent="0.2">
      <c r="B79" s="99" t="s">
        <v>692</v>
      </c>
      <c r="C79" s="308" t="s">
        <v>1208</v>
      </c>
      <c r="D79" s="101">
        <v>24</v>
      </c>
      <c r="E79" s="101">
        <v>24</v>
      </c>
      <c r="F79" s="101">
        <v>25</v>
      </c>
      <c r="G79" s="86">
        <v>25</v>
      </c>
      <c r="H79" s="188"/>
    </row>
    <row r="80" spans="2:8" ht="49.5" customHeight="1" x14ac:dyDescent="0.2">
      <c r="B80" s="161" t="s">
        <v>1209</v>
      </c>
      <c r="C80" s="148" t="s">
        <v>1210</v>
      </c>
      <c r="D80" s="149"/>
      <c r="E80" s="149"/>
      <c r="F80" s="149"/>
      <c r="G80" s="149"/>
      <c r="H80" s="149"/>
    </row>
    <row r="81" spans="2:8" ht="25.5" customHeight="1" x14ac:dyDescent="0.2">
      <c r="B81" s="99" t="s">
        <v>1211</v>
      </c>
      <c r="C81" s="100" t="s">
        <v>1212</v>
      </c>
      <c r="D81" s="101">
        <v>60</v>
      </c>
      <c r="E81" s="101">
        <v>60</v>
      </c>
      <c r="F81" s="101">
        <v>60</v>
      </c>
      <c r="G81" s="86">
        <v>60</v>
      </c>
      <c r="H81" s="188" t="s">
        <v>1213</v>
      </c>
    </row>
    <row r="82" spans="2:8" ht="25.5" customHeight="1" x14ac:dyDescent="0.2">
      <c r="B82" s="99" t="s">
        <v>1214</v>
      </c>
      <c r="C82" s="142" t="s">
        <v>1215</v>
      </c>
      <c r="D82" s="101">
        <v>70</v>
      </c>
      <c r="E82" s="101">
        <v>70</v>
      </c>
      <c r="F82" s="101">
        <v>70</v>
      </c>
      <c r="G82" s="86">
        <v>70</v>
      </c>
      <c r="H82" s="188" t="s">
        <v>1216</v>
      </c>
    </row>
    <row r="83" spans="2:8" ht="25.5" customHeight="1" x14ac:dyDescent="0.2">
      <c r="B83" s="99" t="s">
        <v>1217</v>
      </c>
      <c r="C83" s="142" t="s">
        <v>1218</v>
      </c>
      <c r="D83" s="101">
        <v>9</v>
      </c>
      <c r="E83" s="101">
        <v>4</v>
      </c>
      <c r="F83" s="101">
        <v>5</v>
      </c>
      <c r="G83" s="86">
        <v>2</v>
      </c>
      <c r="H83" s="158" t="s">
        <v>1219</v>
      </c>
    </row>
    <row r="84" spans="2:8" ht="33.75" customHeight="1" x14ac:dyDescent="0.2">
      <c r="B84" s="198" t="s">
        <v>130</v>
      </c>
      <c r="C84" s="110" t="s">
        <v>1220</v>
      </c>
      <c r="D84" s="8"/>
      <c r="E84" s="8"/>
      <c r="F84" s="8"/>
      <c r="G84" s="8"/>
      <c r="H84" s="8"/>
    </row>
    <row r="85" spans="2:8" ht="20.25" customHeight="1" x14ac:dyDescent="0.2">
      <c r="B85" s="10" t="s">
        <v>132</v>
      </c>
      <c r="C85" s="9" t="s">
        <v>1221</v>
      </c>
      <c r="D85" s="9"/>
      <c r="E85" s="9"/>
      <c r="F85" s="9"/>
      <c r="G85" s="9"/>
      <c r="H85" s="9"/>
    </row>
    <row r="86" spans="2:8" s="2" customFormat="1" ht="40.5" customHeight="1" x14ac:dyDescent="0.25">
      <c r="B86" s="439" t="s">
        <v>572</v>
      </c>
      <c r="C86" s="265" t="s">
        <v>1222</v>
      </c>
      <c r="D86" s="200">
        <v>2.5</v>
      </c>
      <c r="E86" s="200">
        <v>2.5</v>
      </c>
      <c r="F86" s="200">
        <v>2.7</v>
      </c>
      <c r="G86" s="200">
        <v>2.5</v>
      </c>
      <c r="H86" s="440" t="s">
        <v>1223</v>
      </c>
    </row>
    <row r="87" spans="2:8" ht="29.25" customHeight="1" x14ac:dyDescent="0.2">
      <c r="B87" s="114" t="s">
        <v>575</v>
      </c>
      <c r="C87" s="215" t="s">
        <v>1224</v>
      </c>
      <c r="D87" s="116">
        <v>2.9</v>
      </c>
      <c r="E87" s="116">
        <v>2.9</v>
      </c>
      <c r="F87" s="116">
        <v>3</v>
      </c>
      <c r="G87" s="116">
        <v>3</v>
      </c>
      <c r="H87" s="117" t="s">
        <v>1225</v>
      </c>
    </row>
    <row r="88" spans="2:8" ht="28.5" customHeight="1" x14ac:dyDescent="0.2">
      <c r="B88" s="114" t="s">
        <v>578</v>
      </c>
      <c r="C88" s="199" t="s">
        <v>1226</v>
      </c>
      <c r="D88" s="116">
        <v>1.5</v>
      </c>
      <c r="E88" s="116">
        <v>1.5</v>
      </c>
      <c r="F88" s="116">
        <v>1.7</v>
      </c>
      <c r="G88" s="116">
        <v>1.7</v>
      </c>
      <c r="H88" s="117" t="s">
        <v>1227</v>
      </c>
    </row>
    <row r="89" spans="2:8" ht="30" customHeight="1" x14ac:dyDescent="0.2">
      <c r="B89" s="114" t="s">
        <v>581</v>
      </c>
      <c r="C89" s="284" t="s">
        <v>1228</v>
      </c>
      <c r="D89" s="282">
        <v>3.2</v>
      </c>
      <c r="E89" s="282">
        <v>3.2</v>
      </c>
      <c r="F89" s="282">
        <v>3.4</v>
      </c>
      <c r="G89" s="282">
        <v>3.4</v>
      </c>
      <c r="H89" s="309" t="s">
        <v>1229</v>
      </c>
    </row>
    <row r="90" spans="2:8" ht="23.25" customHeight="1" x14ac:dyDescent="0.2">
      <c r="B90" s="114" t="s">
        <v>584</v>
      </c>
      <c r="C90" s="284" t="s">
        <v>1230</v>
      </c>
      <c r="D90" s="282">
        <v>39</v>
      </c>
      <c r="E90" s="282">
        <v>46</v>
      </c>
      <c r="F90" s="282">
        <v>35</v>
      </c>
      <c r="G90" s="282">
        <v>40</v>
      </c>
      <c r="H90" s="309" t="s">
        <v>1231</v>
      </c>
    </row>
    <row r="91" spans="2:8" ht="24.75" customHeight="1" x14ac:dyDescent="0.2">
      <c r="B91" s="114" t="s">
        <v>278</v>
      </c>
      <c r="C91" s="284" t="s">
        <v>1232</v>
      </c>
      <c r="D91" s="282">
        <v>2</v>
      </c>
      <c r="E91" s="282">
        <v>2</v>
      </c>
      <c r="F91" s="282">
        <v>2</v>
      </c>
      <c r="G91" s="282">
        <v>2</v>
      </c>
      <c r="H91" s="309" t="s">
        <v>1233</v>
      </c>
    </row>
    <row r="92" spans="2:8" ht="19.5" customHeight="1" x14ac:dyDescent="0.2">
      <c r="B92" s="114" t="s">
        <v>589</v>
      </c>
      <c r="C92" s="281" t="s">
        <v>1234</v>
      </c>
      <c r="D92" s="282">
        <v>15</v>
      </c>
      <c r="E92" s="282">
        <v>15</v>
      </c>
      <c r="F92" s="282">
        <v>15</v>
      </c>
      <c r="G92" s="282">
        <v>10</v>
      </c>
      <c r="H92" s="309" t="s">
        <v>1235</v>
      </c>
    </row>
    <row r="93" spans="2:8" ht="30.75" customHeight="1" x14ac:dyDescent="0.2">
      <c r="B93" s="114" t="s">
        <v>592</v>
      </c>
      <c r="C93" s="310" t="s">
        <v>1236</v>
      </c>
      <c r="D93" s="282">
        <v>0</v>
      </c>
      <c r="E93" s="282">
        <v>0</v>
      </c>
      <c r="F93" s="282">
        <v>1</v>
      </c>
      <c r="G93" s="282">
        <v>1</v>
      </c>
      <c r="H93" s="309" t="s">
        <v>1237</v>
      </c>
    </row>
    <row r="94" spans="2:8" ht="30.75" customHeight="1" x14ac:dyDescent="0.2">
      <c r="B94" s="114" t="s">
        <v>1238</v>
      </c>
      <c r="C94" s="310" t="s">
        <v>1239</v>
      </c>
      <c r="D94" s="282">
        <v>2</v>
      </c>
      <c r="E94" s="282">
        <v>3</v>
      </c>
      <c r="F94" s="282">
        <v>3</v>
      </c>
      <c r="G94" s="282">
        <v>3</v>
      </c>
      <c r="H94" s="309" t="s">
        <v>1240</v>
      </c>
    </row>
    <row r="95" spans="2:8" ht="30.75" customHeight="1" x14ac:dyDescent="0.2">
      <c r="B95" s="114" t="s">
        <v>1241</v>
      </c>
      <c r="C95" s="310" t="s">
        <v>1242</v>
      </c>
      <c r="D95" s="282">
        <v>5</v>
      </c>
      <c r="E95" s="282">
        <v>6</v>
      </c>
      <c r="F95" s="282">
        <v>6</v>
      </c>
      <c r="G95" s="282">
        <v>6</v>
      </c>
      <c r="H95" s="309" t="s">
        <v>1243</v>
      </c>
    </row>
    <row r="96" spans="2:8" ht="25.5" customHeight="1" x14ac:dyDescent="0.2">
      <c r="B96" s="114" t="s">
        <v>1244</v>
      </c>
      <c r="C96" s="310" t="s">
        <v>1245</v>
      </c>
      <c r="D96" s="282">
        <v>3</v>
      </c>
      <c r="E96" s="282">
        <v>3</v>
      </c>
      <c r="F96" s="282">
        <v>3</v>
      </c>
      <c r="G96" s="282">
        <v>3</v>
      </c>
      <c r="H96" s="309" t="s">
        <v>1246</v>
      </c>
    </row>
    <row r="97" spans="2:8" ht="31.5" customHeight="1" x14ac:dyDescent="0.2">
      <c r="B97" s="114" t="s">
        <v>1247</v>
      </c>
      <c r="C97" s="311" t="s">
        <v>1248</v>
      </c>
      <c r="D97" s="282">
        <v>2</v>
      </c>
      <c r="E97" s="282">
        <v>2</v>
      </c>
      <c r="F97" s="282">
        <v>2</v>
      </c>
      <c r="G97" s="282">
        <v>2</v>
      </c>
      <c r="H97" s="309" t="s">
        <v>1249</v>
      </c>
    </row>
    <row r="98" spans="2:8" ht="25.5" customHeight="1" x14ac:dyDescent="0.2">
      <c r="B98" s="114" t="s">
        <v>1250</v>
      </c>
      <c r="C98" s="310" t="s">
        <v>1251</v>
      </c>
      <c r="D98" s="282">
        <v>3</v>
      </c>
      <c r="E98" s="282">
        <v>3</v>
      </c>
      <c r="F98" s="282">
        <v>3</v>
      </c>
      <c r="G98" s="282">
        <v>3</v>
      </c>
      <c r="H98" s="309" t="s">
        <v>1252</v>
      </c>
    </row>
    <row r="99" spans="2:8" ht="27.75" customHeight="1" x14ac:dyDescent="0.2">
      <c r="B99" s="114" t="s">
        <v>1253</v>
      </c>
      <c r="C99" s="311" t="s">
        <v>1254</v>
      </c>
      <c r="D99" s="282">
        <v>3</v>
      </c>
      <c r="E99" s="282">
        <v>3</v>
      </c>
      <c r="F99" s="282">
        <v>3</v>
      </c>
      <c r="G99" s="282">
        <v>3</v>
      </c>
      <c r="H99" s="309" t="s">
        <v>1255</v>
      </c>
    </row>
    <row r="100" spans="2:8" ht="25.5" customHeight="1" x14ac:dyDescent="0.2">
      <c r="B100" s="114" t="s">
        <v>1256</v>
      </c>
      <c r="C100" s="310" t="s">
        <v>1257</v>
      </c>
      <c r="D100" s="282">
        <v>355</v>
      </c>
      <c r="E100" s="282">
        <v>355</v>
      </c>
      <c r="F100" s="282">
        <v>355</v>
      </c>
      <c r="G100" s="282">
        <v>360</v>
      </c>
      <c r="H100" s="309" t="s">
        <v>1258</v>
      </c>
    </row>
    <row r="101" spans="2:8" ht="25.5" customHeight="1" x14ac:dyDescent="0.2">
      <c r="B101" s="114" t="s">
        <v>1259</v>
      </c>
      <c r="C101" s="115" t="s">
        <v>1260</v>
      </c>
      <c r="D101" s="116" t="s">
        <v>1261</v>
      </c>
      <c r="E101" s="116" t="s">
        <v>1262</v>
      </c>
      <c r="F101" s="116" t="s">
        <v>1262</v>
      </c>
      <c r="G101" s="116" t="s">
        <v>1263</v>
      </c>
      <c r="H101" s="312" t="s">
        <v>1264</v>
      </c>
    </row>
    <row r="102" spans="2:8" ht="25.5" customHeight="1" x14ac:dyDescent="0.2">
      <c r="B102" s="114" t="s">
        <v>1265</v>
      </c>
      <c r="C102" s="119" t="s">
        <v>1266</v>
      </c>
      <c r="D102" s="116">
        <v>3</v>
      </c>
      <c r="E102" s="116">
        <v>3</v>
      </c>
      <c r="F102" s="116">
        <v>3</v>
      </c>
      <c r="G102" s="116">
        <v>3</v>
      </c>
      <c r="H102" s="116" t="s">
        <v>1267</v>
      </c>
    </row>
    <row r="103" spans="2:8" ht="36.75" customHeight="1" x14ac:dyDescent="0.2">
      <c r="B103" s="242" t="s">
        <v>134</v>
      </c>
      <c r="C103" s="231" t="s">
        <v>1268</v>
      </c>
      <c r="D103" s="243"/>
      <c r="E103" s="244"/>
      <c r="F103" s="244"/>
      <c r="G103" s="244"/>
      <c r="H103" s="244"/>
    </row>
    <row r="104" spans="2:8" ht="25.5" customHeight="1" x14ac:dyDescent="0.2">
      <c r="B104" s="99" t="s">
        <v>598</v>
      </c>
      <c r="C104" s="133" t="s">
        <v>1269</v>
      </c>
      <c r="D104" s="86">
        <v>105</v>
      </c>
      <c r="E104" s="86">
        <v>110</v>
      </c>
      <c r="F104" s="86">
        <v>110</v>
      </c>
      <c r="G104" s="86">
        <v>110</v>
      </c>
      <c r="H104" s="87"/>
    </row>
    <row r="105" spans="2:8" ht="21.75" customHeight="1" x14ac:dyDescent="0.2">
      <c r="B105" s="216" t="s">
        <v>138</v>
      </c>
      <c r="C105" s="137" t="s">
        <v>1270</v>
      </c>
      <c r="D105" s="138"/>
      <c r="E105" s="138"/>
      <c r="F105" s="138"/>
      <c r="G105" s="138"/>
      <c r="H105" s="138"/>
    </row>
    <row r="106" spans="2:8" ht="21.75" customHeight="1" x14ac:dyDescent="0.2">
      <c r="B106" s="99" t="s">
        <v>619</v>
      </c>
      <c r="C106" s="188" t="s">
        <v>1271</v>
      </c>
      <c r="D106" s="101">
        <v>3</v>
      </c>
      <c r="E106" s="101">
        <v>3</v>
      </c>
      <c r="F106" s="101">
        <v>3</v>
      </c>
      <c r="G106" s="86">
        <v>3</v>
      </c>
      <c r="H106" s="213"/>
    </row>
    <row r="107" spans="2:8" ht="52.5" customHeight="1" x14ac:dyDescent="0.2">
      <c r="B107" s="161" t="s">
        <v>142</v>
      </c>
      <c r="C107" s="343" t="s">
        <v>1272</v>
      </c>
      <c r="D107" s="149"/>
      <c r="E107" s="149"/>
      <c r="F107" s="149"/>
      <c r="G107" s="149"/>
      <c r="H107" s="209"/>
    </row>
    <row r="108" spans="2:8" ht="24" customHeight="1" x14ac:dyDescent="0.2">
      <c r="B108" s="99" t="s">
        <v>144</v>
      </c>
      <c r="C108" s="52" t="s">
        <v>1273</v>
      </c>
      <c r="D108" s="101">
        <v>40</v>
      </c>
      <c r="E108" s="101">
        <v>40</v>
      </c>
      <c r="F108" s="101">
        <v>45</v>
      </c>
      <c r="G108" s="86">
        <v>50</v>
      </c>
      <c r="H108" s="101"/>
    </row>
    <row r="109" spans="2:8" ht="24" customHeight="1" x14ac:dyDescent="0.2">
      <c r="B109" s="99" t="s">
        <v>733</v>
      </c>
      <c r="C109" s="52" t="s">
        <v>1274</v>
      </c>
      <c r="D109" s="101">
        <v>500</v>
      </c>
      <c r="E109" s="101">
        <v>500</v>
      </c>
      <c r="F109" s="101">
        <v>500</v>
      </c>
      <c r="G109" s="86">
        <v>500</v>
      </c>
      <c r="H109" s="101"/>
    </row>
    <row r="110" spans="2:8" ht="42" customHeight="1" x14ac:dyDescent="0.2">
      <c r="B110" s="161" t="s">
        <v>146</v>
      </c>
      <c r="C110" s="148" t="s">
        <v>1275</v>
      </c>
      <c r="D110" s="149"/>
      <c r="E110" s="149"/>
      <c r="F110" s="149"/>
      <c r="G110" s="149"/>
      <c r="H110" s="149"/>
    </row>
    <row r="111" spans="2:8" ht="33.75" customHeight="1" x14ac:dyDescent="0.2">
      <c r="B111" s="99" t="s">
        <v>148</v>
      </c>
      <c r="C111" s="11" t="s">
        <v>1276</v>
      </c>
      <c r="D111" s="101">
        <v>12</v>
      </c>
      <c r="E111" s="101">
        <v>12</v>
      </c>
      <c r="F111" s="101">
        <v>12</v>
      </c>
      <c r="G111" s="86">
        <v>12</v>
      </c>
      <c r="H111" s="251"/>
    </row>
    <row r="112" spans="2:8" ht="21.75" customHeight="1" x14ac:dyDescent="0.2">
      <c r="B112" s="10" t="s">
        <v>625</v>
      </c>
      <c r="C112" s="9" t="s">
        <v>1277</v>
      </c>
      <c r="D112" s="9"/>
      <c r="E112" s="9"/>
      <c r="F112" s="9"/>
      <c r="G112" s="9"/>
      <c r="H112" s="9"/>
    </row>
    <row r="113" spans="2:8" ht="31.5" customHeight="1" x14ac:dyDescent="0.2">
      <c r="B113" s="114" t="s">
        <v>1278</v>
      </c>
      <c r="C113" s="118" t="s">
        <v>1279</v>
      </c>
      <c r="D113" s="116">
        <v>6</v>
      </c>
      <c r="E113" s="116">
        <v>5</v>
      </c>
      <c r="F113" s="116">
        <v>5</v>
      </c>
      <c r="G113" s="116">
        <v>5</v>
      </c>
      <c r="H113" s="121" t="s">
        <v>1280</v>
      </c>
    </row>
    <row r="114" spans="2:8" x14ac:dyDescent="0.2">
      <c r="B114" s="161" t="s">
        <v>254</v>
      </c>
      <c r="C114" s="148" t="s">
        <v>1281</v>
      </c>
      <c r="D114" s="149"/>
      <c r="E114" s="149"/>
      <c r="F114" s="149"/>
      <c r="G114" s="149"/>
      <c r="H114" s="209"/>
    </row>
    <row r="115" spans="2:8" ht="15.75" customHeight="1" x14ac:dyDescent="0.2">
      <c r="B115" s="99" t="s">
        <v>256</v>
      </c>
      <c r="C115" s="313" t="s">
        <v>1282</v>
      </c>
      <c r="D115" s="101">
        <v>0</v>
      </c>
      <c r="E115" s="101">
        <v>1</v>
      </c>
      <c r="F115" s="101">
        <v>1</v>
      </c>
      <c r="G115" s="86">
        <v>1</v>
      </c>
      <c r="H115" s="251"/>
    </row>
    <row r="116" spans="2:8" ht="27" customHeight="1" x14ac:dyDescent="0.2">
      <c r="B116" s="99" t="s">
        <v>629</v>
      </c>
      <c r="C116" s="197" t="s">
        <v>1283</v>
      </c>
      <c r="D116" s="101">
        <v>1</v>
      </c>
      <c r="E116" s="101">
        <v>1</v>
      </c>
      <c r="F116" s="101">
        <v>1</v>
      </c>
      <c r="G116" s="86">
        <v>1</v>
      </c>
      <c r="H116" s="251"/>
    </row>
    <row r="117" spans="2:8" ht="23.25" customHeight="1" x14ac:dyDescent="0.2">
      <c r="B117" s="99" t="s">
        <v>1284</v>
      </c>
      <c r="C117" s="197" t="s">
        <v>1285</v>
      </c>
      <c r="D117" s="101">
        <v>0</v>
      </c>
      <c r="E117" s="101">
        <v>1</v>
      </c>
      <c r="F117" s="101">
        <v>1</v>
      </c>
      <c r="G117" s="86">
        <v>1</v>
      </c>
      <c r="H117" s="251"/>
    </row>
    <row r="118" spans="2:8" ht="25.5" x14ac:dyDescent="0.2">
      <c r="B118" s="161" t="s">
        <v>631</v>
      </c>
      <c r="C118" s="148" t="s">
        <v>1286</v>
      </c>
      <c r="D118" s="149"/>
      <c r="E118" s="149"/>
      <c r="F118" s="149"/>
      <c r="G118" s="149"/>
      <c r="H118" s="209"/>
    </row>
    <row r="119" spans="2:8" ht="16.5" customHeight="1" x14ac:dyDescent="0.2">
      <c r="B119" s="99" t="s">
        <v>633</v>
      </c>
      <c r="C119" s="52" t="s">
        <v>1287</v>
      </c>
      <c r="D119" s="101">
        <v>1750</v>
      </c>
      <c r="E119" s="101">
        <v>1500</v>
      </c>
      <c r="F119" s="101">
        <v>1500</v>
      </c>
      <c r="G119" s="86">
        <v>1500</v>
      </c>
      <c r="H119" s="251"/>
    </row>
    <row r="120" spans="2:8" ht="16.5" customHeight="1" x14ac:dyDescent="0.2">
      <c r="B120" s="99"/>
      <c r="C120" s="52" t="s">
        <v>1288</v>
      </c>
      <c r="D120" s="101">
        <v>1200</v>
      </c>
      <c r="E120" s="101">
        <v>1000</v>
      </c>
      <c r="F120" s="101">
        <v>1000</v>
      </c>
      <c r="G120" s="86">
        <v>1000</v>
      </c>
      <c r="H120" s="251"/>
    </row>
    <row r="121" spans="2:8" ht="16.5" customHeight="1" x14ac:dyDescent="0.2">
      <c r="B121" s="99"/>
      <c r="C121" s="52" t="s">
        <v>1289</v>
      </c>
      <c r="D121" s="101">
        <v>10</v>
      </c>
      <c r="E121" s="101">
        <v>10</v>
      </c>
      <c r="F121" s="101">
        <v>10</v>
      </c>
      <c r="G121" s="86">
        <v>10</v>
      </c>
      <c r="H121" s="251"/>
    </row>
    <row r="122" spans="2:8" x14ac:dyDescent="0.2">
      <c r="B122" s="161" t="s">
        <v>635</v>
      </c>
      <c r="C122" s="148" t="s">
        <v>1290</v>
      </c>
      <c r="D122" s="149"/>
      <c r="E122" s="149"/>
      <c r="F122" s="149"/>
      <c r="G122" s="149"/>
      <c r="H122" s="209"/>
    </row>
    <row r="123" spans="2:8" x14ac:dyDescent="0.2">
      <c r="B123" s="99" t="s">
        <v>637</v>
      </c>
      <c r="C123" s="52" t="s">
        <v>1291</v>
      </c>
      <c r="D123" s="101">
        <v>106.6</v>
      </c>
      <c r="E123" s="101">
        <v>100</v>
      </c>
      <c r="F123" s="101">
        <v>80</v>
      </c>
      <c r="G123" s="86">
        <v>55</v>
      </c>
      <c r="H123" s="251"/>
    </row>
    <row r="124" spans="2:8" ht="38.25" x14ac:dyDescent="0.2">
      <c r="B124" s="161" t="s">
        <v>1292</v>
      </c>
      <c r="C124" s="148" t="s">
        <v>1293</v>
      </c>
      <c r="D124" s="149"/>
      <c r="E124" s="149"/>
      <c r="F124" s="149"/>
      <c r="G124" s="149"/>
      <c r="H124" s="209"/>
    </row>
    <row r="125" spans="2:8" x14ac:dyDescent="0.2">
      <c r="B125" s="99" t="s">
        <v>1294</v>
      </c>
      <c r="C125" s="52" t="s">
        <v>1295</v>
      </c>
      <c r="D125" s="101">
        <v>6</v>
      </c>
      <c r="E125" s="101">
        <v>5</v>
      </c>
      <c r="F125" s="101">
        <v>5</v>
      </c>
      <c r="G125" s="86">
        <v>5</v>
      </c>
      <c r="H125" s="251"/>
    </row>
    <row r="126" spans="2:8" ht="38.25" x14ac:dyDescent="0.2">
      <c r="B126" s="161" t="s">
        <v>1296</v>
      </c>
      <c r="C126" s="148" t="s">
        <v>1297</v>
      </c>
      <c r="D126" s="149"/>
      <c r="E126" s="149"/>
      <c r="F126" s="149"/>
      <c r="G126" s="149"/>
      <c r="H126" s="209"/>
    </row>
    <row r="127" spans="2:8" x14ac:dyDescent="0.2">
      <c r="B127" s="99" t="s">
        <v>1298</v>
      </c>
      <c r="C127" s="52" t="s">
        <v>1299</v>
      </c>
      <c r="D127" s="101">
        <v>0</v>
      </c>
      <c r="E127" s="101">
        <v>0</v>
      </c>
      <c r="F127" s="101">
        <v>18</v>
      </c>
      <c r="G127" s="86">
        <v>15</v>
      </c>
      <c r="H127" s="251"/>
    </row>
    <row r="128" spans="2:8" x14ac:dyDescent="0.2">
      <c r="B128" s="99" t="s">
        <v>1300</v>
      </c>
      <c r="C128" s="268" t="s">
        <v>1301</v>
      </c>
      <c r="D128" s="267">
        <v>1</v>
      </c>
      <c r="E128" s="267">
        <v>1</v>
      </c>
      <c r="F128" s="267">
        <v>0</v>
      </c>
      <c r="G128" s="326">
        <v>0</v>
      </c>
      <c r="H128" s="267"/>
    </row>
  </sheetData>
  <mergeCells count="5">
    <mergeCell ref="B2:H2"/>
    <mergeCell ref="B3:B4"/>
    <mergeCell ref="C3:C4"/>
    <mergeCell ref="H3:H4"/>
    <mergeCell ref="D3:G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3"/>
  <sheetViews>
    <sheetView topLeftCell="A217" workbookViewId="0">
      <selection activeCell="K15" sqref="K15"/>
    </sheetView>
  </sheetViews>
  <sheetFormatPr defaultColWidth="8.7109375" defaultRowHeight="12.75" x14ac:dyDescent="0.2"/>
  <cols>
    <col min="1" max="1" width="2.5703125" style="1" customWidth="1"/>
    <col min="2" max="2" width="18.28515625" style="2" customWidth="1"/>
    <col min="3" max="3" width="51.5703125" style="2" customWidth="1"/>
    <col min="4" max="4" width="10.7109375" style="2" hidden="1" customWidth="1"/>
    <col min="5" max="7" width="10.7109375" style="2" customWidth="1"/>
    <col min="8" max="8" width="13.5703125" style="3" customWidth="1"/>
    <col min="9" max="9" width="17.42578125" style="1" customWidth="1"/>
    <col min="10" max="16384" width="8.7109375" style="1"/>
  </cols>
  <sheetData>
    <row r="1" spans="2:9" ht="15.6" customHeight="1" x14ac:dyDescent="0.2">
      <c r="B1" s="6"/>
      <c r="C1" s="6"/>
      <c r="D1" s="6"/>
      <c r="F1" s="6"/>
      <c r="G1" s="6"/>
      <c r="H1" s="6"/>
    </row>
    <row r="2" spans="2:9" ht="45" customHeight="1" x14ac:dyDescent="0.2">
      <c r="B2" s="503" t="s">
        <v>1738</v>
      </c>
      <c r="C2" s="503"/>
      <c r="D2" s="503"/>
      <c r="E2" s="503"/>
      <c r="F2" s="503"/>
      <c r="G2" s="503"/>
      <c r="H2" s="503"/>
    </row>
    <row r="3" spans="2:9" ht="29.25" customHeight="1" x14ac:dyDescent="0.2">
      <c r="B3" s="504" t="s">
        <v>0</v>
      </c>
      <c r="C3" s="501" t="s">
        <v>1</v>
      </c>
      <c r="D3" s="506" t="s">
        <v>2</v>
      </c>
      <c r="E3" s="507"/>
      <c r="F3" s="507"/>
      <c r="G3" s="508"/>
      <c r="H3" s="505" t="s">
        <v>3</v>
      </c>
    </row>
    <row r="4" spans="2:9" ht="28.5" customHeight="1" x14ac:dyDescent="0.2">
      <c r="B4" s="504"/>
      <c r="C4" s="502"/>
      <c r="D4" s="22" t="s">
        <v>4</v>
      </c>
      <c r="E4" s="22" t="s">
        <v>5</v>
      </c>
      <c r="F4" s="22" t="s">
        <v>6</v>
      </c>
      <c r="G4" s="22" t="s">
        <v>7</v>
      </c>
      <c r="H4" s="505"/>
    </row>
    <row r="5" spans="2:9" ht="14.25" customHeight="1" x14ac:dyDescent="0.2">
      <c r="B5" s="4">
        <v>1</v>
      </c>
      <c r="C5" s="4">
        <v>2</v>
      </c>
      <c r="D5" s="4">
        <v>3</v>
      </c>
      <c r="E5" s="4">
        <v>3</v>
      </c>
      <c r="F5" s="4">
        <v>4</v>
      </c>
      <c r="G5" s="4">
        <v>5</v>
      </c>
      <c r="H5" s="4">
        <v>6</v>
      </c>
    </row>
    <row r="6" spans="2:9" ht="26.25" customHeight="1" x14ac:dyDescent="0.2">
      <c r="B6" s="23" t="s">
        <v>8</v>
      </c>
      <c r="C6" s="24" t="s">
        <v>1302</v>
      </c>
      <c r="D6" s="8"/>
      <c r="E6" s="8"/>
      <c r="F6" s="8"/>
      <c r="G6" s="8"/>
      <c r="H6" s="8"/>
    </row>
    <row r="7" spans="2:9" ht="32.25" customHeight="1" x14ac:dyDescent="0.2">
      <c r="B7" s="10" t="s">
        <v>10</v>
      </c>
      <c r="C7" s="9" t="s">
        <v>1303</v>
      </c>
      <c r="D7" s="9"/>
      <c r="E7" s="9"/>
      <c r="F7" s="9"/>
      <c r="G7" s="9"/>
      <c r="H7" s="9"/>
      <c r="I7" s="7"/>
    </row>
    <row r="8" spans="2:9" ht="30.75" customHeight="1" x14ac:dyDescent="0.2">
      <c r="B8" s="26" t="s">
        <v>12</v>
      </c>
      <c r="C8" s="314" t="s">
        <v>1304</v>
      </c>
      <c r="D8" s="28">
        <v>29</v>
      </c>
      <c r="E8" s="28">
        <v>25</v>
      </c>
      <c r="F8" s="28">
        <v>20</v>
      </c>
      <c r="G8" s="28">
        <v>15</v>
      </c>
      <c r="H8" s="315" t="s">
        <v>1305</v>
      </c>
      <c r="I8" s="12"/>
    </row>
    <row r="9" spans="2:9" ht="33.75" customHeight="1" x14ac:dyDescent="0.2">
      <c r="B9" s="26" t="s">
        <v>17</v>
      </c>
      <c r="C9" s="314" t="s">
        <v>1306</v>
      </c>
      <c r="D9" s="28">
        <v>36.5</v>
      </c>
      <c r="E9" s="28">
        <v>37</v>
      </c>
      <c r="F9" s="28">
        <v>37.5</v>
      </c>
      <c r="G9" s="28">
        <v>38</v>
      </c>
      <c r="H9" s="315" t="s">
        <v>1307</v>
      </c>
      <c r="I9" s="12"/>
    </row>
    <row r="10" spans="2:9" ht="18.75" customHeight="1" x14ac:dyDescent="0.2">
      <c r="B10" s="26" t="s">
        <v>15</v>
      </c>
      <c r="C10" s="317" t="s">
        <v>1308</v>
      </c>
      <c r="D10" s="318">
        <v>8.1</v>
      </c>
      <c r="E10" s="318">
        <v>9.1</v>
      </c>
      <c r="F10" s="28">
        <v>10.1</v>
      </c>
      <c r="G10" s="28">
        <v>11</v>
      </c>
      <c r="H10" s="315" t="s">
        <v>1309</v>
      </c>
      <c r="I10" s="12"/>
    </row>
    <row r="11" spans="2:9" ht="18.75" customHeight="1" x14ac:dyDescent="0.2">
      <c r="B11" s="26" t="s">
        <v>526</v>
      </c>
      <c r="C11" s="319" t="s">
        <v>1310</v>
      </c>
      <c r="D11" s="28">
        <v>11.5</v>
      </c>
      <c r="E11" s="28">
        <v>11.9</v>
      </c>
      <c r="F11" s="28">
        <v>12</v>
      </c>
      <c r="G11" s="28">
        <v>12.1</v>
      </c>
      <c r="H11" s="31" t="s">
        <v>1311</v>
      </c>
      <c r="I11" s="12"/>
    </row>
    <row r="12" spans="2:9" ht="27" customHeight="1" x14ac:dyDescent="0.2">
      <c r="B12" s="26" t="s">
        <v>529</v>
      </c>
      <c r="C12" s="319" t="s">
        <v>1312</v>
      </c>
      <c r="D12" s="28">
        <v>69</v>
      </c>
      <c r="E12" s="28">
        <v>73</v>
      </c>
      <c r="F12" s="28">
        <v>77</v>
      </c>
      <c r="G12" s="28">
        <v>82</v>
      </c>
      <c r="H12" s="31" t="s">
        <v>1313</v>
      </c>
      <c r="I12" s="12"/>
    </row>
    <row r="13" spans="2:9" ht="25.5" customHeight="1" x14ac:dyDescent="0.2">
      <c r="B13" s="320" t="s">
        <v>26</v>
      </c>
      <c r="C13" s="293" t="s">
        <v>1314</v>
      </c>
      <c r="D13" s="321"/>
      <c r="E13" s="321"/>
      <c r="F13" s="9"/>
      <c r="G13" s="9"/>
      <c r="H13" s="9"/>
      <c r="I13" s="7"/>
    </row>
    <row r="14" spans="2:9" ht="27.75" customHeight="1" x14ac:dyDescent="0.2">
      <c r="B14" s="67" t="s">
        <v>363</v>
      </c>
      <c r="C14" s="322" t="s">
        <v>1315</v>
      </c>
      <c r="D14" s="43">
        <v>190.1</v>
      </c>
      <c r="E14" s="43">
        <v>194.5</v>
      </c>
      <c r="F14" s="43">
        <v>200</v>
      </c>
      <c r="G14" s="43">
        <v>205</v>
      </c>
      <c r="H14" s="43" t="s">
        <v>1316</v>
      </c>
      <c r="I14" s="12"/>
    </row>
    <row r="15" spans="2:9" ht="22.5" customHeight="1" x14ac:dyDescent="0.2">
      <c r="B15" s="67" t="s">
        <v>28</v>
      </c>
      <c r="C15" s="322" t="s">
        <v>1317</v>
      </c>
      <c r="D15" s="43">
        <v>741</v>
      </c>
      <c r="E15" s="43">
        <v>736.5</v>
      </c>
      <c r="F15" s="43">
        <v>732</v>
      </c>
      <c r="G15" s="43">
        <v>729</v>
      </c>
      <c r="H15" s="43" t="s">
        <v>1318</v>
      </c>
      <c r="I15" s="12"/>
    </row>
    <row r="16" spans="2:9" ht="33" customHeight="1" x14ac:dyDescent="0.2">
      <c r="B16" s="67" t="s">
        <v>30</v>
      </c>
      <c r="C16" s="323" t="s">
        <v>1319</v>
      </c>
      <c r="D16" s="43">
        <f>114.16+102.64+60.4+162.03+11.2+196.74+36.56+60.55+102.64+58.82+22+60.55</f>
        <v>988.29</v>
      </c>
      <c r="E16" s="43">
        <v>928.12</v>
      </c>
      <c r="F16" s="43">
        <v>928.12</v>
      </c>
      <c r="G16" s="43">
        <v>928.12</v>
      </c>
      <c r="H16" s="43"/>
      <c r="I16" s="12"/>
    </row>
    <row r="17" spans="2:9" ht="26.25" customHeight="1" x14ac:dyDescent="0.2">
      <c r="B17" s="67" t="s">
        <v>32</v>
      </c>
      <c r="C17" s="323" t="s">
        <v>1320</v>
      </c>
      <c r="D17" s="43">
        <f>0+8.81+3.46+5+13.6+1.8+25.36+5.44+0+0+2.3+5.44</f>
        <v>71.209999999999994</v>
      </c>
      <c r="E17" s="43">
        <f>0+8.81+3.46+5+13.6+1.8+25.36+6.67+0+1+2.3+6.67</f>
        <v>74.669999999999987</v>
      </c>
      <c r="F17" s="43">
        <f>0+8.81+3.46+5+13.6+1.8+25.36+6.67+0+1+2.3+6.67</f>
        <v>74.669999999999987</v>
      </c>
      <c r="G17" s="43">
        <v>74.67</v>
      </c>
      <c r="H17" s="43"/>
      <c r="I17" s="12"/>
    </row>
    <row r="18" spans="2:9" ht="18.75" customHeight="1" x14ac:dyDescent="0.2">
      <c r="B18" s="67" t="s">
        <v>34</v>
      </c>
      <c r="C18" s="324" t="s">
        <v>1308</v>
      </c>
      <c r="D18" s="325">
        <v>8.1</v>
      </c>
      <c r="E18" s="325">
        <v>9.1</v>
      </c>
      <c r="F18" s="43">
        <v>10.1</v>
      </c>
      <c r="G18" s="43">
        <v>10.6</v>
      </c>
      <c r="H18" s="326" t="s">
        <v>1309</v>
      </c>
      <c r="I18" s="12"/>
    </row>
    <row r="19" spans="2:9" ht="22.5" customHeight="1" x14ac:dyDescent="0.2">
      <c r="B19" s="67" t="s">
        <v>36</v>
      </c>
      <c r="C19" s="327" t="s">
        <v>1321</v>
      </c>
      <c r="D19" s="325">
        <v>8.1</v>
      </c>
      <c r="E19" s="325">
        <v>9.1</v>
      </c>
      <c r="F19" s="43">
        <v>10.1</v>
      </c>
      <c r="G19" s="43">
        <v>10.6</v>
      </c>
      <c r="H19" s="326" t="s">
        <v>1322</v>
      </c>
      <c r="I19" s="12"/>
    </row>
    <row r="20" spans="2:9" ht="22.5" customHeight="1" x14ac:dyDescent="0.2">
      <c r="B20" s="67" t="s">
        <v>38</v>
      </c>
      <c r="C20" s="328" t="s">
        <v>1323</v>
      </c>
      <c r="D20" s="325">
        <v>0</v>
      </c>
      <c r="E20" s="325">
        <v>1.5</v>
      </c>
      <c r="F20" s="43">
        <v>1.5</v>
      </c>
      <c r="G20" s="43">
        <v>0</v>
      </c>
      <c r="H20" s="326" t="s">
        <v>1324</v>
      </c>
      <c r="I20" s="12"/>
    </row>
    <row r="21" spans="2:9" ht="24" customHeight="1" x14ac:dyDescent="0.2">
      <c r="B21" s="67" t="s">
        <v>40</v>
      </c>
      <c r="C21" s="16" t="s">
        <v>1325</v>
      </c>
      <c r="D21" s="43">
        <f>1+6+0+8+2+12+35+2+10+3+5+2</f>
        <v>86</v>
      </c>
      <c r="E21" s="43">
        <f>2+6+0+8+4+10+35+1+6+4+5+1</f>
        <v>82</v>
      </c>
      <c r="F21" s="43">
        <f>2+6+0+8+6+10+35+0+6+4+5+0</f>
        <v>82</v>
      </c>
      <c r="G21" s="43">
        <v>82</v>
      </c>
      <c r="H21" s="43" t="s">
        <v>1326</v>
      </c>
      <c r="I21" s="12"/>
    </row>
    <row r="22" spans="2:9" ht="42" customHeight="1" x14ac:dyDescent="0.2">
      <c r="B22" s="67" t="s">
        <v>373</v>
      </c>
      <c r="C22" s="323" t="s">
        <v>1327</v>
      </c>
      <c r="D22" s="43">
        <v>8.1</v>
      </c>
      <c r="E22" s="43">
        <v>9.1</v>
      </c>
      <c r="F22" s="43">
        <v>10.1</v>
      </c>
      <c r="G22" s="43">
        <v>11.1</v>
      </c>
      <c r="H22" s="326" t="s">
        <v>1328</v>
      </c>
      <c r="I22" s="12"/>
    </row>
    <row r="23" spans="2:9" ht="27.75" customHeight="1" x14ac:dyDescent="0.2">
      <c r="B23" s="329" t="s">
        <v>42</v>
      </c>
      <c r="C23" s="330" t="s">
        <v>1329</v>
      </c>
      <c r="D23" s="331"/>
      <c r="E23" s="331"/>
      <c r="F23" s="332"/>
      <c r="G23" s="332"/>
      <c r="H23" s="332"/>
      <c r="I23" s="7"/>
    </row>
    <row r="24" spans="2:9" ht="30" customHeight="1" x14ac:dyDescent="0.2">
      <c r="B24" s="49" t="s">
        <v>44</v>
      </c>
      <c r="C24" s="15" t="s">
        <v>1330</v>
      </c>
      <c r="D24" s="35">
        <v>4</v>
      </c>
      <c r="E24" s="35">
        <v>4</v>
      </c>
      <c r="F24" s="35">
        <v>4</v>
      </c>
      <c r="G24" s="43">
        <v>4</v>
      </c>
      <c r="H24" s="35" t="s">
        <v>1331</v>
      </c>
      <c r="I24" s="12"/>
    </row>
    <row r="25" spans="2:9" ht="39" customHeight="1" x14ac:dyDescent="0.2">
      <c r="B25" s="38" t="s">
        <v>52</v>
      </c>
      <c r="C25" s="333" t="s">
        <v>1332</v>
      </c>
      <c r="D25" s="40"/>
      <c r="E25" s="40"/>
      <c r="F25" s="41"/>
      <c r="G25" s="41"/>
      <c r="H25" s="41"/>
      <c r="I25" s="7"/>
    </row>
    <row r="26" spans="2:9" ht="27.75" customHeight="1" x14ac:dyDescent="0.2">
      <c r="B26" s="34" t="s">
        <v>54</v>
      </c>
      <c r="C26" s="15" t="s">
        <v>1333</v>
      </c>
      <c r="D26" s="334">
        <v>0</v>
      </c>
      <c r="E26" s="335">
        <v>1</v>
      </c>
      <c r="F26" s="335">
        <v>0</v>
      </c>
      <c r="G26" s="438">
        <v>0</v>
      </c>
      <c r="H26" s="336"/>
      <c r="I26" s="7"/>
    </row>
    <row r="27" spans="2:9" ht="18.75" customHeight="1" x14ac:dyDescent="0.2">
      <c r="B27" s="10" t="s">
        <v>98</v>
      </c>
      <c r="C27" s="9" t="s">
        <v>1334</v>
      </c>
      <c r="D27" s="9"/>
      <c r="E27" s="9"/>
      <c r="F27" s="9"/>
      <c r="G27" s="9"/>
      <c r="H27" s="9"/>
      <c r="I27" s="7"/>
    </row>
    <row r="28" spans="2:9" ht="35.25" customHeight="1" x14ac:dyDescent="0.2">
      <c r="B28" s="26" t="s">
        <v>100</v>
      </c>
      <c r="C28" s="314" t="s">
        <v>1335</v>
      </c>
      <c r="D28" s="28">
        <v>21.72</v>
      </c>
      <c r="E28" s="28">
        <v>23.62</v>
      </c>
      <c r="F28" s="28">
        <v>23.8</v>
      </c>
      <c r="G28" s="28">
        <v>23.9</v>
      </c>
      <c r="H28" s="315" t="s">
        <v>1336</v>
      </c>
      <c r="I28" s="12"/>
    </row>
    <row r="29" spans="2:9" ht="38.25" customHeight="1" x14ac:dyDescent="0.2">
      <c r="B29" s="48" t="s">
        <v>116</v>
      </c>
      <c r="C29" s="39" t="s">
        <v>1337</v>
      </c>
      <c r="D29" s="40"/>
      <c r="E29" s="40"/>
      <c r="F29" s="41"/>
      <c r="G29" s="41"/>
      <c r="H29" s="41"/>
      <c r="I29" s="12"/>
    </row>
    <row r="30" spans="2:9" ht="25.5" customHeight="1" x14ac:dyDescent="0.2">
      <c r="B30" s="49" t="s">
        <v>118</v>
      </c>
      <c r="C30" s="14" t="s">
        <v>1338</v>
      </c>
      <c r="D30" s="43">
        <f>85+798+306+429+420+334+854+315+125+185+399</f>
        <v>4250</v>
      </c>
      <c r="E30" s="43">
        <f>85+816+306+451+420+352+900+320+131+185+4.9</f>
        <v>3970.9</v>
      </c>
      <c r="F30" s="43">
        <f>85+856+306+461+420+352+900+330+135+185+409</f>
        <v>4439</v>
      </c>
      <c r="G30" s="43">
        <v>4458</v>
      </c>
      <c r="H30" s="267" t="s">
        <v>1339</v>
      </c>
      <c r="I30" s="12"/>
    </row>
    <row r="31" spans="2:9" ht="25.5" customHeight="1" x14ac:dyDescent="0.2">
      <c r="B31" s="49" t="s">
        <v>451</v>
      </c>
      <c r="C31" s="14" t="s">
        <v>1340</v>
      </c>
      <c r="D31" s="43">
        <f>0+5.3+1.55+0+1.12+1.87+2+1.45+1+0+0.54</f>
        <v>14.829999999999998</v>
      </c>
      <c r="E31" s="43">
        <f>0+3+0.12+0+0.8+1.87+4+2.5+1+0.45+1.11</f>
        <v>14.849999999999998</v>
      </c>
      <c r="F31" s="43">
        <v>14.43</v>
      </c>
      <c r="G31" s="43">
        <v>12.35</v>
      </c>
      <c r="H31" s="267" t="s">
        <v>1341</v>
      </c>
      <c r="I31" s="12"/>
    </row>
    <row r="32" spans="2:9" ht="25.5" customHeight="1" x14ac:dyDescent="0.2">
      <c r="B32" s="49" t="s">
        <v>124</v>
      </c>
      <c r="C32" s="14" t="s">
        <v>1342</v>
      </c>
      <c r="D32" s="43">
        <f>0.65+0.75+0+0.7+0+0.98+1.5+0+0+0+0.4</f>
        <v>4.9800000000000004</v>
      </c>
      <c r="E32" s="43">
        <f>0.64+1+0+0.5+0+0+0+0.2+0+0+0</f>
        <v>2.3400000000000003</v>
      </c>
      <c r="F32" s="43">
        <v>2.34</v>
      </c>
      <c r="G32" s="43">
        <v>3.36</v>
      </c>
      <c r="H32" s="267"/>
      <c r="I32" s="12"/>
    </row>
    <row r="33" spans="2:9" ht="25.5" customHeight="1" x14ac:dyDescent="0.2">
      <c r="B33" s="49" t="s">
        <v>127</v>
      </c>
      <c r="C33" s="14" t="s">
        <v>1343</v>
      </c>
      <c r="D33" s="43">
        <f>2.8+35.6+20.74+27.5+16.9+17.5+24.66+21.5+7+7.7+18.64</f>
        <v>200.53999999999996</v>
      </c>
      <c r="E33" s="43">
        <v>205.41</v>
      </c>
      <c r="F33" s="43">
        <v>208.35</v>
      </c>
      <c r="G33" s="43">
        <v>209.55</v>
      </c>
      <c r="H33" s="267"/>
      <c r="I33" s="12"/>
    </row>
    <row r="34" spans="2:9" ht="26.25" customHeight="1" x14ac:dyDescent="0.2">
      <c r="B34" s="48" t="s">
        <v>682</v>
      </c>
      <c r="C34" s="39" t="s">
        <v>1344</v>
      </c>
      <c r="D34" s="40"/>
      <c r="E34" s="40"/>
      <c r="F34" s="41"/>
      <c r="G34" s="41"/>
      <c r="H34" s="41"/>
      <c r="I34" s="12"/>
    </row>
    <row r="35" spans="2:9" ht="25.5" customHeight="1" x14ac:dyDescent="0.2">
      <c r="B35" s="49" t="s">
        <v>469</v>
      </c>
      <c r="C35" s="37" t="s">
        <v>1345</v>
      </c>
      <c r="D35" s="43">
        <v>100</v>
      </c>
      <c r="E35" s="43">
        <v>100</v>
      </c>
      <c r="F35" s="43">
        <v>100</v>
      </c>
      <c r="G35" s="43">
        <v>100</v>
      </c>
      <c r="H35" s="268"/>
      <c r="I35" s="12"/>
    </row>
    <row r="36" spans="2:9" ht="24.75" customHeight="1" x14ac:dyDescent="0.2">
      <c r="B36" s="10" t="s">
        <v>492</v>
      </c>
      <c r="C36" s="9" t="s">
        <v>1346</v>
      </c>
      <c r="D36" s="9"/>
      <c r="E36" s="9"/>
      <c r="F36" s="9"/>
      <c r="G36" s="9"/>
      <c r="H36" s="9"/>
      <c r="I36" s="12"/>
    </row>
    <row r="37" spans="2:9" ht="48" customHeight="1" x14ac:dyDescent="0.2">
      <c r="B37" s="26" t="s">
        <v>494</v>
      </c>
      <c r="C37" s="30" t="s">
        <v>1347</v>
      </c>
      <c r="D37" s="28">
        <v>65.790000000000006</v>
      </c>
      <c r="E37" s="337">
        <v>65.8</v>
      </c>
      <c r="F37" s="28">
        <v>65.81</v>
      </c>
      <c r="G37" s="28">
        <v>65.819999999999993</v>
      </c>
      <c r="H37" s="31" t="s">
        <v>1348</v>
      </c>
      <c r="I37" s="12"/>
    </row>
    <row r="38" spans="2:9" ht="46.5" customHeight="1" x14ac:dyDescent="0.2">
      <c r="B38" s="26" t="s">
        <v>497</v>
      </c>
      <c r="C38" s="338" t="s">
        <v>1349</v>
      </c>
      <c r="D38" s="28">
        <v>58.64</v>
      </c>
      <c r="E38" s="28">
        <v>58.65</v>
      </c>
      <c r="F38" s="28">
        <v>58.66</v>
      </c>
      <c r="G38" s="28">
        <v>58.67</v>
      </c>
      <c r="H38" s="31" t="s">
        <v>1350</v>
      </c>
      <c r="I38" s="12"/>
    </row>
    <row r="39" spans="2:9" ht="29.25" customHeight="1" x14ac:dyDescent="0.2">
      <c r="B39" s="26" t="s">
        <v>1351</v>
      </c>
      <c r="C39" s="30" t="s">
        <v>1352</v>
      </c>
      <c r="D39" s="28">
        <v>179.78</v>
      </c>
      <c r="E39" s="28">
        <v>199.5</v>
      </c>
      <c r="F39" s="28">
        <v>219.5</v>
      </c>
      <c r="G39" s="28">
        <v>220</v>
      </c>
      <c r="H39" s="31" t="s">
        <v>1353</v>
      </c>
      <c r="I39" s="12"/>
    </row>
    <row r="40" spans="2:9" ht="24.75" customHeight="1" x14ac:dyDescent="0.2">
      <c r="B40" s="26" t="s">
        <v>1354</v>
      </c>
      <c r="C40" s="30" t="s">
        <v>1355</v>
      </c>
      <c r="D40" s="28">
        <v>153</v>
      </c>
      <c r="E40" s="28">
        <v>168</v>
      </c>
      <c r="F40" s="28">
        <v>178</v>
      </c>
      <c r="G40" s="28">
        <v>188</v>
      </c>
      <c r="H40" s="31" t="s">
        <v>1356</v>
      </c>
      <c r="I40" s="12"/>
    </row>
    <row r="41" spans="2:9" ht="24.75" customHeight="1" x14ac:dyDescent="0.2">
      <c r="B41" s="26" t="s">
        <v>1357</v>
      </c>
      <c r="C41" s="30" t="s">
        <v>1358</v>
      </c>
      <c r="D41" s="28">
        <v>9258</v>
      </c>
      <c r="E41" s="28">
        <v>9265</v>
      </c>
      <c r="F41" s="28">
        <v>9286</v>
      </c>
      <c r="G41" s="28">
        <v>9310</v>
      </c>
      <c r="H41" s="31" t="s">
        <v>1359</v>
      </c>
      <c r="I41" s="12"/>
    </row>
    <row r="42" spans="2:9" ht="30.75" customHeight="1" x14ac:dyDescent="0.2">
      <c r="B42" s="26" t="s">
        <v>1360</v>
      </c>
      <c r="C42" s="30" t="s">
        <v>1361</v>
      </c>
      <c r="D42" s="28">
        <v>27</v>
      </c>
      <c r="E42" s="28">
        <v>28</v>
      </c>
      <c r="F42" s="28">
        <v>30</v>
      </c>
      <c r="G42" s="28">
        <v>32</v>
      </c>
      <c r="H42" s="31" t="s">
        <v>1362</v>
      </c>
      <c r="I42" s="12"/>
    </row>
    <row r="43" spans="2:9" ht="30.75" customHeight="1" x14ac:dyDescent="0.2">
      <c r="B43" s="26" t="s">
        <v>1363</v>
      </c>
      <c r="C43" s="30" t="s">
        <v>1364</v>
      </c>
      <c r="D43" s="28">
        <v>8111</v>
      </c>
      <c r="E43" s="28">
        <v>8130</v>
      </c>
      <c r="F43" s="28">
        <v>8180</v>
      </c>
      <c r="G43" s="28">
        <v>8230</v>
      </c>
      <c r="H43" s="31" t="s">
        <v>1365</v>
      </c>
      <c r="I43" s="12"/>
    </row>
    <row r="44" spans="2:9" ht="30.75" customHeight="1" x14ac:dyDescent="0.2">
      <c r="B44" s="26" t="s">
        <v>1366</v>
      </c>
      <c r="C44" s="339" t="s">
        <v>1367</v>
      </c>
      <c r="D44" s="28">
        <v>47.55</v>
      </c>
      <c r="E44" s="28">
        <v>49.03</v>
      </c>
      <c r="F44" s="28">
        <v>54.13</v>
      </c>
      <c r="G44" s="28">
        <v>55</v>
      </c>
      <c r="H44" s="31" t="s">
        <v>1368</v>
      </c>
      <c r="I44" s="12"/>
    </row>
    <row r="45" spans="2:9" ht="30.75" customHeight="1" x14ac:dyDescent="0.2">
      <c r="B45" s="26" t="s">
        <v>1369</v>
      </c>
      <c r="C45" s="339" t="s">
        <v>1370</v>
      </c>
      <c r="D45" s="28">
        <v>19</v>
      </c>
      <c r="E45" s="28">
        <v>19</v>
      </c>
      <c r="F45" s="28">
        <v>19</v>
      </c>
      <c r="G45" s="28">
        <v>20</v>
      </c>
      <c r="H45" s="31" t="s">
        <v>1371</v>
      </c>
      <c r="I45" s="12"/>
    </row>
    <row r="46" spans="2:9" ht="30.75" customHeight="1" x14ac:dyDescent="0.2">
      <c r="B46" s="26" t="s">
        <v>1372</v>
      </c>
      <c r="C46" s="339" t="s">
        <v>1373</v>
      </c>
      <c r="D46" s="28">
        <v>3</v>
      </c>
      <c r="E46" s="28">
        <v>3</v>
      </c>
      <c r="F46" s="28">
        <v>3</v>
      </c>
      <c r="G46" s="28">
        <v>4</v>
      </c>
      <c r="H46" s="31" t="s">
        <v>1374</v>
      </c>
      <c r="I46" s="12"/>
    </row>
    <row r="47" spans="2:9" ht="42.75" customHeight="1" x14ac:dyDescent="0.2">
      <c r="B47" s="26" t="s">
        <v>1375</v>
      </c>
      <c r="C47" s="339" t="s">
        <v>1376</v>
      </c>
      <c r="D47" s="28">
        <v>10</v>
      </c>
      <c r="E47" s="28">
        <v>10</v>
      </c>
      <c r="F47" s="28">
        <v>10</v>
      </c>
      <c r="G47" s="28">
        <v>10</v>
      </c>
      <c r="H47" s="31"/>
      <c r="I47" s="12"/>
    </row>
    <row r="48" spans="2:9" ht="36" customHeight="1" x14ac:dyDescent="0.2">
      <c r="B48" s="48" t="s">
        <v>500</v>
      </c>
      <c r="C48" s="39" t="s">
        <v>1377</v>
      </c>
      <c r="D48" s="40"/>
      <c r="E48" s="40"/>
      <c r="F48" s="41"/>
      <c r="G48" s="41"/>
      <c r="H48" s="41"/>
      <c r="I48" s="12"/>
    </row>
    <row r="49" spans="2:9" ht="25.5" customHeight="1" x14ac:dyDescent="0.2">
      <c r="B49" s="67" t="s">
        <v>502</v>
      </c>
      <c r="C49" s="69" t="s">
        <v>1378</v>
      </c>
      <c r="D49" s="43">
        <v>92.35</v>
      </c>
      <c r="E49" s="43">
        <v>92.35</v>
      </c>
      <c r="F49" s="43">
        <v>92.35</v>
      </c>
      <c r="G49" s="35">
        <v>92.35</v>
      </c>
      <c r="H49" s="340"/>
      <c r="I49" s="12"/>
    </row>
    <row r="50" spans="2:9" ht="40.5" customHeight="1" x14ac:dyDescent="0.2">
      <c r="B50" s="48" t="s">
        <v>690</v>
      </c>
      <c r="C50" s="39" t="s">
        <v>1379</v>
      </c>
      <c r="D50" s="40"/>
      <c r="E50" s="40"/>
      <c r="F50" s="41"/>
      <c r="G50" s="41"/>
      <c r="H50" s="41"/>
      <c r="I50" s="12"/>
    </row>
    <row r="51" spans="2:9" ht="25.5" customHeight="1" x14ac:dyDescent="0.2">
      <c r="B51" s="49" t="s">
        <v>692</v>
      </c>
      <c r="C51" s="341" t="s">
        <v>1380</v>
      </c>
      <c r="D51" s="35">
        <v>0</v>
      </c>
      <c r="E51" s="35">
        <v>1</v>
      </c>
      <c r="F51" s="35">
        <v>0</v>
      </c>
      <c r="G51" s="35">
        <v>0</v>
      </c>
      <c r="H51" s="268"/>
      <c r="I51" s="12"/>
    </row>
    <row r="52" spans="2:9" ht="49.5" customHeight="1" x14ac:dyDescent="0.2">
      <c r="B52" s="48" t="s">
        <v>1209</v>
      </c>
      <c r="C52" s="39" t="s">
        <v>1381</v>
      </c>
      <c r="D52" s="40"/>
      <c r="E52" s="40"/>
      <c r="F52" s="41"/>
      <c r="G52" s="41"/>
      <c r="H52" s="41"/>
      <c r="I52" s="12"/>
    </row>
    <row r="53" spans="2:9" ht="25.5" customHeight="1" x14ac:dyDescent="0.2">
      <c r="B53" s="49" t="s">
        <v>1211</v>
      </c>
      <c r="C53" s="52" t="s">
        <v>1382</v>
      </c>
      <c r="D53" s="35">
        <v>1</v>
      </c>
      <c r="E53" s="35">
        <v>0</v>
      </c>
      <c r="F53" s="35">
        <v>0</v>
      </c>
      <c r="G53" s="43">
        <v>0</v>
      </c>
      <c r="H53" s="268"/>
      <c r="I53" s="12"/>
    </row>
    <row r="54" spans="2:9" ht="25.5" customHeight="1" x14ac:dyDescent="0.2">
      <c r="B54" s="49" t="s">
        <v>1214</v>
      </c>
      <c r="C54" s="52" t="s">
        <v>1383</v>
      </c>
      <c r="D54" s="35">
        <v>5</v>
      </c>
      <c r="E54" s="35">
        <v>0</v>
      </c>
      <c r="F54" s="35">
        <v>0</v>
      </c>
      <c r="G54" s="43">
        <v>0</v>
      </c>
      <c r="H54" s="268"/>
      <c r="I54" s="12"/>
    </row>
    <row r="55" spans="2:9" ht="31.5" customHeight="1" x14ac:dyDescent="0.2">
      <c r="B55" s="49" t="s">
        <v>1217</v>
      </c>
      <c r="C55" s="53" t="s">
        <v>1384</v>
      </c>
      <c r="D55" s="35">
        <v>0</v>
      </c>
      <c r="E55" s="35">
        <v>20</v>
      </c>
      <c r="F55" s="35">
        <v>30</v>
      </c>
      <c r="G55" s="43">
        <v>50</v>
      </c>
      <c r="H55" s="268"/>
      <c r="I55" s="12"/>
    </row>
    <row r="56" spans="2:9" ht="31.5" customHeight="1" x14ac:dyDescent="0.2">
      <c r="B56" s="49" t="s">
        <v>1385</v>
      </c>
      <c r="C56" s="66" t="s">
        <v>1386</v>
      </c>
      <c r="D56" s="35">
        <v>0</v>
      </c>
      <c r="E56" s="35">
        <v>0</v>
      </c>
      <c r="F56" s="35">
        <v>2</v>
      </c>
      <c r="G56" s="43">
        <v>3</v>
      </c>
      <c r="H56" s="268"/>
      <c r="I56" s="12"/>
    </row>
    <row r="57" spans="2:9" ht="26.25" customHeight="1" x14ac:dyDescent="0.2">
      <c r="B57" s="49" t="s">
        <v>1387</v>
      </c>
      <c r="C57" s="66" t="s">
        <v>1388</v>
      </c>
      <c r="D57" s="35">
        <v>0</v>
      </c>
      <c r="E57" s="35">
        <v>0</v>
      </c>
      <c r="F57" s="35">
        <v>2</v>
      </c>
      <c r="G57" s="43">
        <v>2</v>
      </c>
      <c r="H57" s="268"/>
      <c r="I57" s="12"/>
    </row>
    <row r="58" spans="2:9" ht="31.5" customHeight="1" x14ac:dyDescent="0.2">
      <c r="B58" s="49" t="s">
        <v>1389</v>
      </c>
      <c r="C58" s="36" t="s">
        <v>1390</v>
      </c>
      <c r="D58" s="35">
        <v>0</v>
      </c>
      <c r="E58" s="35"/>
      <c r="F58" s="35">
        <v>2</v>
      </c>
      <c r="G58" s="43">
        <v>1</v>
      </c>
      <c r="H58" s="342"/>
      <c r="I58" s="12"/>
    </row>
    <row r="59" spans="2:9" ht="31.5" customHeight="1" x14ac:dyDescent="0.2">
      <c r="B59" s="49" t="s">
        <v>1391</v>
      </c>
      <c r="C59" s="36" t="s">
        <v>1392</v>
      </c>
      <c r="D59" s="35">
        <v>0</v>
      </c>
      <c r="E59" s="35">
        <v>0</v>
      </c>
      <c r="F59" s="35">
        <v>0</v>
      </c>
      <c r="G59" s="43">
        <v>1</v>
      </c>
      <c r="H59" s="342"/>
      <c r="I59" s="12"/>
    </row>
    <row r="60" spans="2:9" ht="31.5" customHeight="1" x14ac:dyDescent="0.2">
      <c r="B60" s="10" t="s">
        <v>510</v>
      </c>
      <c r="C60" s="9" t="s">
        <v>1393</v>
      </c>
      <c r="D60" s="9"/>
      <c r="E60" s="9"/>
      <c r="F60" s="9"/>
      <c r="G60" s="9"/>
      <c r="H60" s="9"/>
      <c r="I60" s="12"/>
    </row>
    <row r="61" spans="2:9" ht="61.5" customHeight="1" x14ac:dyDescent="0.2">
      <c r="B61" s="26" t="s">
        <v>512</v>
      </c>
      <c r="C61" s="30" t="s">
        <v>1394</v>
      </c>
      <c r="D61" s="28">
        <f>0+2+3</f>
        <v>5</v>
      </c>
      <c r="E61" s="28">
        <v>4</v>
      </c>
      <c r="F61" s="28">
        <v>4</v>
      </c>
      <c r="G61" s="28">
        <v>4</v>
      </c>
      <c r="H61" s="31" t="s">
        <v>1395</v>
      </c>
      <c r="I61" s="12"/>
    </row>
    <row r="62" spans="2:9" ht="27.75" customHeight="1" x14ac:dyDescent="0.2">
      <c r="B62" s="26" t="s">
        <v>517</v>
      </c>
      <c r="C62" s="27" t="s">
        <v>1396</v>
      </c>
      <c r="D62" s="28">
        <v>19</v>
      </c>
      <c r="E62" s="28">
        <v>40</v>
      </c>
      <c r="F62" s="28">
        <v>60</v>
      </c>
      <c r="G62" s="28">
        <v>70</v>
      </c>
      <c r="H62" s="79" t="s">
        <v>1397</v>
      </c>
      <c r="I62" s="12"/>
    </row>
    <row r="63" spans="2:9" ht="49.5" customHeight="1" x14ac:dyDescent="0.2">
      <c r="B63" s="26" t="s">
        <v>520</v>
      </c>
      <c r="C63" s="319" t="s">
        <v>1398</v>
      </c>
      <c r="D63" s="28">
        <v>5.6</v>
      </c>
      <c r="E63" s="28">
        <v>5.9</v>
      </c>
      <c r="F63" s="28">
        <v>6.2</v>
      </c>
      <c r="G63" s="28">
        <v>7</v>
      </c>
      <c r="H63" s="31" t="s">
        <v>1399</v>
      </c>
      <c r="I63" s="12"/>
    </row>
    <row r="64" spans="2:9" ht="25.5" customHeight="1" x14ac:dyDescent="0.2">
      <c r="B64" s="26" t="s">
        <v>523</v>
      </c>
      <c r="C64" s="30" t="s">
        <v>1400</v>
      </c>
      <c r="D64" s="28">
        <v>0</v>
      </c>
      <c r="E64" s="28">
        <v>1</v>
      </c>
      <c r="F64" s="28">
        <v>1</v>
      </c>
      <c r="G64" s="28">
        <v>1</v>
      </c>
      <c r="H64" s="31" t="s">
        <v>1401</v>
      </c>
      <c r="I64" s="12"/>
    </row>
    <row r="65" spans="2:9" ht="29.25" customHeight="1" x14ac:dyDescent="0.2">
      <c r="B65" s="26" t="s">
        <v>526</v>
      </c>
      <c r="C65" s="319" t="s">
        <v>1402</v>
      </c>
      <c r="D65" s="28">
        <v>30</v>
      </c>
      <c r="E65" s="28">
        <v>32</v>
      </c>
      <c r="F65" s="28">
        <v>35</v>
      </c>
      <c r="G65" s="28">
        <v>37</v>
      </c>
      <c r="H65" s="31" t="s">
        <v>1403</v>
      </c>
      <c r="I65" s="12"/>
    </row>
    <row r="66" spans="2:9" ht="29.25" customHeight="1" x14ac:dyDescent="0.2">
      <c r="B66" s="26" t="s">
        <v>529</v>
      </c>
      <c r="C66" s="319" t="s">
        <v>1404</v>
      </c>
      <c r="D66" s="28">
        <v>27</v>
      </c>
      <c r="E66" s="28">
        <v>28</v>
      </c>
      <c r="F66" s="28">
        <v>29</v>
      </c>
      <c r="G66" s="28">
        <v>30</v>
      </c>
      <c r="H66" s="31" t="s">
        <v>1405</v>
      </c>
      <c r="I66" s="12"/>
    </row>
    <row r="67" spans="2:9" ht="39.75" customHeight="1" x14ac:dyDescent="0.2">
      <c r="B67" s="26" t="s">
        <v>532</v>
      </c>
      <c r="C67" s="319" t="s">
        <v>1406</v>
      </c>
      <c r="D67" s="28">
        <v>5</v>
      </c>
      <c r="E67" s="28">
        <v>5</v>
      </c>
      <c r="F67" s="28">
        <v>5</v>
      </c>
      <c r="G67" s="28">
        <v>5</v>
      </c>
      <c r="H67" s="31" t="s">
        <v>1407</v>
      </c>
      <c r="I67" s="12"/>
    </row>
    <row r="68" spans="2:9" ht="34.5" customHeight="1" x14ac:dyDescent="0.2">
      <c r="B68" s="26" t="s">
        <v>535</v>
      </c>
      <c r="C68" s="339" t="s">
        <v>1408</v>
      </c>
      <c r="D68" s="28">
        <v>33</v>
      </c>
      <c r="E68" s="28">
        <v>40</v>
      </c>
      <c r="F68" s="28">
        <v>42</v>
      </c>
      <c r="G68" s="28">
        <v>42</v>
      </c>
      <c r="H68" s="31"/>
      <c r="I68" s="12"/>
    </row>
    <row r="69" spans="2:9" ht="25.5" customHeight="1" x14ac:dyDescent="0.2">
      <c r="B69" s="48" t="s">
        <v>566</v>
      </c>
      <c r="C69" s="343" t="s">
        <v>1409</v>
      </c>
      <c r="D69" s="40"/>
      <c r="E69" s="40"/>
      <c r="F69" s="41"/>
      <c r="G69" s="41"/>
      <c r="H69" s="41"/>
      <c r="I69" s="12"/>
    </row>
    <row r="70" spans="2:9" ht="25.5" customHeight="1" x14ac:dyDescent="0.2">
      <c r="B70" s="49" t="s">
        <v>568</v>
      </c>
      <c r="C70" s="14" t="s">
        <v>1410</v>
      </c>
      <c r="D70" s="35">
        <v>8</v>
      </c>
      <c r="E70" s="35">
        <v>9</v>
      </c>
      <c r="F70" s="35">
        <v>10</v>
      </c>
      <c r="G70" s="35">
        <v>10</v>
      </c>
      <c r="H70" s="342"/>
      <c r="I70" s="12"/>
    </row>
    <row r="71" spans="2:9" ht="25.5" customHeight="1" x14ac:dyDescent="0.2">
      <c r="B71" s="48" t="s">
        <v>1411</v>
      </c>
      <c r="C71" s="39" t="s">
        <v>1412</v>
      </c>
      <c r="D71" s="40"/>
      <c r="E71" s="40"/>
      <c r="F71" s="41"/>
      <c r="G71" s="41"/>
      <c r="H71" s="41"/>
      <c r="I71" s="12"/>
    </row>
    <row r="72" spans="2:9" ht="25.5" customHeight="1" x14ac:dyDescent="0.2">
      <c r="B72" s="49" t="s">
        <v>1413</v>
      </c>
      <c r="C72" s="11" t="s">
        <v>1414</v>
      </c>
      <c r="D72" s="35">
        <v>21</v>
      </c>
      <c r="E72" s="35">
        <v>25</v>
      </c>
      <c r="F72" s="35">
        <v>29</v>
      </c>
      <c r="G72" s="35">
        <v>32</v>
      </c>
      <c r="H72" s="268" t="s">
        <v>1415</v>
      </c>
      <c r="I72" s="12"/>
    </row>
    <row r="73" spans="2:9" ht="25.5" customHeight="1" x14ac:dyDescent="0.2">
      <c r="B73" s="48" t="s">
        <v>1416</v>
      </c>
      <c r="C73" s="39" t="s">
        <v>1417</v>
      </c>
      <c r="D73" s="40"/>
      <c r="E73" s="40"/>
      <c r="F73" s="41"/>
      <c r="G73" s="41"/>
      <c r="H73" s="41"/>
      <c r="I73" s="12"/>
    </row>
    <row r="74" spans="2:9" ht="25.5" customHeight="1" x14ac:dyDescent="0.2">
      <c r="B74" s="67" t="s">
        <v>1418</v>
      </c>
      <c r="C74" s="63" t="s">
        <v>1419</v>
      </c>
      <c r="D74" s="43">
        <v>2</v>
      </c>
      <c r="E74" s="43">
        <v>2</v>
      </c>
      <c r="F74" s="43">
        <v>0</v>
      </c>
      <c r="G74" s="43">
        <v>0</v>
      </c>
      <c r="H74" s="44"/>
      <c r="I74" s="12"/>
    </row>
    <row r="75" spans="2:9" ht="25.5" customHeight="1" x14ac:dyDescent="0.2">
      <c r="B75" s="67" t="s">
        <v>1420</v>
      </c>
      <c r="C75" s="63" t="s">
        <v>1421</v>
      </c>
      <c r="D75" s="43">
        <v>0</v>
      </c>
      <c r="E75" s="43">
        <v>0</v>
      </c>
      <c r="F75" s="43">
        <v>1</v>
      </c>
      <c r="G75" s="43">
        <v>0</v>
      </c>
      <c r="H75" s="44"/>
      <c r="I75" s="12"/>
    </row>
    <row r="76" spans="2:9" ht="25.5" customHeight="1" x14ac:dyDescent="0.2">
      <c r="B76" s="10" t="s">
        <v>1422</v>
      </c>
      <c r="C76" s="9" t="s">
        <v>1423</v>
      </c>
      <c r="D76" s="9"/>
      <c r="E76" s="9"/>
      <c r="F76" s="9"/>
      <c r="G76" s="9"/>
      <c r="H76" s="9"/>
      <c r="I76" s="12"/>
    </row>
    <row r="77" spans="2:9" ht="25.5" customHeight="1" x14ac:dyDescent="0.2">
      <c r="B77" s="26" t="s">
        <v>1424</v>
      </c>
      <c r="C77" s="30" t="s">
        <v>1425</v>
      </c>
      <c r="D77" s="28">
        <v>5</v>
      </c>
      <c r="E77" s="28">
        <v>3</v>
      </c>
      <c r="F77" s="28">
        <v>9</v>
      </c>
      <c r="G77" s="28">
        <v>15</v>
      </c>
      <c r="H77" s="31" t="s">
        <v>1426</v>
      </c>
      <c r="I77" s="12"/>
    </row>
    <row r="78" spans="2:9" ht="25.5" customHeight="1" x14ac:dyDescent="0.2">
      <c r="B78" s="26" t="s">
        <v>1427</v>
      </c>
      <c r="C78" s="31" t="s">
        <v>1428</v>
      </c>
      <c r="D78" s="28">
        <v>0</v>
      </c>
      <c r="E78" s="28">
        <v>0</v>
      </c>
      <c r="F78" s="28">
        <v>0</v>
      </c>
      <c r="G78" s="28">
        <v>1</v>
      </c>
      <c r="H78" s="31" t="s">
        <v>1429</v>
      </c>
      <c r="I78" s="12"/>
    </row>
    <row r="79" spans="2:9" ht="25.5" customHeight="1" x14ac:dyDescent="0.2">
      <c r="B79" s="26" t="s">
        <v>1430</v>
      </c>
      <c r="C79" s="31" t="s">
        <v>1431</v>
      </c>
      <c r="D79" s="28">
        <v>16</v>
      </c>
      <c r="E79" s="28">
        <v>42</v>
      </c>
      <c r="F79" s="28">
        <v>42</v>
      </c>
      <c r="G79" s="28">
        <v>45</v>
      </c>
      <c r="H79" s="31" t="s">
        <v>1432</v>
      </c>
      <c r="I79" s="12"/>
    </row>
    <row r="80" spans="2:9" ht="25.5" customHeight="1" x14ac:dyDescent="0.2">
      <c r="B80" s="26" t="s">
        <v>1433</v>
      </c>
      <c r="C80" s="31" t="s">
        <v>1434</v>
      </c>
      <c r="D80" s="28">
        <v>0</v>
      </c>
      <c r="E80" s="28">
        <v>0</v>
      </c>
      <c r="F80" s="28">
        <v>0</v>
      </c>
      <c r="G80" s="28">
        <v>0</v>
      </c>
      <c r="H80" s="31" t="s">
        <v>1435</v>
      </c>
      <c r="I80" s="12"/>
    </row>
    <row r="81" spans="1:9" ht="30.75" customHeight="1" x14ac:dyDescent="0.2">
      <c r="B81" s="26" t="s">
        <v>1436</v>
      </c>
      <c r="C81" s="30" t="s">
        <v>1437</v>
      </c>
      <c r="D81" s="28">
        <v>3</v>
      </c>
      <c r="E81" s="28">
        <v>3</v>
      </c>
      <c r="F81" s="28">
        <v>3</v>
      </c>
      <c r="G81" s="28">
        <v>3</v>
      </c>
      <c r="H81" s="31" t="s">
        <v>1438</v>
      </c>
      <c r="I81" s="12"/>
    </row>
    <row r="82" spans="1:9" ht="25.5" customHeight="1" x14ac:dyDescent="0.2">
      <c r="B82" s="26" t="s">
        <v>1439</v>
      </c>
      <c r="C82" s="319" t="s">
        <v>1440</v>
      </c>
      <c r="D82" s="344">
        <v>0</v>
      </c>
      <c r="E82" s="344">
        <v>0</v>
      </c>
      <c r="F82" s="344">
        <v>0</v>
      </c>
      <c r="G82" s="344">
        <v>0</v>
      </c>
      <c r="H82" s="315" t="s">
        <v>1441</v>
      </c>
      <c r="I82" s="12"/>
    </row>
    <row r="83" spans="1:9" ht="25.5" customHeight="1" x14ac:dyDescent="0.2">
      <c r="B83" s="26" t="s">
        <v>1442</v>
      </c>
      <c r="C83" s="345" t="s">
        <v>1443</v>
      </c>
      <c r="D83" s="346">
        <v>0</v>
      </c>
      <c r="E83" s="346">
        <v>0</v>
      </c>
      <c r="F83" s="344">
        <v>0</v>
      </c>
      <c r="G83" s="344">
        <v>0</v>
      </c>
      <c r="H83" s="315" t="s">
        <v>1444</v>
      </c>
      <c r="I83" s="12"/>
    </row>
    <row r="84" spans="1:9" ht="33" customHeight="1" x14ac:dyDescent="0.2">
      <c r="A84" s="347"/>
      <c r="B84" s="26" t="s">
        <v>1445</v>
      </c>
      <c r="C84" s="348" t="s">
        <v>1446</v>
      </c>
      <c r="D84" s="346">
        <v>1</v>
      </c>
      <c r="E84" s="346">
        <v>1</v>
      </c>
      <c r="F84" s="344">
        <v>1</v>
      </c>
      <c r="G84" s="344">
        <v>2</v>
      </c>
      <c r="H84" s="315" t="s">
        <v>1447</v>
      </c>
      <c r="I84" s="12"/>
    </row>
    <row r="85" spans="1:9" ht="29.25" customHeight="1" x14ac:dyDescent="0.2">
      <c r="A85" s="349"/>
      <c r="B85" s="26" t="s">
        <v>1448</v>
      </c>
      <c r="C85" s="319" t="s">
        <v>1449</v>
      </c>
      <c r="D85" s="344">
        <v>1</v>
      </c>
      <c r="E85" s="344">
        <v>2</v>
      </c>
      <c r="F85" s="344">
        <v>2</v>
      </c>
      <c r="G85" s="344">
        <v>2</v>
      </c>
      <c r="H85" s="315" t="s">
        <v>1450</v>
      </c>
      <c r="I85" s="12"/>
    </row>
    <row r="86" spans="1:9" ht="32.25" customHeight="1" x14ac:dyDescent="0.2">
      <c r="A86" s="349"/>
      <c r="B86" s="26" t="s">
        <v>1451</v>
      </c>
      <c r="C86" s="407" t="s">
        <v>1452</v>
      </c>
      <c r="D86" s="28">
        <v>1</v>
      </c>
      <c r="E86" s="28">
        <v>2</v>
      </c>
      <c r="F86" s="28">
        <v>0</v>
      </c>
      <c r="G86" s="28">
        <v>0</v>
      </c>
      <c r="H86" s="79" t="s">
        <v>1453</v>
      </c>
      <c r="I86" s="12"/>
    </row>
    <row r="87" spans="1:9" ht="25.5" customHeight="1" x14ac:dyDescent="0.2">
      <c r="B87" s="48" t="s">
        <v>1454</v>
      </c>
      <c r="C87" s="39" t="s">
        <v>1455</v>
      </c>
      <c r="D87" s="40"/>
      <c r="E87" s="40"/>
      <c r="F87" s="350"/>
      <c r="G87" s="350"/>
      <c r="H87" s="350"/>
      <c r="I87" s="12"/>
    </row>
    <row r="88" spans="1:9" ht="25.5" customHeight="1" x14ac:dyDescent="0.2">
      <c r="B88" s="49" t="s">
        <v>1456</v>
      </c>
      <c r="C88" s="15" t="s">
        <v>1457</v>
      </c>
      <c r="D88" s="35">
        <v>30</v>
      </c>
      <c r="E88" s="35">
        <v>31</v>
      </c>
      <c r="F88" s="35">
        <v>32</v>
      </c>
      <c r="G88" s="35">
        <v>32</v>
      </c>
      <c r="H88" s="267" t="s">
        <v>1458</v>
      </c>
      <c r="I88" s="12"/>
    </row>
    <row r="89" spans="1:9" ht="34.5" customHeight="1" x14ac:dyDescent="0.2">
      <c r="B89" s="49" t="s">
        <v>1459</v>
      </c>
      <c r="C89" s="11" t="s">
        <v>1460</v>
      </c>
      <c r="D89" s="35">
        <v>47</v>
      </c>
      <c r="E89" s="35">
        <v>49</v>
      </c>
      <c r="F89" s="35">
        <v>51</v>
      </c>
      <c r="G89" s="35">
        <v>51</v>
      </c>
      <c r="H89" s="267" t="s">
        <v>1461</v>
      </c>
      <c r="I89" s="12"/>
    </row>
    <row r="90" spans="1:9" ht="34.5" customHeight="1" x14ac:dyDescent="0.2">
      <c r="B90" s="49" t="s">
        <v>1462</v>
      </c>
      <c r="C90" s="11" t="s">
        <v>1463</v>
      </c>
      <c r="D90" s="35">
        <v>38</v>
      </c>
      <c r="E90" s="35">
        <v>39</v>
      </c>
      <c r="F90" s="35">
        <v>40</v>
      </c>
      <c r="G90" s="35">
        <v>40</v>
      </c>
      <c r="H90" s="267"/>
      <c r="I90" s="12"/>
    </row>
    <row r="91" spans="1:9" ht="46.5" customHeight="1" x14ac:dyDescent="0.2">
      <c r="B91" s="49" t="s">
        <v>1464</v>
      </c>
      <c r="C91" s="11" t="s">
        <v>1465</v>
      </c>
      <c r="D91" s="351">
        <v>180</v>
      </c>
      <c r="E91" s="351">
        <v>180</v>
      </c>
      <c r="F91" s="351">
        <v>180</v>
      </c>
      <c r="G91" s="351">
        <v>180</v>
      </c>
      <c r="H91" s="267"/>
      <c r="I91" s="12"/>
    </row>
    <row r="92" spans="1:9" ht="39" customHeight="1" x14ac:dyDescent="0.2">
      <c r="B92" s="49" t="s">
        <v>1466</v>
      </c>
      <c r="C92" s="11" t="s">
        <v>1467</v>
      </c>
      <c r="D92" s="351">
        <v>100</v>
      </c>
      <c r="E92" s="351">
        <v>100</v>
      </c>
      <c r="F92" s="351">
        <v>100</v>
      </c>
      <c r="G92" s="351">
        <v>100</v>
      </c>
      <c r="H92" s="267"/>
      <c r="I92" s="12"/>
    </row>
    <row r="93" spans="1:9" ht="24.75" customHeight="1" x14ac:dyDescent="0.2">
      <c r="B93" s="49" t="s">
        <v>1468</v>
      </c>
      <c r="C93" s="11" t="s">
        <v>1469</v>
      </c>
      <c r="D93" s="351">
        <v>4</v>
      </c>
      <c r="E93" s="351">
        <v>15</v>
      </c>
      <c r="F93" s="351">
        <v>0</v>
      </c>
      <c r="G93" s="351">
        <v>0</v>
      </c>
      <c r="H93" s="267"/>
      <c r="I93" s="12"/>
    </row>
    <row r="94" spans="1:9" ht="24.75" customHeight="1" x14ac:dyDescent="0.2">
      <c r="B94" s="49" t="s">
        <v>1470</v>
      </c>
      <c r="C94" s="11" t="s">
        <v>1471</v>
      </c>
      <c r="D94" s="351">
        <v>47</v>
      </c>
      <c r="E94" s="351">
        <v>48</v>
      </c>
      <c r="F94" s="351">
        <v>49</v>
      </c>
      <c r="G94" s="351">
        <v>49</v>
      </c>
      <c r="H94" s="267"/>
      <c r="I94" s="12"/>
    </row>
    <row r="95" spans="1:9" ht="24.75" customHeight="1" x14ac:dyDescent="0.2">
      <c r="B95" s="49" t="s">
        <v>1472</v>
      </c>
      <c r="C95" s="11" t="s">
        <v>1473</v>
      </c>
      <c r="D95" s="351">
        <v>1</v>
      </c>
      <c r="E95" s="351">
        <v>1</v>
      </c>
      <c r="F95" s="351">
        <v>1</v>
      </c>
      <c r="G95" s="351">
        <v>1</v>
      </c>
      <c r="H95" s="267"/>
      <c r="I95" s="12"/>
    </row>
    <row r="96" spans="1:9" ht="24.75" customHeight="1" x14ac:dyDescent="0.2">
      <c r="B96" s="49" t="s">
        <v>1474</v>
      </c>
      <c r="C96" s="11" t="s">
        <v>1475</v>
      </c>
      <c r="D96" s="351">
        <v>70</v>
      </c>
      <c r="E96" s="351">
        <v>75</v>
      </c>
      <c r="F96" s="351">
        <v>80</v>
      </c>
      <c r="G96" s="351">
        <v>80</v>
      </c>
      <c r="H96" s="267"/>
      <c r="I96" s="12"/>
    </row>
    <row r="97" spans="2:9" ht="25.5" customHeight="1" x14ac:dyDescent="0.2">
      <c r="B97" s="49" t="s">
        <v>1476</v>
      </c>
      <c r="C97" s="11" t="s">
        <v>1477</v>
      </c>
      <c r="D97" s="351">
        <v>4</v>
      </c>
      <c r="E97" s="351">
        <v>11</v>
      </c>
      <c r="F97" s="351">
        <v>0</v>
      </c>
      <c r="G97" s="351">
        <v>0</v>
      </c>
      <c r="H97" s="352"/>
      <c r="I97" s="12"/>
    </row>
    <row r="98" spans="2:9" ht="25.5" customHeight="1" x14ac:dyDescent="0.2">
      <c r="B98" s="48" t="s">
        <v>1478</v>
      </c>
      <c r="C98" s="39" t="s">
        <v>1479</v>
      </c>
      <c r="D98" s="40"/>
      <c r="E98" s="40"/>
      <c r="F98" s="353"/>
      <c r="G98" s="353"/>
      <c r="H98" s="353"/>
      <c r="I98" s="12"/>
    </row>
    <row r="99" spans="2:9" ht="25.5" customHeight="1" x14ac:dyDescent="0.2">
      <c r="B99" s="49" t="s">
        <v>1480</v>
      </c>
      <c r="C99" s="14" t="s">
        <v>1481</v>
      </c>
      <c r="D99" s="35">
        <v>753</v>
      </c>
      <c r="E99" s="35">
        <v>753</v>
      </c>
      <c r="F99" s="35">
        <v>753</v>
      </c>
      <c r="G99" s="35">
        <v>753</v>
      </c>
      <c r="H99" s="42"/>
      <c r="I99" s="12"/>
    </row>
    <row r="100" spans="2:9" ht="25.5" customHeight="1" x14ac:dyDescent="0.2">
      <c r="B100" s="48" t="s">
        <v>1482</v>
      </c>
      <c r="C100" s="39" t="s">
        <v>1483</v>
      </c>
      <c r="D100" s="40"/>
      <c r="E100" s="40"/>
      <c r="F100" s="353"/>
      <c r="G100" s="353"/>
      <c r="H100" s="353"/>
      <c r="I100" s="12"/>
    </row>
    <row r="101" spans="2:9" ht="34.5" customHeight="1" x14ac:dyDescent="0.2">
      <c r="B101" s="358" t="s">
        <v>1484</v>
      </c>
      <c r="C101" s="52" t="s">
        <v>1485</v>
      </c>
      <c r="D101" s="351">
        <v>0</v>
      </c>
      <c r="E101" s="351">
        <v>0</v>
      </c>
      <c r="F101" s="351">
        <v>0</v>
      </c>
      <c r="G101" s="351">
        <v>0</v>
      </c>
      <c r="H101" s="52" t="s">
        <v>1435</v>
      </c>
      <c r="I101" s="12"/>
    </row>
    <row r="102" spans="2:9" ht="47.25" customHeight="1" x14ac:dyDescent="0.2">
      <c r="B102" s="48" t="s">
        <v>1486</v>
      </c>
      <c r="C102" s="39" t="s">
        <v>1487</v>
      </c>
      <c r="D102" s="40"/>
      <c r="E102" s="40"/>
      <c r="F102" s="353"/>
      <c r="G102" s="353"/>
      <c r="H102" s="353"/>
      <c r="I102" s="12"/>
    </row>
    <row r="103" spans="2:9" ht="25.5" customHeight="1" x14ac:dyDescent="0.2">
      <c r="B103" s="49" t="s">
        <v>1488</v>
      </c>
      <c r="C103" s="11" t="s">
        <v>1489</v>
      </c>
      <c r="D103" s="35">
        <v>0</v>
      </c>
      <c r="E103" s="35">
        <v>11</v>
      </c>
      <c r="F103" s="35">
        <v>0</v>
      </c>
      <c r="G103" s="43">
        <v>0</v>
      </c>
      <c r="H103" s="268"/>
      <c r="I103" s="12"/>
    </row>
    <row r="104" spans="2:9" ht="25.5" customHeight="1" x14ac:dyDescent="0.2">
      <c r="B104" s="49" t="s">
        <v>1490</v>
      </c>
      <c r="C104" s="11" t="s">
        <v>1491</v>
      </c>
      <c r="D104" s="35">
        <v>0</v>
      </c>
      <c r="E104" s="35">
        <v>11</v>
      </c>
      <c r="F104" s="35">
        <v>0</v>
      </c>
      <c r="G104" s="43">
        <v>0</v>
      </c>
      <c r="H104" s="42"/>
      <c r="I104" s="12"/>
    </row>
    <row r="105" spans="2:9" ht="25.5" customHeight="1" x14ac:dyDescent="0.2">
      <c r="B105" s="10" t="s">
        <v>1492</v>
      </c>
      <c r="C105" s="9" t="s">
        <v>1493</v>
      </c>
      <c r="D105" s="9"/>
      <c r="E105" s="9"/>
      <c r="F105" s="354"/>
      <c r="G105" s="354"/>
      <c r="H105" s="354"/>
      <c r="I105" s="12"/>
    </row>
    <row r="106" spans="2:9" ht="28.5" customHeight="1" x14ac:dyDescent="0.2">
      <c r="B106" s="26" t="s">
        <v>1494</v>
      </c>
      <c r="C106" s="27" t="s">
        <v>1495</v>
      </c>
      <c r="D106" s="355">
        <v>0</v>
      </c>
      <c r="E106" s="344">
        <v>10</v>
      </c>
      <c r="F106" s="344">
        <v>20</v>
      </c>
      <c r="G106" s="344">
        <v>30</v>
      </c>
      <c r="H106" s="315"/>
      <c r="I106" s="12"/>
    </row>
    <row r="107" spans="2:9" ht="25.5" customHeight="1" x14ac:dyDescent="0.2">
      <c r="B107" s="356" t="s">
        <v>1496</v>
      </c>
      <c r="C107" s="39" t="s">
        <v>1497</v>
      </c>
      <c r="D107" s="357"/>
      <c r="E107" s="357"/>
      <c r="F107" s="353"/>
      <c r="G107" s="353"/>
      <c r="H107" s="353"/>
      <c r="I107" s="12"/>
    </row>
    <row r="108" spans="2:9" ht="33.75" customHeight="1" x14ac:dyDescent="0.2">
      <c r="B108" s="358" t="s">
        <v>1498</v>
      </c>
      <c r="C108" s="11" t="s">
        <v>1499</v>
      </c>
      <c r="D108" s="351">
        <v>0</v>
      </c>
      <c r="E108" s="351">
        <v>1</v>
      </c>
      <c r="F108" s="351">
        <v>1</v>
      </c>
      <c r="G108" s="351">
        <v>2</v>
      </c>
      <c r="H108" s="359"/>
      <c r="I108" s="12"/>
    </row>
    <row r="109" spans="2:9" ht="28.5" customHeight="1" x14ac:dyDescent="0.2">
      <c r="B109" s="23" t="s">
        <v>130</v>
      </c>
      <c r="C109" s="24" t="s">
        <v>1500</v>
      </c>
      <c r="D109" s="8"/>
      <c r="E109" s="8"/>
      <c r="F109" s="360"/>
      <c r="G109" s="360"/>
      <c r="H109" s="360"/>
      <c r="I109" s="12"/>
    </row>
    <row r="110" spans="2:9" ht="27.75" customHeight="1" x14ac:dyDescent="0.2">
      <c r="B110" s="10" t="s">
        <v>132</v>
      </c>
      <c r="C110" s="9" t="s">
        <v>1501</v>
      </c>
      <c r="D110" s="9"/>
      <c r="E110" s="9"/>
      <c r="F110" s="25"/>
      <c r="G110" s="25"/>
      <c r="H110" s="25"/>
      <c r="I110" s="12"/>
    </row>
    <row r="111" spans="2:9" ht="27.75" customHeight="1" x14ac:dyDescent="0.2">
      <c r="B111" s="26" t="s">
        <v>572</v>
      </c>
      <c r="C111" s="27" t="s">
        <v>1502</v>
      </c>
      <c r="D111" s="28">
        <v>0</v>
      </c>
      <c r="E111" s="28">
        <v>0</v>
      </c>
      <c r="F111" s="28">
        <v>1</v>
      </c>
      <c r="G111" s="28">
        <v>1</v>
      </c>
      <c r="H111" s="344" t="s">
        <v>1503</v>
      </c>
      <c r="I111" s="12"/>
    </row>
    <row r="112" spans="2:9" ht="25.5" customHeight="1" x14ac:dyDescent="0.2">
      <c r="B112" s="361" t="s">
        <v>134</v>
      </c>
      <c r="C112" s="333" t="s">
        <v>1504</v>
      </c>
      <c r="D112" s="362"/>
      <c r="E112" s="363"/>
      <c r="F112" s="75"/>
      <c r="G112" s="75"/>
      <c r="H112" s="75"/>
      <c r="I112" s="12"/>
    </row>
    <row r="113" spans="2:9" ht="25.5" customHeight="1" x14ac:dyDescent="0.2">
      <c r="B113" s="49" t="s">
        <v>136</v>
      </c>
      <c r="C113" s="37" t="s">
        <v>1505</v>
      </c>
      <c r="D113" s="35">
        <v>1</v>
      </c>
      <c r="E113" s="35">
        <v>1</v>
      </c>
      <c r="F113" s="35">
        <v>0</v>
      </c>
      <c r="G113" s="43">
        <v>0</v>
      </c>
      <c r="H113" s="42"/>
      <c r="I113" s="12"/>
    </row>
    <row r="114" spans="2:9" ht="25.5" customHeight="1" x14ac:dyDescent="0.2">
      <c r="B114" s="49" t="s">
        <v>598</v>
      </c>
      <c r="C114" s="37" t="s">
        <v>1506</v>
      </c>
      <c r="D114" s="35">
        <v>1</v>
      </c>
      <c r="E114" s="35">
        <v>1</v>
      </c>
      <c r="F114" s="35">
        <v>0</v>
      </c>
      <c r="G114" s="43">
        <v>0</v>
      </c>
      <c r="H114" s="42"/>
      <c r="I114" s="12"/>
    </row>
    <row r="115" spans="2:9" ht="25.5" customHeight="1" x14ac:dyDescent="0.2">
      <c r="B115" s="49" t="s">
        <v>1507</v>
      </c>
      <c r="C115" s="37" t="s">
        <v>1508</v>
      </c>
      <c r="D115" s="35">
        <v>0</v>
      </c>
      <c r="E115" s="35">
        <v>1</v>
      </c>
      <c r="F115" s="35">
        <v>0</v>
      </c>
      <c r="G115" s="43">
        <v>0</v>
      </c>
      <c r="H115" s="42"/>
      <c r="I115" s="12"/>
    </row>
    <row r="116" spans="2:9" ht="48.75" customHeight="1" x14ac:dyDescent="0.2">
      <c r="B116" s="49" t="s">
        <v>600</v>
      </c>
      <c r="C116" s="37" t="s">
        <v>1509</v>
      </c>
      <c r="D116" s="35">
        <v>0</v>
      </c>
      <c r="E116" s="35">
        <v>1</v>
      </c>
      <c r="F116" s="35">
        <v>0</v>
      </c>
      <c r="G116" s="43">
        <v>0</v>
      </c>
      <c r="H116" s="42"/>
      <c r="I116" s="12"/>
    </row>
    <row r="117" spans="2:9" ht="25.5" customHeight="1" x14ac:dyDescent="0.2">
      <c r="B117" s="49" t="s">
        <v>602</v>
      </c>
      <c r="C117" s="37" t="s">
        <v>1510</v>
      </c>
      <c r="D117" s="35">
        <v>0</v>
      </c>
      <c r="E117" s="35">
        <v>1</v>
      </c>
      <c r="F117" s="35">
        <v>1</v>
      </c>
      <c r="G117" s="43">
        <v>0</v>
      </c>
      <c r="H117" s="42"/>
      <c r="I117" s="12"/>
    </row>
    <row r="118" spans="2:9" ht="25.5" customHeight="1" x14ac:dyDescent="0.2">
      <c r="B118" s="49" t="s">
        <v>604</v>
      </c>
      <c r="C118" s="36" t="s">
        <v>1511</v>
      </c>
      <c r="D118" s="35">
        <v>0</v>
      </c>
      <c r="E118" s="35">
        <v>1</v>
      </c>
      <c r="F118" s="35">
        <v>1</v>
      </c>
      <c r="G118" s="43">
        <v>0</v>
      </c>
      <c r="H118" s="35"/>
      <c r="I118" s="12"/>
    </row>
    <row r="119" spans="2:9" ht="57" customHeight="1" x14ac:dyDescent="0.2">
      <c r="B119" s="91" t="s">
        <v>138</v>
      </c>
      <c r="C119" s="92" t="s">
        <v>1512</v>
      </c>
      <c r="D119" s="93"/>
      <c r="E119" s="93"/>
      <c r="F119" s="75"/>
      <c r="G119" s="75"/>
      <c r="H119" s="75"/>
      <c r="I119" s="12"/>
    </row>
    <row r="120" spans="2:9" ht="24" customHeight="1" x14ac:dyDescent="0.2">
      <c r="B120" s="99" t="s">
        <v>140</v>
      </c>
      <c r="C120" s="134" t="s">
        <v>1513</v>
      </c>
      <c r="D120" s="101">
        <v>3</v>
      </c>
      <c r="E120" s="101">
        <v>12</v>
      </c>
      <c r="F120" s="101">
        <v>10</v>
      </c>
      <c r="G120" s="86">
        <v>15</v>
      </c>
      <c r="H120" s="101"/>
      <c r="I120" s="12"/>
    </row>
    <row r="121" spans="2:9" ht="28.5" customHeight="1" x14ac:dyDescent="0.2">
      <c r="B121" s="99" t="s">
        <v>618</v>
      </c>
      <c r="C121" s="134" t="s">
        <v>1514</v>
      </c>
      <c r="D121" s="101">
        <v>6</v>
      </c>
      <c r="E121" s="101">
        <v>16</v>
      </c>
      <c r="F121" s="101">
        <v>12</v>
      </c>
      <c r="G121" s="86">
        <v>14</v>
      </c>
      <c r="H121" s="251"/>
      <c r="I121" s="12"/>
    </row>
    <row r="122" spans="2:9" ht="35.25" customHeight="1" x14ac:dyDescent="0.2">
      <c r="B122" s="48" t="s">
        <v>142</v>
      </c>
      <c r="C122" s="39" t="s">
        <v>1515</v>
      </c>
      <c r="D122" s="40"/>
      <c r="E122" s="40"/>
      <c r="F122" s="40"/>
      <c r="G122" s="40"/>
      <c r="H122" s="75" t="s">
        <v>1516</v>
      </c>
      <c r="I122" s="12"/>
    </row>
    <row r="123" spans="2:9" ht="36" customHeight="1" x14ac:dyDescent="0.2">
      <c r="B123" s="49" t="s">
        <v>144</v>
      </c>
      <c r="C123" s="11" t="s">
        <v>1517</v>
      </c>
      <c r="D123" s="43">
        <v>26</v>
      </c>
      <c r="E123" s="43">
        <v>26</v>
      </c>
      <c r="F123" s="43">
        <v>27</v>
      </c>
      <c r="G123" s="43">
        <v>28</v>
      </c>
      <c r="H123" s="43" t="s">
        <v>1518</v>
      </c>
      <c r="I123" s="12"/>
    </row>
    <row r="124" spans="2:9" ht="36" customHeight="1" x14ac:dyDescent="0.2">
      <c r="B124" s="49" t="s">
        <v>733</v>
      </c>
      <c r="C124" s="11" t="s">
        <v>1519</v>
      </c>
      <c r="D124" s="43">
        <v>11</v>
      </c>
      <c r="E124" s="43">
        <v>12</v>
      </c>
      <c r="F124" s="43">
        <v>13</v>
      </c>
      <c r="G124" s="43">
        <v>14</v>
      </c>
      <c r="H124" s="43" t="s">
        <v>1520</v>
      </c>
      <c r="I124" s="12"/>
    </row>
    <row r="125" spans="2:9" ht="29.25" customHeight="1" x14ac:dyDescent="0.2">
      <c r="B125" s="49" t="s">
        <v>1521</v>
      </c>
      <c r="C125" s="11" t="s">
        <v>1522</v>
      </c>
      <c r="D125" s="35">
        <f>8+9+31+3+28+2+15+7+0+6+8</f>
        <v>117</v>
      </c>
      <c r="E125" s="35">
        <f>8+9+31+3+28+2+15+7+0+6+8</f>
        <v>117</v>
      </c>
      <c r="F125" s="35">
        <f>9+9+31+3+28+2+15+7+0+6+8</f>
        <v>118</v>
      </c>
      <c r="G125" s="43">
        <v>103</v>
      </c>
      <c r="H125" s="35"/>
      <c r="I125" s="12"/>
    </row>
    <row r="126" spans="2:9" ht="29.25" customHeight="1" x14ac:dyDescent="0.2">
      <c r="B126" s="49" t="s">
        <v>1523</v>
      </c>
      <c r="C126" s="14" t="s">
        <v>1524</v>
      </c>
      <c r="D126" s="35">
        <f>1+0+0+0+1+0+0+0+0+0+2+0</f>
        <v>4</v>
      </c>
      <c r="E126" s="35">
        <f>1+0+0+0+1+0+0+0+2+0+0</f>
        <v>4</v>
      </c>
      <c r="F126" s="35">
        <f>1+0+0+1+1+0+0+0+2+0+0</f>
        <v>5</v>
      </c>
      <c r="G126" s="43">
        <v>5</v>
      </c>
      <c r="H126" s="35"/>
      <c r="I126" s="12"/>
    </row>
    <row r="127" spans="2:9" ht="29.25" customHeight="1" x14ac:dyDescent="0.2">
      <c r="B127" s="49" t="s">
        <v>1525</v>
      </c>
      <c r="C127" s="14" t="s">
        <v>1526</v>
      </c>
      <c r="D127" s="35">
        <f>1+2+2+0+5+3+1+1+0+7+1</f>
        <v>23</v>
      </c>
      <c r="E127" s="35">
        <f>1+2+2+1+5+4+1+1+0+7+1</f>
        <v>25</v>
      </c>
      <c r="F127" s="35">
        <f>1+2+2+1+5+4+1+1+0+7+1</f>
        <v>25</v>
      </c>
      <c r="G127" s="43">
        <v>25</v>
      </c>
      <c r="H127" s="35"/>
      <c r="I127" s="12"/>
    </row>
    <row r="128" spans="2:9" ht="29.25" customHeight="1" x14ac:dyDescent="0.2">
      <c r="B128" s="49" t="s">
        <v>1527</v>
      </c>
      <c r="C128" s="14" t="s">
        <v>564</v>
      </c>
      <c r="D128" s="43">
        <f>2+0+2+0+0+1+0+0+3+2+0</f>
        <v>10</v>
      </c>
      <c r="E128" s="43">
        <f>2+0+4+1+0+2+0+0+2+2+0</f>
        <v>13</v>
      </c>
      <c r="F128" s="43">
        <f>2+0+4+1+0+3+1+0+0+2+0</f>
        <v>13</v>
      </c>
      <c r="G128" s="43">
        <v>14</v>
      </c>
      <c r="H128" s="35" t="s">
        <v>1528</v>
      </c>
      <c r="I128" s="12"/>
    </row>
    <row r="129" spans="2:9" ht="29.25" customHeight="1" x14ac:dyDescent="0.2">
      <c r="B129" s="49" t="s">
        <v>1529</v>
      </c>
      <c r="C129" s="14" t="s">
        <v>561</v>
      </c>
      <c r="D129" s="43">
        <f>1+0+1+0+0+1+1+3+1+0+0</f>
        <v>8</v>
      </c>
      <c r="E129" s="43">
        <f>1+0+1+1+0+2+0+0+2+1+0+0</f>
        <v>8</v>
      </c>
      <c r="F129" s="43">
        <f>1+0+1+1+0+3+0+0+0+1+0+0</f>
        <v>7</v>
      </c>
      <c r="G129" s="43">
        <v>7</v>
      </c>
      <c r="H129" s="43" t="s">
        <v>1530</v>
      </c>
      <c r="I129" s="12"/>
    </row>
    <row r="130" spans="2:9" ht="42" customHeight="1" x14ac:dyDescent="0.2">
      <c r="B130" s="49" t="s">
        <v>1531</v>
      </c>
      <c r="C130" s="14" t="s">
        <v>558</v>
      </c>
      <c r="D130" s="43">
        <f>0+0+0+0+0+0+0+0+0+1+0+0</f>
        <v>1</v>
      </c>
      <c r="E130" s="43">
        <f>0+0+0+1+0+0+0+0+0+1+0+0</f>
        <v>2</v>
      </c>
      <c r="F130" s="43">
        <f>0+0+0+1+0+1+0+0+0+1+0+0</f>
        <v>3</v>
      </c>
      <c r="G130" s="43">
        <v>2</v>
      </c>
      <c r="H130" s="43" t="s">
        <v>559</v>
      </c>
      <c r="I130" s="12"/>
    </row>
    <row r="131" spans="2:9" ht="53.25" customHeight="1" x14ac:dyDescent="0.2">
      <c r="B131" s="48" t="s">
        <v>146</v>
      </c>
      <c r="C131" s="39" t="s">
        <v>1532</v>
      </c>
      <c r="D131" s="40"/>
      <c r="E131" s="40"/>
      <c r="F131" s="364"/>
      <c r="G131" s="364"/>
      <c r="H131" s="364"/>
      <c r="I131" s="12"/>
    </row>
    <row r="132" spans="2:9" ht="33.75" customHeight="1" x14ac:dyDescent="0.2">
      <c r="B132" s="49" t="s">
        <v>148</v>
      </c>
      <c r="C132" s="11" t="s">
        <v>1533</v>
      </c>
      <c r="D132" s="35">
        <v>4</v>
      </c>
      <c r="E132" s="35">
        <v>5</v>
      </c>
      <c r="F132" s="35">
        <v>4</v>
      </c>
      <c r="G132" s="43">
        <v>4</v>
      </c>
      <c r="H132" s="213"/>
      <c r="I132" s="12"/>
    </row>
    <row r="133" spans="2:9" ht="51.75" customHeight="1" x14ac:dyDescent="0.2">
      <c r="B133" s="48" t="s">
        <v>152</v>
      </c>
      <c r="C133" s="39" t="s">
        <v>1534</v>
      </c>
      <c r="D133" s="40"/>
      <c r="E133" s="40"/>
      <c r="F133" s="365"/>
      <c r="G133" s="365"/>
      <c r="H133" s="365"/>
      <c r="I133" s="12"/>
    </row>
    <row r="134" spans="2:9" ht="27.75" customHeight="1" x14ac:dyDescent="0.2">
      <c r="B134" s="49" t="s">
        <v>154</v>
      </c>
      <c r="C134" s="11" t="s">
        <v>1383</v>
      </c>
      <c r="D134" s="35">
        <v>1</v>
      </c>
      <c r="E134" s="35">
        <v>0</v>
      </c>
      <c r="F134" s="35">
        <v>0</v>
      </c>
      <c r="G134" s="43">
        <v>0</v>
      </c>
      <c r="H134" s="279"/>
      <c r="I134" s="12"/>
    </row>
    <row r="135" spans="2:9" ht="24.75" customHeight="1" x14ac:dyDescent="0.2">
      <c r="B135" s="49" t="s">
        <v>156</v>
      </c>
      <c r="C135" s="11" t="s">
        <v>1535</v>
      </c>
      <c r="D135" s="35">
        <v>0</v>
      </c>
      <c r="E135" s="35">
        <v>50</v>
      </c>
      <c r="F135" s="35">
        <v>50</v>
      </c>
      <c r="G135" s="43">
        <v>0</v>
      </c>
      <c r="H135" s="257"/>
      <c r="I135" s="12"/>
    </row>
    <row r="136" spans="2:9" ht="27.75" customHeight="1" x14ac:dyDescent="0.2">
      <c r="B136" s="48" t="s">
        <v>160</v>
      </c>
      <c r="C136" s="39" t="s">
        <v>1536</v>
      </c>
      <c r="D136" s="40"/>
      <c r="E136" s="40"/>
      <c r="F136" s="40"/>
      <c r="G136" s="365"/>
      <c r="H136" s="365"/>
      <c r="I136" s="12"/>
    </row>
    <row r="137" spans="2:9" ht="22.5" customHeight="1" x14ac:dyDescent="0.2">
      <c r="B137" s="49" t="s">
        <v>162</v>
      </c>
      <c r="C137" s="11" t="s">
        <v>1537</v>
      </c>
      <c r="D137" s="35">
        <v>1</v>
      </c>
      <c r="E137" s="35">
        <v>0</v>
      </c>
      <c r="F137" s="35">
        <v>0</v>
      </c>
      <c r="G137" s="43">
        <v>0</v>
      </c>
      <c r="H137" s="279"/>
      <c r="I137" s="12"/>
    </row>
    <row r="138" spans="2:9" ht="22.5" customHeight="1" x14ac:dyDescent="0.2">
      <c r="B138" s="49" t="s">
        <v>742</v>
      </c>
      <c r="C138" s="14" t="s">
        <v>1383</v>
      </c>
      <c r="D138" s="35">
        <v>1</v>
      </c>
      <c r="E138" s="35">
        <v>1</v>
      </c>
      <c r="F138" s="35">
        <v>0</v>
      </c>
      <c r="G138" s="43">
        <v>0</v>
      </c>
      <c r="H138" s="279"/>
      <c r="I138" s="12"/>
    </row>
    <row r="139" spans="2:9" ht="25.5" x14ac:dyDescent="0.2">
      <c r="B139" s="49" t="s">
        <v>744</v>
      </c>
      <c r="C139" s="14" t="s">
        <v>1538</v>
      </c>
      <c r="D139" s="35">
        <v>0</v>
      </c>
      <c r="E139" s="35">
        <v>100</v>
      </c>
      <c r="F139" s="35">
        <v>0</v>
      </c>
      <c r="G139" s="43">
        <v>0</v>
      </c>
      <c r="H139" s="366"/>
    </row>
    <row r="140" spans="2:9" ht="26.25" customHeight="1" x14ac:dyDescent="0.2">
      <c r="B140" s="23" t="s">
        <v>258</v>
      </c>
      <c r="C140" s="24" t="s">
        <v>1539</v>
      </c>
      <c r="D140" s="8"/>
      <c r="E140" s="8"/>
      <c r="F140" s="8"/>
      <c r="G140" s="8"/>
      <c r="H140" s="360"/>
    </row>
    <row r="141" spans="2:9" ht="51" x14ac:dyDescent="0.2">
      <c r="B141" s="10" t="s">
        <v>747</v>
      </c>
      <c r="C141" s="9" t="s">
        <v>1540</v>
      </c>
      <c r="D141" s="9"/>
      <c r="E141" s="9"/>
      <c r="F141" s="9"/>
      <c r="G141" s="9"/>
      <c r="H141" s="9"/>
      <c r="I141" s="367"/>
    </row>
    <row r="142" spans="2:9" ht="19.5" customHeight="1" x14ac:dyDescent="0.2">
      <c r="B142" s="368" t="s">
        <v>262</v>
      </c>
      <c r="C142" s="323" t="s">
        <v>1541</v>
      </c>
      <c r="D142" s="43">
        <v>2</v>
      </c>
      <c r="E142" s="43">
        <v>1</v>
      </c>
      <c r="F142" s="43">
        <v>1</v>
      </c>
      <c r="G142" s="43">
        <v>1</v>
      </c>
      <c r="H142" s="369"/>
    </row>
    <row r="143" spans="2:9" ht="25.5" x14ac:dyDescent="0.2">
      <c r="B143" s="361" t="s">
        <v>284</v>
      </c>
      <c r="C143" s="333" t="s">
        <v>1542</v>
      </c>
      <c r="D143" s="362"/>
      <c r="E143" s="363"/>
      <c r="F143" s="363"/>
      <c r="G143" s="363"/>
      <c r="H143" s="363"/>
    </row>
    <row r="144" spans="2:9" ht="30.75" customHeight="1" x14ac:dyDescent="0.2">
      <c r="B144" s="49" t="s">
        <v>286</v>
      </c>
      <c r="C144" s="11" t="s">
        <v>1543</v>
      </c>
      <c r="D144" s="35">
        <v>19</v>
      </c>
      <c r="E144" s="35">
        <v>16</v>
      </c>
      <c r="F144" s="35">
        <v>15</v>
      </c>
      <c r="G144" s="325">
        <v>15</v>
      </c>
      <c r="H144" s="336"/>
    </row>
    <row r="145" spans="2:9" ht="25.5" x14ac:dyDescent="0.2">
      <c r="B145" s="361" t="s">
        <v>288</v>
      </c>
      <c r="C145" s="333" t="s">
        <v>1544</v>
      </c>
      <c r="D145" s="362"/>
      <c r="E145" s="363"/>
      <c r="F145" s="363"/>
      <c r="G145" s="363"/>
      <c r="H145" s="364"/>
      <c r="I145" s="367"/>
    </row>
    <row r="146" spans="2:9" ht="21" customHeight="1" x14ac:dyDescent="0.2">
      <c r="B146" s="49" t="s">
        <v>290</v>
      </c>
      <c r="C146" s="14" t="s">
        <v>1545</v>
      </c>
      <c r="D146" s="35">
        <v>1</v>
      </c>
      <c r="E146" s="35">
        <v>1</v>
      </c>
      <c r="F146" s="35">
        <v>1</v>
      </c>
      <c r="G146" s="43">
        <v>1</v>
      </c>
      <c r="H146" s="36"/>
    </row>
    <row r="147" spans="2:9" ht="39.75" customHeight="1" x14ac:dyDescent="0.2">
      <c r="B147" s="10" t="s">
        <v>1546</v>
      </c>
      <c r="C147" s="9" t="s">
        <v>1547</v>
      </c>
      <c r="D147" s="9"/>
      <c r="E147" s="9"/>
      <c r="F147" s="9"/>
      <c r="G147" s="9"/>
      <c r="H147" s="9"/>
    </row>
    <row r="148" spans="2:9" ht="21.75" customHeight="1" x14ac:dyDescent="0.2">
      <c r="B148" s="361" t="s">
        <v>1548</v>
      </c>
      <c r="C148" s="333" t="s">
        <v>1549</v>
      </c>
      <c r="D148" s="362"/>
      <c r="E148" s="363"/>
      <c r="F148" s="363"/>
      <c r="G148" s="363"/>
      <c r="H148" s="363"/>
      <c r="I148" s="367"/>
    </row>
    <row r="149" spans="2:9" ht="30" customHeight="1" x14ac:dyDescent="0.2">
      <c r="B149" s="49" t="s">
        <v>1550</v>
      </c>
      <c r="C149" s="14" t="s">
        <v>1551</v>
      </c>
      <c r="D149" s="35">
        <v>21</v>
      </c>
      <c r="E149" s="35">
        <v>16</v>
      </c>
      <c r="F149" s="35">
        <v>15</v>
      </c>
      <c r="G149" s="325">
        <v>15</v>
      </c>
      <c r="H149" s="370"/>
    </row>
    <row r="150" spans="2:9" x14ac:dyDescent="0.2">
      <c r="B150" s="361" t="s">
        <v>1552</v>
      </c>
      <c r="C150" s="333" t="s">
        <v>1553</v>
      </c>
      <c r="D150" s="362"/>
      <c r="E150" s="363"/>
      <c r="F150" s="363"/>
      <c r="G150" s="363"/>
      <c r="H150" s="363"/>
      <c r="I150" s="367"/>
    </row>
    <row r="151" spans="2:9" ht="24" customHeight="1" x14ac:dyDescent="0.2">
      <c r="B151" s="49" t="s">
        <v>1554</v>
      </c>
      <c r="C151" s="14" t="s">
        <v>1555</v>
      </c>
      <c r="D151" s="35">
        <v>1</v>
      </c>
      <c r="E151" s="35">
        <v>1</v>
      </c>
      <c r="F151" s="35">
        <v>1</v>
      </c>
      <c r="G151" s="43">
        <v>1</v>
      </c>
      <c r="H151" s="371"/>
    </row>
    <row r="152" spans="2:9" ht="25.5" x14ac:dyDescent="0.2">
      <c r="B152" s="361" t="s">
        <v>1556</v>
      </c>
      <c r="C152" s="333" t="s">
        <v>1557</v>
      </c>
      <c r="D152" s="362"/>
      <c r="E152" s="363"/>
      <c r="F152" s="363"/>
      <c r="G152" s="363"/>
      <c r="H152" s="363"/>
    </row>
    <row r="153" spans="2:9" ht="20.25" customHeight="1" x14ac:dyDescent="0.2">
      <c r="B153" s="49" t="s">
        <v>1558</v>
      </c>
      <c r="C153" s="11" t="s">
        <v>1559</v>
      </c>
      <c r="D153" s="35">
        <v>2</v>
      </c>
      <c r="E153" s="35">
        <v>30</v>
      </c>
      <c r="F153" s="35">
        <v>40</v>
      </c>
      <c r="G153" s="43">
        <v>60</v>
      </c>
      <c r="H153" s="214"/>
    </row>
    <row r="154" spans="2:9" ht="39.75" customHeight="1" x14ac:dyDescent="0.2">
      <c r="B154" s="10" t="s">
        <v>1560</v>
      </c>
      <c r="C154" s="9" t="s">
        <v>1561</v>
      </c>
      <c r="D154" s="9"/>
      <c r="E154" s="9"/>
      <c r="F154" s="9"/>
      <c r="G154" s="9"/>
      <c r="H154" s="9"/>
    </row>
    <row r="155" spans="2:9" ht="81" customHeight="1" x14ac:dyDescent="0.2">
      <c r="B155" s="361" t="s">
        <v>1562</v>
      </c>
      <c r="C155" s="333" t="s">
        <v>1563</v>
      </c>
      <c r="D155" s="362"/>
      <c r="E155" s="363"/>
      <c r="F155" s="363"/>
      <c r="G155" s="363"/>
      <c r="H155" s="363"/>
      <c r="I155" s="367"/>
    </row>
    <row r="156" spans="2:9" ht="18.75" customHeight="1" x14ac:dyDescent="0.2">
      <c r="B156" s="49" t="s">
        <v>1564</v>
      </c>
      <c r="C156" s="14" t="s">
        <v>1565</v>
      </c>
      <c r="D156" s="35">
        <v>791</v>
      </c>
      <c r="E156" s="35">
        <v>800</v>
      </c>
      <c r="F156" s="35">
        <v>820</v>
      </c>
      <c r="G156" s="43">
        <v>840</v>
      </c>
      <c r="H156" s="213"/>
      <c r="I156" s="367"/>
    </row>
    <row r="157" spans="2:9" ht="22.5" customHeight="1" x14ac:dyDescent="0.2">
      <c r="B157" s="49" t="s">
        <v>1566</v>
      </c>
      <c r="C157" s="14" t="s">
        <v>1567</v>
      </c>
      <c r="D157" s="35">
        <v>90</v>
      </c>
      <c r="E157" s="35">
        <v>100</v>
      </c>
      <c r="F157" s="35">
        <v>100</v>
      </c>
      <c r="G157" s="43">
        <v>100</v>
      </c>
      <c r="H157" s="213"/>
      <c r="I157" s="367"/>
    </row>
    <row r="158" spans="2:9" ht="30.75" customHeight="1" x14ac:dyDescent="0.2">
      <c r="B158" s="23" t="s">
        <v>293</v>
      </c>
      <c r="C158" s="24" t="s">
        <v>1568</v>
      </c>
      <c r="D158" s="8"/>
      <c r="E158" s="8"/>
      <c r="F158" s="8"/>
      <c r="G158" s="8"/>
      <c r="H158" s="8"/>
    </row>
    <row r="159" spans="2:9" ht="38.25" customHeight="1" x14ac:dyDescent="0.2">
      <c r="B159" s="10" t="s">
        <v>790</v>
      </c>
      <c r="C159" s="9" t="s">
        <v>1569</v>
      </c>
      <c r="D159" s="9"/>
      <c r="E159" s="9"/>
      <c r="F159" s="9"/>
      <c r="G159" s="9"/>
      <c r="H159" s="25" t="s">
        <v>1570</v>
      </c>
    </row>
    <row r="160" spans="2:9" ht="21.75" customHeight="1" x14ac:dyDescent="0.2">
      <c r="B160" s="361" t="s">
        <v>303</v>
      </c>
      <c r="C160" s="333" t="s">
        <v>1571</v>
      </c>
      <c r="D160" s="362"/>
      <c r="E160" s="363"/>
      <c r="F160" s="363"/>
      <c r="G160" s="363"/>
      <c r="H160" s="363"/>
      <c r="I160" s="367"/>
    </row>
    <row r="161" spans="2:9" ht="25.5" x14ac:dyDescent="0.2">
      <c r="B161" s="49" t="s">
        <v>305</v>
      </c>
      <c r="C161" s="14" t="s">
        <v>1572</v>
      </c>
      <c r="D161" s="35">
        <v>7</v>
      </c>
      <c r="E161" s="35">
        <v>7</v>
      </c>
      <c r="F161" s="35">
        <v>5</v>
      </c>
      <c r="G161" s="325">
        <v>3</v>
      </c>
      <c r="H161" s="336"/>
    </row>
    <row r="162" spans="2:9" ht="43.5" customHeight="1" x14ac:dyDescent="0.2">
      <c r="B162" s="361" t="s">
        <v>806</v>
      </c>
      <c r="C162" s="333" t="s">
        <v>1573</v>
      </c>
      <c r="D162" s="362"/>
      <c r="E162" s="363"/>
      <c r="F162" s="363"/>
      <c r="G162" s="363"/>
      <c r="H162" s="363"/>
      <c r="I162" s="367"/>
    </row>
    <row r="163" spans="2:9" ht="25.5" customHeight="1" x14ac:dyDescent="0.2">
      <c r="B163" s="408" t="s">
        <v>808</v>
      </c>
      <c r="C163" s="409" t="s">
        <v>1574</v>
      </c>
      <c r="D163" s="152">
        <v>6</v>
      </c>
      <c r="E163" s="152">
        <v>6</v>
      </c>
      <c r="F163" s="152">
        <v>6</v>
      </c>
      <c r="G163" s="475">
        <v>6</v>
      </c>
      <c r="H163" s="233"/>
    </row>
    <row r="164" spans="2:9" ht="25.5" customHeight="1" x14ac:dyDescent="0.2">
      <c r="B164" s="408" t="s">
        <v>810</v>
      </c>
      <c r="C164" s="409" t="s">
        <v>1575</v>
      </c>
      <c r="D164" s="152">
        <v>1</v>
      </c>
      <c r="E164" s="152">
        <v>1</v>
      </c>
      <c r="F164" s="152">
        <v>1</v>
      </c>
      <c r="G164" s="475">
        <v>1</v>
      </c>
      <c r="H164" s="233"/>
    </row>
    <row r="165" spans="2:9" ht="41.25" customHeight="1" x14ac:dyDescent="0.2">
      <c r="B165" s="361" t="s">
        <v>1576</v>
      </c>
      <c r="C165" s="333" t="s">
        <v>1577</v>
      </c>
      <c r="D165" s="362"/>
      <c r="E165" s="363"/>
      <c r="F165" s="363"/>
      <c r="G165" s="363"/>
      <c r="H165" s="363"/>
      <c r="I165" s="367"/>
    </row>
    <row r="166" spans="2:9" ht="24" customHeight="1" x14ac:dyDescent="0.2">
      <c r="B166" s="49" t="s">
        <v>1578</v>
      </c>
      <c r="C166" s="14" t="s">
        <v>1579</v>
      </c>
      <c r="D166" s="35">
        <v>4</v>
      </c>
      <c r="E166" s="35">
        <v>4</v>
      </c>
      <c r="F166" s="35">
        <v>4</v>
      </c>
      <c r="G166" s="43">
        <v>0</v>
      </c>
      <c r="H166" s="372"/>
    </row>
    <row r="167" spans="2:9" ht="27" customHeight="1" x14ac:dyDescent="0.2">
      <c r="B167" s="23" t="s">
        <v>814</v>
      </c>
      <c r="C167" s="24" t="s">
        <v>1580</v>
      </c>
      <c r="D167" s="8"/>
      <c r="E167" s="8"/>
      <c r="F167" s="8"/>
      <c r="G167" s="8"/>
      <c r="H167" s="8"/>
    </row>
    <row r="168" spans="2:9" ht="21.75" customHeight="1" x14ac:dyDescent="0.2">
      <c r="B168" s="10" t="s">
        <v>816</v>
      </c>
      <c r="C168" s="9" t="s">
        <v>1581</v>
      </c>
      <c r="D168" s="9"/>
      <c r="E168" s="9"/>
      <c r="F168" s="9"/>
      <c r="G168" s="9"/>
      <c r="H168" s="9"/>
      <c r="I168" s="78"/>
    </row>
    <row r="169" spans="2:9" ht="33" customHeight="1" x14ac:dyDescent="0.2">
      <c r="B169" s="26" t="s">
        <v>818</v>
      </c>
      <c r="C169" s="314" t="s">
        <v>1582</v>
      </c>
      <c r="D169" s="28">
        <v>42</v>
      </c>
      <c r="E169" s="28">
        <v>42</v>
      </c>
      <c r="F169" s="28">
        <v>43</v>
      </c>
      <c r="G169" s="28">
        <v>44</v>
      </c>
      <c r="H169" s="315" t="s">
        <v>1583</v>
      </c>
    </row>
    <row r="170" spans="2:9" ht="41.25" customHeight="1" x14ac:dyDescent="0.2">
      <c r="B170" s="26" t="s">
        <v>821</v>
      </c>
      <c r="C170" s="29" t="s">
        <v>1584</v>
      </c>
      <c r="D170" s="28">
        <v>7</v>
      </c>
      <c r="E170" s="28">
        <v>7</v>
      </c>
      <c r="F170" s="28">
        <v>8</v>
      </c>
      <c r="G170" s="318">
        <v>9</v>
      </c>
      <c r="H170" s="373" t="s">
        <v>1585</v>
      </c>
    </row>
    <row r="171" spans="2:9" ht="39.75" customHeight="1" x14ac:dyDescent="0.2">
      <c r="B171" s="26" t="s">
        <v>825</v>
      </c>
      <c r="C171" s="374" t="s">
        <v>1586</v>
      </c>
      <c r="D171" s="318">
        <v>82</v>
      </c>
      <c r="E171" s="318">
        <v>82</v>
      </c>
      <c r="F171" s="318">
        <v>83</v>
      </c>
      <c r="G171" s="318">
        <v>84</v>
      </c>
      <c r="H171" s="375" t="s">
        <v>1587</v>
      </c>
    </row>
    <row r="172" spans="2:9" ht="35.25" customHeight="1" x14ac:dyDescent="0.2">
      <c r="B172" s="26" t="s">
        <v>829</v>
      </c>
      <c r="C172" s="376" t="s">
        <v>1588</v>
      </c>
      <c r="D172" s="318">
        <v>0.6</v>
      </c>
      <c r="E172" s="318">
        <v>0.65</v>
      </c>
      <c r="F172" s="318">
        <v>0.7</v>
      </c>
      <c r="G172" s="318">
        <v>0.75</v>
      </c>
      <c r="H172" s="375" t="s">
        <v>1589</v>
      </c>
    </row>
    <row r="173" spans="2:9" ht="24" customHeight="1" x14ac:dyDescent="0.2">
      <c r="B173" s="26" t="s">
        <v>835</v>
      </c>
      <c r="C173" s="374" t="s">
        <v>1590</v>
      </c>
      <c r="D173" s="318">
        <v>0</v>
      </c>
      <c r="E173" s="318">
        <v>0</v>
      </c>
      <c r="F173" s="318">
        <v>0</v>
      </c>
      <c r="G173" s="318">
        <v>0</v>
      </c>
      <c r="H173" s="375" t="s">
        <v>1591</v>
      </c>
    </row>
    <row r="174" spans="2:9" ht="33" customHeight="1" x14ac:dyDescent="0.2">
      <c r="B174" s="26" t="s">
        <v>838</v>
      </c>
      <c r="C174" s="374" t="s">
        <v>1592</v>
      </c>
      <c r="D174" s="318">
        <v>0</v>
      </c>
      <c r="E174" s="318">
        <v>0</v>
      </c>
      <c r="F174" s="318">
        <v>0</v>
      </c>
      <c r="G174" s="318">
        <v>1</v>
      </c>
      <c r="H174" s="375" t="s">
        <v>1593</v>
      </c>
    </row>
    <row r="175" spans="2:9" ht="53.25" customHeight="1" x14ac:dyDescent="0.2">
      <c r="B175" s="26" t="s">
        <v>841</v>
      </c>
      <c r="C175" s="374" t="s">
        <v>1594</v>
      </c>
      <c r="D175" s="318" t="s">
        <v>1595</v>
      </c>
      <c r="E175" s="318">
        <v>1</v>
      </c>
      <c r="F175" s="318">
        <v>1</v>
      </c>
      <c r="G175" s="318">
        <v>1</v>
      </c>
      <c r="H175" s="375" t="s">
        <v>1596</v>
      </c>
    </row>
    <row r="176" spans="2:9" ht="54" customHeight="1" x14ac:dyDescent="0.2">
      <c r="B176" s="26" t="s">
        <v>844</v>
      </c>
      <c r="C176" s="317" t="s">
        <v>1597</v>
      </c>
      <c r="D176" s="318">
        <v>7</v>
      </c>
      <c r="E176" s="318">
        <v>7</v>
      </c>
      <c r="F176" s="318">
        <v>7</v>
      </c>
      <c r="G176" s="318">
        <v>7</v>
      </c>
      <c r="H176" s="375" t="s">
        <v>1598</v>
      </c>
    </row>
    <row r="177" spans="2:9" ht="27" customHeight="1" x14ac:dyDescent="0.2">
      <c r="B177" s="377"/>
      <c r="C177" s="378" t="s">
        <v>1599</v>
      </c>
      <c r="D177" s="318">
        <v>23.4</v>
      </c>
      <c r="E177" s="318">
        <v>23.63</v>
      </c>
      <c r="F177" s="318">
        <v>23.86</v>
      </c>
      <c r="G177" s="318">
        <v>23.9</v>
      </c>
      <c r="H177" s="373"/>
      <c r="I177" s="379"/>
    </row>
    <row r="178" spans="2:9" ht="33.75" customHeight="1" x14ac:dyDescent="0.2">
      <c r="B178" s="361" t="s">
        <v>891</v>
      </c>
      <c r="C178" s="380" t="s">
        <v>1600</v>
      </c>
      <c r="D178" s="362"/>
      <c r="E178" s="363"/>
      <c r="F178" s="363"/>
      <c r="G178" s="363"/>
      <c r="H178" s="363"/>
      <c r="I178" s="379"/>
    </row>
    <row r="179" spans="2:9" ht="38.25" customHeight="1" x14ac:dyDescent="0.2">
      <c r="B179" s="49" t="s">
        <v>893</v>
      </c>
      <c r="C179" s="14" t="s">
        <v>1601</v>
      </c>
      <c r="D179" s="35">
        <v>1</v>
      </c>
      <c r="E179" s="35">
        <v>0</v>
      </c>
      <c r="F179" s="35">
        <v>0</v>
      </c>
      <c r="G179" s="325">
        <v>1</v>
      </c>
      <c r="H179" s="335" t="s">
        <v>1602</v>
      </c>
      <c r="I179" s="379"/>
    </row>
    <row r="180" spans="2:9" ht="26.25" customHeight="1" x14ac:dyDescent="0.2">
      <c r="B180" s="49" t="s">
        <v>896</v>
      </c>
      <c r="C180" s="370" t="s">
        <v>1603</v>
      </c>
      <c r="D180" s="335">
        <v>63</v>
      </c>
      <c r="E180" s="335" t="s">
        <v>1604</v>
      </c>
      <c r="F180" s="335" t="s">
        <v>1604</v>
      </c>
      <c r="G180" s="335" t="s">
        <v>1604</v>
      </c>
      <c r="H180" s="382" t="s">
        <v>1605</v>
      </c>
      <c r="I180" s="379"/>
    </row>
    <row r="181" spans="2:9" ht="23.25" customHeight="1" x14ac:dyDescent="0.2">
      <c r="B181" s="49" t="s">
        <v>899</v>
      </c>
      <c r="C181" s="370" t="s">
        <v>1606</v>
      </c>
      <c r="D181" s="335">
        <v>0</v>
      </c>
      <c r="E181" s="335">
        <v>0</v>
      </c>
      <c r="F181" s="335">
        <v>50</v>
      </c>
      <c r="G181" s="335">
        <v>50</v>
      </c>
      <c r="H181" s="335" t="s">
        <v>1607</v>
      </c>
      <c r="I181" s="379"/>
    </row>
    <row r="182" spans="2:9" ht="25.5" customHeight="1" x14ac:dyDescent="0.2">
      <c r="B182" s="49" t="s">
        <v>902</v>
      </c>
      <c r="C182" s="370" t="s">
        <v>1608</v>
      </c>
      <c r="D182" s="335">
        <v>5</v>
      </c>
      <c r="E182" s="335">
        <v>5</v>
      </c>
      <c r="F182" s="335">
        <v>6</v>
      </c>
      <c r="G182" s="335">
        <v>6</v>
      </c>
      <c r="H182" s="335" t="s">
        <v>1609</v>
      </c>
      <c r="I182" s="379"/>
    </row>
    <row r="183" spans="2:9" ht="32.25" customHeight="1" x14ac:dyDescent="0.2">
      <c r="B183" s="49" t="s">
        <v>905</v>
      </c>
      <c r="C183" s="370" t="s">
        <v>1610</v>
      </c>
      <c r="D183" s="335">
        <v>4</v>
      </c>
      <c r="E183" s="335">
        <v>4</v>
      </c>
      <c r="F183" s="335">
        <v>4</v>
      </c>
      <c r="G183" s="335">
        <v>4</v>
      </c>
      <c r="H183" s="335" t="s">
        <v>1611</v>
      </c>
      <c r="I183" s="379"/>
    </row>
    <row r="184" spans="2:9" ht="32.25" customHeight="1" x14ac:dyDescent="0.2">
      <c r="B184" s="49" t="s">
        <v>907</v>
      </c>
      <c r="C184" s="370" t="s">
        <v>1612</v>
      </c>
      <c r="D184" s="335">
        <v>0</v>
      </c>
      <c r="E184" s="335">
        <v>0</v>
      </c>
      <c r="F184" s="335">
        <v>1</v>
      </c>
      <c r="G184" s="335">
        <v>1</v>
      </c>
      <c r="H184" s="335" t="s">
        <v>1613</v>
      </c>
      <c r="I184" s="379"/>
    </row>
    <row r="185" spans="2:9" ht="27.75" customHeight="1" x14ac:dyDescent="0.2">
      <c r="B185" s="49" t="s">
        <v>909</v>
      </c>
      <c r="C185" s="370" t="s">
        <v>1614</v>
      </c>
      <c r="D185" s="335">
        <v>0</v>
      </c>
      <c r="E185" s="335">
        <v>0</v>
      </c>
      <c r="F185" s="335">
        <v>0</v>
      </c>
      <c r="G185" s="335">
        <v>0</v>
      </c>
      <c r="H185" s="335" t="s">
        <v>1615</v>
      </c>
      <c r="I185" s="379"/>
    </row>
    <row r="186" spans="2:9" ht="54.75" customHeight="1" x14ac:dyDescent="0.2">
      <c r="B186" s="49" t="s">
        <v>911</v>
      </c>
      <c r="C186" s="370" t="s">
        <v>1616</v>
      </c>
      <c r="D186" s="335">
        <v>0</v>
      </c>
      <c r="E186" s="335">
        <v>0</v>
      </c>
      <c r="F186" s="335">
        <v>1</v>
      </c>
      <c r="G186" s="335">
        <v>1</v>
      </c>
      <c r="H186" s="335" t="s">
        <v>1617</v>
      </c>
      <c r="I186" s="379"/>
    </row>
    <row r="187" spans="2:9" ht="27" customHeight="1" x14ac:dyDescent="0.2">
      <c r="B187" s="49" t="s">
        <v>913</v>
      </c>
      <c r="C187" s="370" t="s">
        <v>1618</v>
      </c>
      <c r="D187" s="335">
        <v>0</v>
      </c>
      <c r="E187" s="335">
        <v>0</v>
      </c>
      <c r="F187" s="335">
        <v>5</v>
      </c>
      <c r="G187" s="335">
        <v>5</v>
      </c>
      <c r="H187" s="335" t="s">
        <v>1619</v>
      </c>
      <c r="I187" s="379"/>
    </row>
    <row r="188" spans="2:9" ht="17.25" customHeight="1" x14ac:dyDescent="0.2">
      <c r="B188" s="361" t="s">
        <v>931</v>
      </c>
      <c r="C188" s="380" t="s">
        <v>1620</v>
      </c>
      <c r="D188" s="362"/>
      <c r="E188" s="363"/>
      <c r="F188" s="363"/>
      <c r="G188" s="363"/>
      <c r="H188" s="363"/>
      <c r="I188" s="379"/>
    </row>
    <row r="189" spans="2:9" ht="15.75" customHeight="1" x14ac:dyDescent="0.2">
      <c r="B189" s="49" t="s">
        <v>933</v>
      </c>
      <c r="C189" s="383" t="s">
        <v>1621</v>
      </c>
      <c r="D189" s="335">
        <v>5</v>
      </c>
      <c r="E189" s="335">
        <v>5</v>
      </c>
      <c r="F189" s="335">
        <v>6</v>
      </c>
      <c r="G189" s="325">
        <v>7</v>
      </c>
      <c r="H189" s="384" t="s">
        <v>1622</v>
      </c>
      <c r="I189" s="379"/>
    </row>
    <row r="190" spans="2:9" ht="22.5" customHeight="1" x14ac:dyDescent="0.2">
      <c r="B190" s="49" t="s">
        <v>1623</v>
      </c>
      <c r="C190" s="14" t="s">
        <v>1624</v>
      </c>
      <c r="D190" s="35">
        <v>480</v>
      </c>
      <c r="E190" s="35">
        <v>485</v>
      </c>
      <c r="F190" s="35">
        <v>490</v>
      </c>
      <c r="G190" s="35">
        <v>490</v>
      </c>
      <c r="H190" s="35" t="s">
        <v>1625</v>
      </c>
      <c r="I190" s="379"/>
    </row>
    <row r="191" spans="2:9" ht="42" customHeight="1" x14ac:dyDescent="0.2">
      <c r="B191" s="49" t="s">
        <v>1626</v>
      </c>
      <c r="C191" s="385" t="s">
        <v>1627</v>
      </c>
      <c r="D191" s="335">
        <v>0</v>
      </c>
      <c r="E191" s="335">
        <v>0</v>
      </c>
      <c r="F191" s="335">
        <v>1</v>
      </c>
      <c r="G191" s="335">
        <v>1</v>
      </c>
      <c r="H191" s="335" t="s">
        <v>1628</v>
      </c>
      <c r="I191" s="379"/>
    </row>
    <row r="192" spans="2:9" ht="51.75" customHeight="1" x14ac:dyDescent="0.2">
      <c r="B192" s="49" t="s">
        <v>1629</v>
      </c>
      <c r="C192" s="385" t="s">
        <v>1630</v>
      </c>
      <c r="D192" s="335">
        <v>19</v>
      </c>
      <c r="E192" s="335">
        <v>20</v>
      </c>
      <c r="F192" s="335">
        <v>21</v>
      </c>
      <c r="G192" s="335">
        <v>21</v>
      </c>
      <c r="H192" s="335"/>
      <c r="I192" s="386"/>
    </row>
    <row r="193" spans="2:9" ht="36.75" customHeight="1" x14ac:dyDescent="0.2">
      <c r="B193" s="49" t="s">
        <v>1631</v>
      </c>
      <c r="C193" s="385" t="s">
        <v>1632</v>
      </c>
      <c r="D193" s="335">
        <v>1</v>
      </c>
      <c r="E193" s="335">
        <v>1</v>
      </c>
      <c r="F193" s="335">
        <v>1</v>
      </c>
      <c r="G193" s="335">
        <v>1</v>
      </c>
      <c r="H193" s="381"/>
      <c r="I193" s="386"/>
    </row>
    <row r="194" spans="2:9" ht="29.25" customHeight="1" x14ac:dyDescent="0.2">
      <c r="B194" s="49" t="s">
        <v>1633</v>
      </c>
      <c r="C194" s="385" t="s">
        <v>1634</v>
      </c>
      <c r="D194" s="335">
        <v>5</v>
      </c>
      <c r="E194" s="335">
        <v>6</v>
      </c>
      <c r="F194" s="335">
        <v>7</v>
      </c>
      <c r="G194" s="335">
        <v>7</v>
      </c>
      <c r="H194" s="381"/>
      <c r="I194" s="387"/>
    </row>
    <row r="195" spans="2:9" ht="25.5" x14ac:dyDescent="0.2">
      <c r="B195" s="361" t="s">
        <v>935</v>
      </c>
      <c r="C195" s="380" t="s">
        <v>1635</v>
      </c>
      <c r="D195" s="362"/>
      <c r="E195" s="363"/>
      <c r="F195" s="363"/>
      <c r="G195" s="363"/>
      <c r="H195" s="363"/>
      <c r="I195" s="379"/>
    </row>
    <row r="196" spans="2:9" ht="18" customHeight="1" x14ac:dyDescent="0.2">
      <c r="B196" s="49" t="s">
        <v>1636</v>
      </c>
      <c r="C196" s="14" t="s">
        <v>1637</v>
      </c>
      <c r="D196" s="35">
        <v>1</v>
      </c>
      <c r="E196" s="35">
        <v>2</v>
      </c>
      <c r="F196" s="35">
        <v>1</v>
      </c>
      <c r="G196" s="43">
        <v>0</v>
      </c>
      <c r="H196" s="388"/>
      <c r="I196" s="379"/>
    </row>
    <row r="197" spans="2:9" ht="20.25" customHeight="1" x14ac:dyDescent="0.2">
      <c r="B197" s="49" t="s">
        <v>937</v>
      </c>
      <c r="C197" s="14" t="s">
        <v>1638</v>
      </c>
      <c r="D197" s="35">
        <v>100</v>
      </c>
      <c r="E197" s="35">
        <v>0</v>
      </c>
      <c r="F197" s="35">
        <v>0</v>
      </c>
      <c r="G197" s="43">
        <v>0</v>
      </c>
      <c r="H197" s="213"/>
      <c r="I197" s="379"/>
    </row>
    <row r="198" spans="2:9" ht="15.75" customHeight="1" x14ac:dyDescent="0.2">
      <c r="B198" s="49" t="s">
        <v>1639</v>
      </c>
      <c r="C198" s="14" t="s">
        <v>1640</v>
      </c>
      <c r="D198" s="35">
        <v>30</v>
      </c>
      <c r="E198" s="35">
        <v>70</v>
      </c>
      <c r="F198" s="35">
        <v>0</v>
      </c>
      <c r="G198" s="43">
        <v>0</v>
      </c>
      <c r="H198" s="213"/>
      <c r="I198" s="379"/>
    </row>
    <row r="199" spans="2:9" ht="31.5" customHeight="1" x14ac:dyDescent="0.2">
      <c r="B199" s="389" t="s">
        <v>1004</v>
      </c>
      <c r="C199" s="360" t="s">
        <v>1641</v>
      </c>
      <c r="D199" s="390"/>
      <c r="E199" s="390"/>
      <c r="F199" s="390"/>
      <c r="G199" s="390"/>
      <c r="H199" s="390"/>
      <c r="I199" s="379"/>
    </row>
    <row r="200" spans="2:9" ht="21.75" customHeight="1" x14ac:dyDescent="0.2">
      <c r="B200" s="293" t="s">
        <v>1006</v>
      </c>
      <c r="C200" s="294" t="s">
        <v>1642</v>
      </c>
      <c r="D200" s="294"/>
      <c r="E200" s="294"/>
      <c r="F200" s="294"/>
      <c r="G200" s="294"/>
      <c r="H200" s="294"/>
      <c r="I200" s="379"/>
    </row>
    <row r="201" spans="2:9" ht="45.75" customHeight="1" x14ac:dyDescent="0.2">
      <c r="B201" s="407" t="s">
        <v>1008</v>
      </c>
      <c r="C201" s="407" t="s">
        <v>1643</v>
      </c>
      <c r="D201" s="28">
        <v>0.4</v>
      </c>
      <c r="E201" s="28">
        <v>0.5</v>
      </c>
      <c r="F201" s="28">
        <v>0.6</v>
      </c>
      <c r="G201" s="28">
        <v>0.7</v>
      </c>
      <c r="H201" s="411" t="s">
        <v>1644</v>
      </c>
      <c r="I201" s="379"/>
    </row>
    <row r="202" spans="2:9" ht="33.75" customHeight="1" x14ac:dyDescent="0.2">
      <c r="B202" s="407" t="s">
        <v>1043</v>
      </c>
      <c r="C202" s="29" t="s">
        <v>1645</v>
      </c>
      <c r="D202" s="28">
        <v>3700</v>
      </c>
      <c r="E202" s="28">
        <v>4100</v>
      </c>
      <c r="F202" s="28">
        <v>4500</v>
      </c>
      <c r="G202" s="28">
        <v>5000</v>
      </c>
      <c r="H202" s="411" t="s">
        <v>1646</v>
      </c>
      <c r="I202" s="379"/>
    </row>
    <row r="203" spans="2:9" ht="33.75" customHeight="1" x14ac:dyDescent="0.2">
      <c r="B203" s="407" t="s">
        <v>1046</v>
      </c>
      <c r="C203" s="407" t="s">
        <v>1647</v>
      </c>
      <c r="D203" s="28">
        <v>9</v>
      </c>
      <c r="E203" s="28">
        <v>9</v>
      </c>
      <c r="F203" s="28">
        <v>10</v>
      </c>
      <c r="G203" s="28">
        <v>11</v>
      </c>
      <c r="H203" s="411" t="s">
        <v>1648</v>
      </c>
      <c r="I203" s="379"/>
    </row>
    <row r="204" spans="2:9" ht="31.5" customHeight="1" x14ac:dyDescent="0.2">
      <c r="B204" s="407" t="s">
        <v>1049</v>
      </c>
      <c r="C204" s="27" t="s">
        <v>1649</v>
      </c>
      <c r="D204" s="116">
        <v>15</v>
      </c>
      <c r="E204" s="116">
        <v>18</v>
      </c>
      <c r="F204" s="116">
        <v>20</v>
      </c>
      <c r="G204" s="116">
        <v>22</v>
      </c>
      <c r="H204" s="411" t="s">
        <v>1650</v>
      </c>
      <c r="I204" s="379"/>
    </row>
    <row r="205" spans="2:9" ht="36.75" customHeight="1" x14ac:dyDescent="0.2">
      <c r="B205" s="407" t="s">
        <v>1052</v>
      </c>
      <c r="C205" s="27" t="s">
        <v>1651</v>
      </c>
      <c r="D205" s="116">
        <v>8</v>
      </c>
      <c r="E205" s="116">
        <v>5</v>
      </c>
      <c r="F205" s="116">
        <v>5</v>
      </c>
      <c r="G205" s="116">
        <v>5</v>
      </c>
      <c r="H205" s="411" t="s">
        <v>1652</v>
      </c>
      <c r="I205" s="379"/>
    </row>
    <row r="206" spans="2:9" ht="27.75" customHeight="1" x14ac:dyDescent="0.2">
      <c r="B206" s="407" t="s">
        <v>1052</v>
      </c>
      <c r="C206" s="27" t="s">
        <v>1653</v>
      </c>
      <c r="D206" s="28">
        <v>0</v>
      </c>
      <c r="E206" s="28">
        <v>1</v>
      </c>
      <c r="F206" s="28">
        <v>1</v>
      </c>
      <c r="G206" s="28">
        <v>1</v>
      </c>
      <c r="H206" s="411" t="s">
        <v>1652</v>
      </c>
      <c r="I206" s="379"/>
    </row>
    <row r="207" spans="2:9" ht="39.75" customHeight="1" x14ac:dyDescent="0.2">
      <c r="B207" s="412" t="s">
        <v>1013</v>
      </c>
      <c r="C207" s="29" t="s">
        <v>1654</v>
      </c>
      <c r="D207" s="28">
        <v>0</v>
      </c>
      <c r="E207" s="28">
        <v>0</v>
      </c>
      <c r="F207" s="28">
        <v>1</v>
      </c>
      <c r="G207" s="28">
        <v>0</v>
      </c>
      <c r="H207" s="28" t="s">
        <v>1655</v>
      </c>
      <c r="I207" s="379"/>
    </row>
    <row r="208" spans="2:9" ht="15.75" customHeight="1" x14ac:dyDescent="0.2">
      <c r="B208" s="48" t="s">
        <v>1011</v>
      </c>
      <c r="C208" s="343" t="s">
        <v>1656</v>
      </c>
      <c r="D208" s="410"/>
      <c r="E208" s="40"/>
      <c r="F208" s="40"/>
      <c r="G208" s="40"/>
      <c r="H208" s="75"/>
      <c r="I208" s="379"/>
    </row>
    <row r="209" spans="2:9" ht="33.75" customHeight="1" x14ac:dyDescent="0.2">
      <c r="B209" s="49" t="s">
        <v>1016</v>
      </c>
      <c r="C209" s="14" t="s">
        <v>1657</v>
      </c>
      <c r="D209" s="35">
        <v>8</v>
      </c>
      <c r="E209" s="35">
        <v>8</v>
      </c>
      <c r="F209" s="35">
        <v>9</v>
      </c>
      <c r="G209" s="35">
        <v>9</v>
      </c>
      <c r="H209" s="35" t="s">
        <v>1658</v>
      </c>
      <c r="I209" s="379"/>
    </row>
    <row r="210" spans="2:9" ht="30.75" customHeight="1" x14ac:dyDescent="0.2">
      <c r="B210" s="49" t="s">
        <v>1019</v>
      </c>
      <c r="C210" s="14" t="s">
        <v>1659</v>
      </c>
      <c r="D210" s="35">
        <v>17</v>
      </c>
      <c r="E210" s="35">
        <v>18</v>
      </c>
      <c r="F210" s="35">
        <v>19</v>
      </c>
      <c r="G210" s="35">
        <v>19</v>
      </c>
      <c r="H210" s="335" t="s">
        <v>1660</v>
      </c>
      <c r="I210" s="379"/>
    </row>
    <row r="211" spans="2:9" ht="27" customHeight="1" x14ac:dyDescent="0.2">
      <c r="B211" s="49" t="s">
        <v>1661</v>
      </c>
      <c r="C211" s="385" t="s">
        <v>1662</v>
      </c>
      <c r="D211" s="335">
        <v>7</v>
      </c>
      <c r="E211" s="335">
        <v>8</v>
      </c>
      <c r="F211" s="335">
        <v>8</v>
      </c>
      <c r="G211" s="335">
        <v>8</v>
      </c>
      <c r="H211" s="335" t="s">
        <v>1663</v>
      </c>
      <c r="I211" s="379"/>
    </row>
    <row r="212" spans="2:9" ht="40.5" customHeight="1" x14ac:dyDescent="0.2">
      <c r="B212" s="49" t="s">
        <v>1664</v>
      </c>
      <c r="C212" s="385" t="s">
        <v>1665</v>
      </c>
      <c r="D212" s="335">
        <v>7</v>
      </c>
      <c r="E212" s="335">
        <v>8</v>
      </c>
      <c r="F212" s="335">
        <v>8</v>
      </c>
      <c r="G212" s="335">
        <v>8</v>
      </c>
      <c r="H212" s="335" t="s">
        <v>1666</v>
      </c>
      <c r="I212" s="379"/>
    </row>
    <row r="213" spans="2:9" ht="27" customHeight="1" x14ac:dyDescent="0.2">
      <c r="B213" s="49" t="s">
        <v>1667</v>
      </c>
      <c r="C213" s="370" t="s">
        <v>1668</v>
      </c>
      <c r="D213" s="335">
        <v>8</v>
      </c>
      <c r="E213" s="335">
        <v>8</v>
      </c>
      <c r="F213" s="335">
        <v>8</v>
      </c>
      <c r="G213" s="335">
        <v>8</v>
      </c>
      <c r="H213" s="335" t="s">
        <v>1669</v>
      </c>
      <c r="I213" s="391"/>
    </row>
    <row r="214" spans="2:9" ht="32.25" customHeight="1" x14ac:dyDescent="0.2">
      <c r="B214" s="49" t="s">
        <v>1670</v>
      </c>
      <c r="C214" s="370" t="s">
        <v>1671</v>
      </c>
      <c r="D214" s="335">
        <v>22</v>
      </c>
      <c r="E214" s="335">
        <v>23</v>
      </c>
      <c r="F214" s="335">
        <v>24</v>
      </c>
      <c r="G214" s="335">
        <v>24</v>
      </c>
      <c r="H214" s="335"/>
      <c r="I214" s="391"/>
    </row>
    <row r="215" spans="2:9" ht="40.5" customHeight="1" x14ac:dyDescent="0.2">
      <c r="B215" s="49" t="s">
        <v>1672</v>
      </c>
      <c r="C215" s="370" t="s">
        <v>1673</v>
      </c>
      <c r="D215" s="335">
        <v>25</v>
      </c>
      <c r="E215" s="335">
        <v>26</v>
      </c>
      <c r="F215" s="335">
        <v>27</v>
      </c>
      <c r="G215" s="335">
        <v>27</v>
      </c>
      <c r="H215" s="335"/>
      <c r="I215" s="391"/>
    </row>
    <row r="216" spans="2:9" ht="31.5" customHeight="1" x14ac:dyDescent="0.2">
      <c r="B216" s="49" t="s">
        <v>1674</v>
      </c>
      <c r="C216" s="370" t="s">
        <v>1675</v>
      </c>
      <c r="D216" s="335">
        <v>60</v>
      </c>
      <c r="E216" s="335">
        <v>65</v>
      </c>
      <c r="F216" s="335">
        <v>70</v>
      </c>
      <c r="G216" s="335">
        <v>70</v>
      </c>
      <c r="H216" s="381"/>
      <c r="I216" s="391"/>
    </row>
    <row r="217" spans="2:9" ht="32.25" customHeight="1" x14ac:dyDescent="0.2">
      <c r="B217" s="49" t="s">
        <v>1676</v>
      </c>
      <c r="C217" s="370" t="s">
        <v>1677</v>
      </c>
      <c r="D217" s="335">
        <v>5</v>
      </c>
      <c r="E217" s="335">
        <v>6</v>
      </c>
      <c r="F217" s="335">
        <v>6</v>
      </c>
      <c r="G217" s="335">
        <v>6</v>
      </c>
      <c r="H217" s="381"/>
      <c r="I217" s="391"/>
    </row>
    <row r="218" spans="2:9" ht="27" customHeight="1" x14ac:dyDescent="0.2">
      <c r="B218" s="49" t="s">
        <v>1678</v>
      </c>
      <c r="C218" s="370" t="s">
        <v>1679</v>
      </c>
      <c r="D218" s="335">
        <v>6</v>
      </c>
      <c r="E218" s="335">
        <v>6</v>
      </c>
      <c r="F218" s="335">
        <v>6</v>
      </c>
      <c r="G218" s="335">
        <v>6</v>
      </c>
      <c r="H218" s="381"/>
      <c r="I218" s="391"/>
    </row>
    <row r="219" spans="2:9" ht="25.5" x14ac:dyDescent="0.2">
      <c r="B219" s="49" t="s">
        <v>1680</v>
      </c>
      <c r="C219" s="370" t="s">
        <v>1681</v>
      </c>
      <c r="D219" s="335">
        <v>1</v>
      </c>
      <c r="E219" s="335">
        <v>1</v>
      </c>
      <c r="F219" s="335">
        <v>1</v>
      </c>
      <c r="G219" s="335">
        <v>1</v>
      </c>
      <c r="H219" s="381"/>
    </row>
    <row r="220" spans="2:9" ht="25.5" x14ac:dyDescent="0.2">
      <c r="B220" s="361" t="s">
        <v>1021</v>
      </c>
      <c r="C220" s="333" t="s">
        <v>1682</v>
      </c>
      <c r="D220" s="362"/>
      <c r="E220" s="363"/>
      <c r="F220" s="363"/>
      <c r="G220" s="363"/>
      <c r="H220" s="363"/>
    </row>
    <row r="221" spans="2:9" ht="17.25" customHeight="1" x14ac:dyDescent="0.2">
      <c r="B221" s="49" t="s">
        <v>1023</v>
      </c>
      <c r="C221" s="11" t="s">
        <v>1383</v>
      </c>
      <c r="D221" s="35">
        <v>0</v>
      </c>
      <c r="E221" s="35">
        <v>1</v>
      </c>
      <c r="F221" s="35">
        <v>0</v>
      </c>
      <c r="G221" s="325">
        <v>0</v>
      </c>
      <c r="H221" s="392"/>
    </row>
    <row r="222" spans="2:9" ht="17.25" customHeight="1" x14ac:dyDescent="0.2">
      <c r="B222" s="49" t="s">
        <v>1026</v>
      </c>
      <c r="C222" s="393" t="s">
        <v>1683</v>
      </c>
      <c r="D222" s="335">
        <v>0</v>
      </c>
      <c r="E222" s="335">
        <v>0</v>
      </c>
      <c r="F222" s="335">
        <v>100</v>
      </c>
      <c r="G222" s="325">
        <v>0</v>
      </c>
      <c r="H222" s="213"/>
    </row>
    <row r="223" spans="2:9" ht="25.5" x14ac:dyDescent="0.2">
      <c r="B223" s="361" t="s">
        <v>1028</v>
      </c>
      <c r="C223" s="333" t="s">
        <v>1684</v>
      </c>
      <c r="D223" s="362"/>
      <c r="E223" s="363"/>
      <c r="F223" s="363"/>
      <c r="G223" s="363"/>
      <c r="H223" s="363"/>
    </row>
    <row r="224" spans="2:9" ht="17.25" customHeight="1" x14ac:dyDescent="0.2">
      <c r="B224" s="49" t="s">
        <v>1030</v>
      </c>
      <c r="C224" s="11" t="s">
        <v>1383</v>
      </c>
      <c r="D224" s="35">
        <v>0</v>
      </c>
      <c r="E224" s="35">
        <v>1</v>
      </c>
      <c r="F224" s="35">
        <v>0</v>
      </c>
      <c r="G224" s="325">
        <v>0</v>
      </c>
      <c r="H224" s="392"/>
    </row>
    <row r="225" spans="2:8" ht="30.75" customHeight="1" x14ac:dyDescent="0.2">
      <c r="B225" s="49" t="s">
        <v>1031</v>
      </c>
      <c r="C225" s="393" t="s">
        <v>1685</v>
      </c>
      <c r="D225" s="335">
        <v>0</v>
      </c>
      <c r="E225" s="335">
        <v>0</v>
      </c>
      <c r="F225" s="335">
        <v>50</v>
      </c>
      <c r="G225" s="325">
        <v>50</v>
      </c>
      <c r="H225" s="392"/>
    </row>
    <row r="226" spans="2:8" ht="25.5" x14ac:dyDescent="0.2">
      <c r="B226" s="361" t="s">
        <v>1035</v>
      </c>
      <c r="C226" s="333" t="s">
        <v>1686</v>
      </c>
      <c r="D226" s="362"/>
      <c r="E226" s="363"/>
      <c r="F226" s="363"/>
      <c r="G226" s="363"/>
      <c r="H226" s="363"/>
    </row>
    <row r="227" spans="2:8" ht="20.25" customHeight="1" x14ac:dyDescent="0.2">
      <c r="B227" s="49" t="s">
        <v>1036</v>
      </c>
      <c r="C227" s="11" t="s">
        <v>1383</v>
      </c>
      <c r="D227" s="35">
        <v>0</v>
      </c>
      <c r="E227" s="35">
        <v>1</v>
      </c>
      <c r="F227" s="35">
        <v>1</v>
      </c>
      <c r="G227" s="43">
        <v>0</v>
      </c>
      <c r="H227" s="213"/>
    </row>
    <row r="228" spans="2:8" ht="30" customHeight="1" x14ac:dyDescent="0.2">
      <c r="B228" s="49" t="s">
        <v>1687</v>
      </c>
      <c r="C228" s="11" t="s">
        <v>1688</v>
      </c>
      <c r="D228" s="35">
        <v>0</v>
      </c>
      <c r="E228" s="35">
        <v>100</v>
      </c>
      <c r="F228" s="35">
        <v>0</v>
      </c>
      <c r="G228" s="43">
        <v>0</v>
      </c>
      <c r="H228" s="213"/>
    </row>
    <row r="229" spans="2:8" ht="25.5" customHeight="1" x14ac:dyDescent="0.2">
      <c r="B229" s="49" t="s">
        <v>1689</v>
      </c>
      <c r="C229" s="11" t="s">
        <v>1690</v>
      </c>
      <c r="D229" s="35">
        <v>0</v>
      </c>
      <c r="E229" s="35">
        <v>0</v>
      </c>
      <c r="F229" s="35">
        <v>100</v>
      </c>
      <c r="G229" s="43">
        <v>0</v>
      </c>
      <c r="H229" s="213"/>
    </row>
    <row r="230" spans="2:8" ht="30" customHeight="1" x14ac:dyDescent="0.2">
      <c r="B230" s="23" t="s">
        <v>1037</v>
      </c>
      <c r="C230" s="24" t="s">
        <v>1691</v>
      </c>
      <c r="D230" s="8"/>
      <c r="E230" s="8"/>
      <c r="F230" s="8"/>
      <c r="G230" s="8"/>
      <c r="H230" s="8"/>
    </row>
    <row r="231" spans="2:8" ht="29.25" customHeight="1" x14ac:dyDescent="0.2">
      <c r="B231" s="10" t="s">
        <v>1039</v>
      </c>
      <c r="C231" s="9" t="s">
        <v>1692</v>
      </c>
      <c r="D231" s="9"/>
      <c r="E231" s="9"/>
      <c r="F231" s="9"/>
      <c r="G231" s="9"/>
      <c r="H231" s="9"/>
    </row>
    <row r="232" spans="2:8" ht="72.75" customHeight="1" x14ac:dyDescent="0.2">
      <c r="B232" s="26" t="s">
        <v>1693</v>
      </c>
      <c r="C232" s="316" t="s">
        <v>1694</v>
      </c>
      <c r="D232" s="28">
        <v>229</v>
      </c>
      <c r="E232" s="28">
        <v>229</v>
      </c>
      <c r="F232" s="28">
        <v>229</v>
      </c>
      <c r="G232" s="486">
        <v>229</v>
      </c>
      <c r="H232" s="315" t="s">
        <v>1695</v>
      </c>
    </row>
    <row r="233" spans="2:8" ht="29.25" customHeight="1" x14ac:dyDescent="0.2">
      <c r="B233" s="26" t="s">
        <v>1696</v>
      </c>
      <c r="C233" s="29" t="s">
        <v>1697</v>
      </c>
      <c r="D233" s="28">
        <v>3</v>
      </c>
      <c r="E233" s="28">
        <v>6</v>
      </c>
      <c r="F233" s="28">
        <v>2</v>
      </c>
      <c r="G233" s="487">
        <v>2</v>
      </c>
      <c r="H233" s="373" t="s">
        <v>1698</v>
      </c>
    </row>
    <row r="234" spans="2:8" ht="28.5" customHeight="1" x14ac:dyDescent="0.2">
      <c r="B234" s="26" t="s">
        <v>1699</v>
      </c>
      <c r="C234" s="374" t="s">
        <v>1700</v>
      </c>
      <c r="D234" s="318">
        <v>2</v>
      </c>
      <c r="E234" s="318">
        <v>2</v>
      </c>
      <c r="F234" s="318">
        <v>2</v>
      </c>
      <c r="G234" s="487">
        <v>2</v>
      </c>
      <c r="H234" s="375" t="s">
        <v>1698</v>
      </c>
    </row>
    <row r="235" spans="2:8" ht="45.75" customHeight="1" x14ac:dyDescent="0.2">
      <c r="B235" s="26" t="s">
        <v>1701</v>
      </c>
      <c r="C235" s="374" t="s">
        <v>1702</v>
      </c>
      <c r="D235" s="318">
        <v>32</v>
      </c>
      <c r="E235" s="318">
        <v>32</v>
      </c>
      <c r="F235" s="318">
        <v>32</v>
      </c>
      <c r="G235" s="487">
        <v>32</v>
      </c>
      <c r="H235" s="373" t="s">
        <v>1703</v>
      </c>
    </row>
    <row r="236" spans="2:8" ht="24.75" customHeight="1" x14ac:dyDescent="0.2">
      <c r="B236" s="26" t="s">
        <v>1704</v>
      </c>
      <c r="C236" s="317" t="s">
        <v>1705</v>
      </c>
      <c r="D236" s="318">
        <v>9</v>
      </c>
      <c r="E236" s="318">
        <v>9</v>
      </c>
      <c r="F236" s="318">
        <v>9</v>
      </c>
      <c r="G236" s="487">
        <v>10</v>
      </c>
      <c r="H236" s="373" t="s">
        <v>1706</v>
      </c>
    </row>
    <row r="237" spans="2:8" ht="30.75" customHeight="1" x14ac:dyDescent="0.2">
      <c r="B237" s="26" t="s">
        <v>1707</v>
      </c>
      <c r="C237" s="317" t="s">
        <v>1708</v>
      </c>
      <c r="D237" s="28">
        <v>45</v>
      </c>
      <c r="E237" s="28">
        <v>47</v>
      </c>
      <c r="F237" s="28">
        <v>49</v>
      </c>
      <c r="G237" s="487">
        <v>50</v>
      </c>
      <c r="H237" s="373" t="s">
        <v>1709</v>
      </c>
    </row>
    <row r="238" spans="2:8" ht="24.75" customHeight="1" x14ac:dyDescent="0.2">
      <c r="B238" s="26" t="s">
        <v>1710</v>
      </c>
      <c r="C238" s="317" t="s">
        <v>1711</v>
      </c>
      <c r="D238" s="318">
        <v>3</v>
      </c>
      <c r="E238" s="318">
        <v>3</v>
      </c>
      <c r="F238" s="318">
        <v>3</v>
      </c>
      <c r="G238" s="487">
        <v>3</v>
      </c>
      <c r="H238" s="373" t="s">
        <v>1712</v>
      </c>
    </row>
    <row r="239" spans="2:8" ht="56.25" customHeight="1" x14ac:dyDescent="0.2">
      <c r="B239" s="26" t="s">
        <v>1713</v>
      </c>
      <c r="C239" s="317" t="s">
        <v>1714</v>
      </c>
      <c r="D239" s="318">
        <v>11</v>
      </c>
      <c r="E239" s="318">
        <v>11</v>
      </c>
      <c r="F239" s="318">
        <v>11</v>
      </c>
      <c r="G239" s="487">
        <v>11</v>
      </c>
      <c r="H239" s="318" t="s">
        <v>1715</v>
      </c>
    </row>
    <row r="240" spans="2:8" ht="37.5" customHeight="1" x14ac:dyDescent="0.2">
      <c r="B240" s="361" t="s">
        <v>1061</v>
      </c>
      <c r="C240" s="333" t="s">
        <v>1716</v>
      </c>
      <c r="D240" s="362"/>
      <c r="E240" s="363"/>
      <c r="F240" s="363"/>
      <c r="G240" s="363"/>
      <c r="H240" s="363"/>
    </row>
    <row r="241" spans="2:9" ht="20.25" customHeight="1" x14ac:dyDescent="0.2">
      <c r="B241" s="67" t="s">
        <v>1063</v>
      </c>
      <c r="C241" s="11" t="s">
        <v>1717</v>
      </c>
      <c r="D241" s="35">
        <v>4</v>
      </c>
      <c r="E241" s="35">
        <v>1</v>
      </c>
      <c r="F241" s="35">
        <v>1</v>
      </c>
      <c r="G241" s="417">
        <v>1</v>
      </c>
      <c r="H241" s="213"/>
    </row>
    <row r="242" spans="2:9" ht="16.5" customHeight="1" x14ac:dyDescent="0.2">
      <c r="B242" s="361" t="s">
        <v>1067</v>
      </c>
      <c r="C242" s="333" t="s">
        <v>1718</v>
      </c>
      <c r="D242" s="362"/>
      <c r="E242" s="363"/>
      <c r="F242" s="363"/>
      <c r="G242" s="423"/>
      <c r="H242" s="363"/>
    </row>
    <row r="243" spans="2:9" ht="19.5" customHeight="1" x14ac:dyDescent="0.2">
      <c r="B243" s="49" t="s">
        <v>1069</v>
      </c>
      <c r="C243" s="11" t="s">
        <v>1717</v>
      </c>
      <c r="D243" s="35">
        <v>9</v>
      </c>
      <c r="E243" s="35">
        <v>15</v>
      </c>
      <c r="F243" s="35">
        <v>15</v>
      </c>
      <c r="G243" s="417">
        <v>15</v>
      </c>
      <c r="H243" s="135" t="s">
        <v>1719</v>
      </c>
      <c r="I243" s="379"/>
    </row>
    <row r="244" spans="2:9" ht="29.25" customHeight="1" x14ac:dyDescent="0.2">
      <c r="B244" s="361" t="s">
        <v>1082</v>
      </c>
      <c r="C244" s="380" t="s">
        <v>1720</v>
      </c>
      <c r="D244" s="362"/>
      <c r="E244" s="363"/>
      <c r="F244" s="363"/>
      <c r="G244" s="423"/>
      <c r="H244" s="363"/>
      <c r="I244" s="379"/>
    </row>
    <row r="245" spans="2:9" ht="31.5" customHeight="1" x14ac:dyDescent="0.2">
      <c r="B245" s="49" t="s">
        <v>1084</v>
      </c>
      <c r="C245" s="14" t="s">
        <v>1721</v>
      </c>
      <c r="D245" s="35">
        <v>1</v>
      </c>
      <c r="E245" s="35">
        <v>2</v>
      </c>
      <c r="F245" s="35">
        <v>2</v>
      </c>
      <c r="G245" s="417">
        <v>2</v>
      </c>
      <c r="H245" s="371"/>
    </row>
    <row r="246" spans="2:9" ht="27" customHeight="1" x14ac:dyDescent="0.2">
      <c r="B246" s="49" t="s">
        <v>1722</v>
      </c>
      <c r="C246" s="385" t="s">
        <v>1723</v>
      </c>
      <c r="D246" s="335">
        <v>3</v>
      </c>
      <c r="E246" s="335">
        <v>3</v>
      </c>
      <c r="F246" s="335">
        <v>3</v>
      </c>
      <c r="G246" s="438">
        <v>3</v>
      </c>
      <c r="H246" s="394"/>
    </row>
    <row r="247" spans="2:9" ht="25.5" x14ac:dyDescent="0.2">
      <c r="B247" s="361" t="s">
        <v>1088</v>
      </c>
      <c r="C247" s="333" t="s">
        <v>1724</v>
      </c>
      <c r="D247" s="362"/>
      <c r="E247" s="363"/>
      <c r="F247" s="363"/>
      <c r="G247" s="423"/>
      <c r="H247" s="363"/>
    </row>
    <row r="248" spans="2:9" x14ac:dyDescent="0.2">
      <c r="B248" s="246" t="s">
        <v>1090</v>
      </c>
      <c r="C248" s="248" t="s">
        <v>1717</v>
      </c>
      <c r="D248" s="86">
        <v>15</v>
      </c>
      <c r="E248" s="86">
        <v>13</v>
      </c>
      <c r="F248" s="86">
        <v>13</v>
      </c>
      <c r="G248" s="488">
        <v>13</v>
      </c>
      <c r="H248" s="413"/>
    </row>
    <row r="249" spans="2:9" ht="25.5" x14ac:dyDescent="0.2">
      <c r="B249" s="361" t="s">
        <v>1725</v>
      </c>
      <c r="C249" s="333" t="s">
        <v>1726</v>
      </c>
      <c r="D249" s="362"/>
      <c r="E249" s="363"/>
      <c r="F249" s="363"/>
      <c r="G249" s="423"/>
      <c r="H249" s="363"/>
    </row>
    <row r="250" spans="2:9" ht="19.5" customHeight="1" x14ac:dyDescent="0.2">
      <c r="B250" s="49" t="s">
        <v>1727</v>
      </c>
      <c r="C250" s="393" t="s">
        <v>1717</v>
      </c>
      <c r="D250" s="35">
        <v>7</v>
      </c>
      <c r="E250" s="35">
        <v>6</v>
      </c>
      <c r="F250" s="35">
        <v>6</v>
      </c>
      <c r="G250" s="417">
        <v>6</v>
      </c>
      <c r="H250" s="273"/>
    </row>
    <row r="251" spans="2:9" x14ac:dyDescent="0.2">
      <c r="B251" s="490" t="s">
        <v>1728</v>
      </c>
      <c r="C251" s="491" t="s">
        <v>1729</v>
      </c>
      <c r="D251" s="492"/>
      <c r="E251" s="493"/>
      <c r="F251" s="493"/>
      <c r="G251" s="493"/>
      <c r="H251" s="493"/>
    </row>
    <row r="252" spans="2:9" ht="24" customHeight="1" x14ac:dyDescent="0.2">
      <c r="B252" s="494" t="s">
        <v>1730</v>
      </c>
      <c r="C252" s="495" t="s">
        <v>1731</v>
      </c>
      <c r="D252" s="496">
        <v>7</v>
      </c>
      <c r="E252" s="497">
        <v>0</v>
      </c>
      <c r="F252" s="497">
        <v>1</v>
      </c>
      <c r="G252" s="426">
        <v>1</v>
      </c>
      <c r="H252" s="498"/>
    </row>
    <row r="253" spans="2:9" x14ac:dyDescent="0.2">
      <c r="B253" s="494" t="s">
        <v>1732</v>
      </c>
      <c r="C253" s="495" t="s">
        <v>1733</v>
      </c>
      <c r="D253" s="499"/>
      <c r="E253" s="497">
        <v>0</v>
      </c>
      <c r="F253" s="497">
        <v>1</v>
      </c>
      <c r="G253" s="426">
        <v>1</v>
      </c>
      <c r="H253" s="498"/>
    </row>
  </sheetData>
  <mergeCells count="5">
    <mergeCell ref="B2:H2"/>
    <mergeCell ref="B3:B4"/>
    <mergeCell ref="C3:C4"/>
    <mergeCell ref="H3:H4"/>
    <mergeCell ref="D3:G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b9a3712e-bc20-405a-b37f-500586867ac7">
      <Terms xmlns="http://schemas.microsoft.com/office/infopath/2007/PartnerControls"/>
    </lcf76f155ced4ddcb4097134ff3c332f>
    <TaxCatchAll xmlns="7463d64c-3a86-4ce4-961a-ea9a276065c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2B9FF89BC0D15E42850BA04E1E8B4F0E" ma:contentTypeVersion="18" ma:contentTypeDescription="Kurkite naują dokumentą." ma:contentTypeScope="" ma:versionID="455a0f47c381d6064f315efe15627ed7">
  <xsd:schema xmlns:xsd="http://www.w3.org/2001/XMLSchema" xmlns:xs="http://www.w3.org/2001/XMLSchema" xmlns:p="http://schemas.microsoft.com/office/2006/metadata/properties" xmlns:ns1="http://schemas.microsoft.com/sharepoint/v3" xmlns:ns2="b9a3712e-bc20-405a-b37f-500586867ac7" xmlns:ns3="7463d64c-3a86-4ce4-961a-ea9a276065c6" targetNamespace="http://schemas.microsoft.com/office/2006/metadata/properties" ma:root="true" ma:fieldsID="f68fe884d873ec9724437a212278b8be" ns1:_="" ns2:_="" ns3:_="">
    <xsd:import namespace="http://schemas.microsoft.com/sharepoint/v3"/>
    <xsd:import namespace="b9a3712e-bc20-405a-b37f-500586867ac7"/>
    <xsd:import namespace="7463d64c-3a86-4ce4-961a-ea9a276065c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4" nillable="true" ma:displayName="Bendrosios atitikties strategijos ypatybės" ma:hidden="true" ma:internalName="_ip_UnifiedCompliancePolicyProperties">
      <xsd:simpleType>
        <xsd:restriction base="dms:Note"/>
      </xsd:simpleType>
    </xsd:element>
    <xsd:element name="_ip_UnifiedCompliancePolicyUIAction" ma:index="25" nillable="true" ma:displayName="Bendrosios atitikties strategijos UI veiksmas"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9a3712e-bc20-405a-b37f-500586867a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lcf76f155ced4ddcb4097134ff3c332f" ma:index="17" nillable="true" ma:taxonomy="true" ma:internalName="lcf76f155ced4ddcb4097134ff3c332f" ma:taxonomyFieldName="MediaServiceImageTags" ma:displayName="Vaizdų žymės" ma:readOnly="false" ma:fieldId="{5cf76f15-5ced-4ddc-b409-7134ff3c332f}" ma:taxonomyMulti="true" ma:sspId="82862607-985e-4adb-854e-bf70ecc715d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463d64c-3a86-4ce4-961a-ea9a276065c6"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3917caf-c73e-4626-977e-659598709a0a}" ma:internalName="TaxCatchAll" ma:showField="CatchAllData" ma:web="7463d64c-3a86-4ce4-961a-ea9a276065c6">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Bendrinta su išsamia informacija"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EE52D1-FE3C-478D-9F8A-00DBAEB3704E}">
  <ds:schemaRefs>
    <ds:schemaRef ds:uri="http://schemas.microsoft.com/sharepoint/v3/contenttype/forms"/>
  </ds:schemaRefs>
</ds:datastoreItem>
</file>

<file path=customXml/itemProps2.xml><?xml version="1.0" encoding="utf-8"?>
<ds:datastoreItem xmlns:ds="http://schemas.openxmlformats.org/officeDocument/2006/customXml" ds:itemID="{C82B8A2E-FB9A-4C39-8E4E-EB2CC517A9C0}">
  <ds:schemaRefs>
    <ds:schemaRef ds:uri="http://schemas.microsoft.com/office/2006/metadata/properties"/>
    <ds:schemaRef ds:uri="http://schemas.microsoft.com/office/infopath/2007/PartnerControls"/>
    <ds:schemaRef ds:uri="http://schemas.microsoft.com/sharepoint/v3"/>
    <ds:schemaRef ds:uri="b9a3712e-bc20-405a-b37f-500586867ac7"/>
    <ds:schemaRef ds:uri="7463d64c-3a86-4ce4-961a-ea9a276065c6"/>
  </ds:schemaRefs>
</ds:datastoreItem>
</file>

<file path=customXml/itemProps3.xml><?xml version="1.0" encoding="utf-8"?>
<ds:datastoreItem xmlns:ds="http://schemas.openxmlformats.org/officeDocument/2006/customXml" ds:itemID="{A523A59D-3F40-4411-BAF4-5CD7F218E5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9a3712e-bc20-405a-b37f-500586867ac7"/>
    <ds:schemaRef ds:uri="7463d64c-3a86-4ce4-961a-ea9a276065c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5</vt:i4>
      </vt:variant>
      <vt:variant>
        <vt:lpstr>Įvardinti diapazonai</vt:lpstr>
      </vt:variant>
      <vt:variant>
        <vt:i4>2</vt:i4>
      </vt:variant>
    </vt:vector>
  </HeadingPairs>
  <TitlesOfParts>
    <vt:vector size="7" baseType="lpstr">
      <vt:lpstr>1 programa</vt:lpstr>
      <vt:lpstr>2 programa</vt:lpstr>
      <vt:lpstr>3 programa</vt:lpstr>
      <vt:lpstr>4 programa</vt:lpstr>
      <vt:lpstr>5 programa</vt:lpstr>
      <vt:lpstr>'1 programa'!Print_Area</vt:lpstr>
      <vt:lpstr>'1 programa'!Print_Titles</vt:lpstr>
    </vt:vector>
  </TitlesOfParts>
  <Manager/>
  <Company>KMSA</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Snieguolė Kačerauskaitė</dc:creator>
  <cp:keywords/>
  <dc:description/>
  <cp:lastModifiedBy>Violeta Grajauskiene</cp:lastModifiedBy>
  <cp:revision/>
  <dcterms:created xsi:type="dcterms:W3CDTF">2023-07-18T10:20:00Z</dcterms:created>
  <dcterms:modified xsi:type="dcterms:W3CDTF">2025-02-11T13:02:34Z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0x0101002B9FF89BC0D15E42850BA04E1E8B4F0E</vt:lpwstr>
  </property>
  <property fmtid="{D5CDD505-2E9C-101B-9397-08002B2CF9AE}" pid="3" name="MediaServiceImageTags">
    <vt:lpwstr/>
  </property>
</Properties>
</file>