
<file path=[Content_Types].xml><?xml version="1.0" encoding="utf-8"?>
<Types xmlns="http://schemas.openxmlformats.org/package/2006/content-types">
  <Default Extension="bin" ContentType="application/vnd.openxmlformats-officedocument.spreadsheetml.printerSettings"/>
  <Default Extension="tmp"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violeta darbas\STRATEGINIS PLANAVIMAS\KEITIMAI\2025 m\2025-02\"/>
    </mc:Choice>
  </mc:AlternateContent>
  <bookViews>
    <workbookView xWindow="-120" yWindow="-120" windowWidth="21690" windowHeight="5760" tabRatio="766" activeTab="4"/>
  </bookViews>
  <sheets>
    <sheet name="1 programa" sheetId="1" r:id="rId1"/>
    <sheet name="2 programa" sheetId="9" r:id="rId2"/>
    <sheet name="3 programa" sheetId="4" r:id="rId3"/>
    <sheet name="4 programa" sheetId="5" r:id="rId4"/>
    <sheet name="5 programa" sheetId="6" r:id="rId5"/>
    <sheet name="Suvestinė" sheetId="8" r:id="rId6"/>
    <sheet name="Planui" sheetId="10" state="hidden" r:id="rId7"/>
  </sheets>
  <definedNames>
    <definedName name="Asignavimų_valdytojai" localSheetId="0">#REF!</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40" i="6" l="1"/>
  <c r="L143" i="6"/>
  <c r="K143" i="6"/>
  <c r="J143" i="6"/>
  <c r="L173" i="4" l="1"/>
  <c r="J173" i="4"/>
  <c r="K173" i="4"/>
  <c r="K157" i="4"/>
  <c r="L157" i="4"/>
  <c r="K117" i="4"/>
  <c r="L117" i="4"/>
  <c r="L100" i="4"/>
  <c r="L85" i="4"/>
  <c r="K85" i="4"/>
  <c r="L82" i="4"/>
  <c r="K82" i="4"/>
  <c r="K76" i="4"/>
  <c r="L76" i="4"/>
  <c r="L71" i="4"/>
  <c r="K71" i="4"/>
  <c r="K28" i="1"/>
  <c r="L28" i="1"/>
  <c r="K29" i="1"/>
  <c r="L29" i="1"/>
  <c r="K30" i="1"/>
  <c r="L30" i="1"/>
  <c r="K31" i="1"/>
  <c r="L31" i="1"/>
  <c r="K33" i="1"/>
  <c r="L33" i="1"/>
  <c r="K14" i="1"/>
  <c r="L14" i="1"/>
  <c r="J211" i="9"/>
  <c r="J192" i="9"/>
  <c r="J174" i="9"/>
  <c r="J169" i="9"/>
  <c r="J166" i="9"/>
  <c r="J146" i="9"/>
  <c r="J142" i="9"/>
  <c r="J131" i="9"/>
  <c r="J128" i="9"/>
  <c r="J110" i="9"/>
  <c r="J94" i="9"/>
  <c r="J70" i="9"/>
  <c r="J34" i="9"/>
  <c r="J31" i="9"/>
  <c r="K133" i="9"/>
  <c r="L133" i="9"/>
  <c r="K131" i="9"/>
  <c r="L131" i="9"/>
  <c r="L45" i="9"/>
  <c r="L47" i="9"/>
  <c r="L49" i="9"/>
  <c r="L50" i="9"/>
  <c r="L51" i="9"/>
  <c r="L52" i="9"/>
  <c r="L53" i="9"/>
  <c r="L56" i="9"/>
  <c r="L57" i="9"/>
  <c r="L59" i="9"/>
  <c r="L61" i="9"/>
  <c r="L62" i="9"/>
  <c r="L63" i="9"/>
  <c r="L65" i="9"/>
  <c r="L68" i="9"/>
  <c r="L69" i="9"/>
  <c r="K45" i="9"/>
  <c r="K47" i="9"/>
  <c r="K49" i="9"/>
  <c r="K50" i="9"/>
  <c r="K51" i="9"/>
  <c r="K52" i="9"/>
  <c r="K53" i="9"/>
  <c r="K56" i="9"/>
  <c r="K57" i="9"/>
  <c r="K59" i="9"/>
  <c r="K61" i="9"/>
  <c r="K62" i="9"/>
  <c r="K63" i="9"/>
  <c r="K65" i="9"/>
  <c r="K68" i="9"/>
  <c r="K69" i="9"/>
  <c r="K43" i="9"/>
  <c r="L43" i="9"/>
  <c r="J170" i="9"/>
  <c r="J134" i="9"/>
  <c r="K128" i="9"/>
  <c r="L128" i="9"/>
  <c r="J68" i="9"/>
  <c r="J62" i="9"/>
  <c r="J52" i="9"/>
  <c r="J50" i="9"/>
  <c r="J56" i="9"/>
  <c r="J30" i="1"/>
  <c r="J33" i="1"/>
  <c r="J31" i="1"/>
  <c r="J28" i="1"/>
  <c r="J29" i="1"/>
  <c r="J16" i="4"/>
  <c r="J26" i="5"/>
  <c r="K66" i="5"/>
  <c r="L66" i="5"/>
  <c r="L26" i="5"/>
  <c r="K26" i="5"/>
  <c r="K158" i="6"/>
  <c r="J120" i="6"/>
  <c r="J208" i="6"/>
  <c r="K208" i="6"/>
  <c r="L208" i="6"/>
  <c r="J123" i="5"/>
  <c r="L188" i="6"/>
  <c r="K188" i="6"/>
  <c r="K185" i="6"/>
  <c r="J77" i="6"/>
  <c r="K77" i="6"/>
  <c r="L77" i="6"/>
  <c r="J14" i="1"/>
  <c r="J106" i="5"/>
  <c r="L110" i="9"/>
  <c r="K109" i="9"/>
  <c r="K108" i="9"/>
  <c r="K110" i="9" s="1"/>
  <c r="J226" i="4"/>
  <c r="J157" i="4"/>
  <c r="J240" i="4" s="1"/>
  <c r="J95" i="4"/>
  <c r="J71" i="4"/>
  <c r="J10" i="4"/>
  <c r="K185" i="9"/>
  <c r="L185" i="9"/>
  <c r="K186" i="9"/>
  <c r="L186" i="9"/>
  <c r="K187" i="9"/>
  <c r="L187" i="9"/>
  <c r="K188" i="9"/>
  <c r="L188" i="9"/>
  <c r="K189" i="9"/>
  <c r="L189" i="9"/>
  <c r="K190" i="9"/>
  <c r="L190" i="9"/>
  <c r="K191" i="9"/>
  <c r="L191" i="9"/>
  <c r="K183" i="9"/>
  <c r="L183" i="9"/>
  <c r="K72" i="9"/>
  <c r="L72" i="9"/>
  <c r="K32" i="9"/>
  <c r="L32" i="9"/>
  <c r="J133" i="9"/>
  <c r="J191" i="9"/>
  <c r="J190" i="9"/>
  <c r="J189" i="9"/>
  <c r="J188" i="9"/>
  <c r="J187" i="9"/>
  <c r="J186" i="9"/>
  <c r="J185" i="9"/>
  <c r="J183" i="9"/>
  <c r="J168" i="9"/>
  <c r="J210" i="9"/>
  <c r="J53" i="9"/>
  <c r="J32" i="9"/>
  <c r="J16" i="1"/>
  <c r="J138" i="1"/>
  <c r="J52" i="1"/>
  <c r="L12" i="9"/>
  <c r="K12" i="9"/>
  <c r="J12" i="9"/>
  <c r="J82" i="4"/>
  <c r="J85" i="4"/>
  <c r="J117" i="4"/>
  <c r="J173" i="9"/>
  <c r="J69" i="9"/>
  <c r="J65" i="9"/>
  <c r="J63" i="9"/>
  <c r="J61" i="9"/>
  <c r="J59" i="9"/>
  <c r="J57" i="9"/>
  <c r="J51" i="9"/>
  <c r="J49" i="9"/>
  <c r="J47" i="9"/>
  <c r="J45" i="9"/>
  <c r="J43" i="9"/>
  <c r="J157" i="6"/>
  <c r="J119" i="4"/>
  <c r="J133" i="1"/>
  <c r="J130" i="1"/>
  <c r="J127" i="1"/>
  <c r="J124" i="1"/>
  <c r="J121" i="1"/>
  <c r="J118" i="1"/>
  <c r="J113" i="1"/>
  <c r="J110" i="1"/>
  <c r="J107" i="1"/>
  <c r="J102" i="1"/>
  <c r="J99" i="1"/>
  <c r="J96" i="1"/>
  <c r="J93" i="1"/>
  <c r="J90" i="1"/>
  <c r="J87" i="1"/>
  <c r="J84" i="1"/>
  <c r="J81" i="1"/>
  <c r="J78" i="1"/>
  <c r="J75" i="1"/>
  <c r="J72" i="1"/>
  <c r="J69" i="1"/>
  <c r="J63" i="1"/>
  <c r="J60" i="1"/>
  <c r="J119" i="6"/>
  <c r="J66" i="5"/>
  <c r="J52" i="4"/>
  <c r="J145" i="1"/>
  <c r="J20" i="4"/>
  <c r="J201" i="9" l="1"/>
  <c r="J116" i="9"/>
  <c r="J102" i="9"/>
  <c r="J41" i="9"/>
  <c r="L102" i="9"/>
  <c r="K102" i="9"/>
  <c r="J208" i="9" l="1"/>
  <c r="L177" i="4" l="1"/>
  <c r="K177" i="4"/>
  <c r="J177" i="4"/>
  <c r="J179" i="6" l="1"/>
  <c r="L70" i="9"/>
  <c r="K70" i="9"/>
  <c r="L116" i="9" l="1"/>
  <c r="K116" i="9"/>
  <c r="K130" i="4" l="1"/>
  <c r="L130" i="4"/>
  <c r="J130" i="4"/>
  <c r="J76" i="4" l="1"/>
  <c r="L175" i="4" l="1"/>
  <c r="K175" i="4"/>
  <c r="J175" i="4"/>
  <c r="J192" i="6" l="1"/>
  <c r="L192" i="6"/>
  <c r="K192" i="6"/>
  <c r="L190" i="6"/>
  <c r="K190" i="6"/>
  <c r="J190" i="6"/>
  <c r="K90" i="5"/>
  <c r="L90" i="5"/>
  <c r="J90" i="5"/>
  <c r="K68" i="5"/>
  <c r="L68" i="5"/>
  <c r="J68" i="5"/>
  <c r="K126" i="4"/>
  <c r="L126" i="4"/>
  <c r="J126" i="4"/>
  <c r="J131" i="6"/>
  <c r="J73" i="4" l="1"/>
  <c r="J77" i="4" s="1"/>
  <c r="K73" i="4"/>
  <c r="L73" i="4"/>
  <c r="J22" i="5" l="1"/>
  <c r="L179" i="6" l="1"/>
  <c r="K83" i="4"/>
  <c r="L83" i="4"/>
  <c r="J83" i="4"/>
  <c r="K142" i="1"/>
  <c r="L142" i="1"/>
  <c r="J142" i="1"/>
  <c r="C19" i="10"/>
  <c r="D19" i="10"/>
  <c r="E19" i="10"/>
  <c r="K248" i="4"/>
  <c r="I16" i="8" s="1"/>
  <c r="D17" i="10" s="1"/>
  <c r="L248" i="4"/>
  <c r="J16" i="8" s="1"/>
  <c r="E17" i="10" s="1"/>
  <c r="J246" i="4"/>
  <c r="J248" i="4"/>
  <c r="H16" i="8" s="1"/>
  <c r="C17" i="10" s="1"/>
  <c r="K95" i="4"/>
  <c r="L95" i="4"/>
  <c r="K15" i="4"/>
  <c r="L15" i="4"/>
  <c r="L122" i="4" l="1"/>
  <c r="K122" i="4"/>
  <c r="J122" i="4"/>
  <c r="K206" i="6"/>
  <c r="L206" i="6"/>
  <c r="J206" i="6"/>
  <c r="K204" i="6"/>
  <c r="L204" i="6"/>
  <c r="J204" i="6"/>
  <c r="K202" i="6"/>
  <c r="L202" i="6"/>
  <c r="J202" i="6"/>
  <c r="K200" i="6"/>
  <c r="L200" i="6"/>
  <c r="J200" i="6"/>
  <c r="K198" i="6"/>
  <c r="L198" i="6"/>
  <c r="J198" i="6"/>
  <c r="J188" i="6"/>
  <c r="L185" i="6"/>
  <c r="J185" i="6"/>
  <c r="K179" i="6"/>
  <c r="K176" i="6"/>
  <c r="L176" i="6"/>
  <c r="J176" i="6"/>
  <c r="K174" i="6"/>
  <c r="L174" i="6"/>
  <c r="J174" i="6"/>
  <c r="K168" i="6"/>
  <c r="L168" i="6"/>
  <c r="J168" i="6"/>
  <c r="K166" i="6"/>
  <c r="L166" i="6"/>
  <c r="J166" i="6"/>
  <c r="K164" i="6"/>
  <c r="L164" i="6"/>
  <c r="J164" i="6"/>
  <c r="K159" i="6"/>
  <c r="L158" i="6"/>
  <c r="L159" i="6" s="1"/>
  <c r="J158" i="6"/>
  <c r="J159" i="6" s="1"/>
  <c r="K152" i="6"/>
  <c r="L152" i="6"/>
  <c r="J152" i="6"/>
  <c r="K150" i="6"/>
  <c r="L150" i="6"/>
  <c r="J150" i="6"/>
  <c r="K148" i="6"/>
  <c r="L148" i="6"/>
  <c r="J148" i="6"/>
  <c r="J153" i="6" s="1"/>
  <c r="K141" i="6"/>
  <c r="L141" i="6"/>
  <c r="J141" i="6"/>
  <c r="K139" i="6"/>
  <c r="L139" i="6"/>
  <c r="J139" i="6"/>
  <c r="K129" i="6"/>
  <c r="K131" i="6" s="1"/>
  <c r="L129" i="6"/>
  <c r="L131" i="6" s="1"/>
  <c r="J129" i="6"/>
  <c r="K126" i="6"/>
  <c r="L126" i="6"/>
  <c r="J126" i="6"/>
  <c r="K119" i="6"/>
  <c r="L119" i="6"/>
  <c r="K102" i="6"/>
  <c r="L102" i="6"/>
  <c r="J102" i="6"/>
  <c r="K99" i="6"/>
  <c r="L99" i="6"/>
  <c r="J99" i="6"/>
  <c r="L93" i="6"/>
  <c r="L94" i="6" s="1"/>
  <c r="K93" i="6"/>
  <c r="K94" i="6" s="1"/>
  <c r="J93" i="6"/>
  <c r="J94" i="6" s="1"/>
  <c r="K88" i="6"/>
  <c r="L88" i="6"/>
  <c r="J88" i="6"/>
  <c r="K86" i="6"/>
  <c r="L86" i="6"/>
  <c r="J86" i="6"/>
  <c r="K84" i="6"/>
  <c r="L84" i="6"/>
  <c r="J84" i="6"/>
  <c r="K82" i="6"/>
  <c r="L82" i="6"/>
  <c r="J82" i="6"/>
  <c r="K74" i="6"/>
  <c r="L74" i="6"/>
  <c r="J74" i="6"/>
  <c r="K72" i="6"/>
  <c r="L72" i="6"/>
  <c r="J72" i="6"/>
  <c r="J78" i="6" s="1"/>
  <c r="K68" i="6"/>
  <c r="L68" i="6"/>
  <c r="J68" i="6"/>
  <c r="K65" i="6"/>
  <c r="L65" i="6"/>
  <c r="J65" i="6"/>
  <c r="K61" i="6"/>
  <c r="L61" i="6"/>
  <c r="J61" i="6"/>
  <c r="K57" i="6"/>
  <c r="L57" i="6"/>
  <c r="J57" i="6"/>
  <c r="K55" i="6"/>
  <c r="L55" i="6"/>
  <c r="J55" i="6"/>
  <c r="K29" i="6"/>
  <c r="L29" i="6"/>
  <c r="J29" i="6"/>
  <c r="K27" i="6"/>
  <c r="L27" i="6"/>
  <c r="J27" i="6"/>
  <c r="K25" i="6"/>
  <c r="L25" i="6"/>
  <c r="J25" i="6"/>
  <c r="K240" i="4"/>
  <c r="L240" i="4"/>
  <c r="K106" i="5"/>
  <c r="L106" i="5"/>
  <c r="K104" i="5"/>
  <c r="L104" i="5"/>
  <c r="J104" i="5"/>
  <c r="K101" i="5"/>
  <c r="L101" i="5"/>
  <c r="J101" i="5"/>
  <c r="K98" i="5"/>
  <c r="L98" i="5"/>
  <c r="J98" i="5"/>
  <c r="K95" i="5"/>
  <c r="L95" i="5"/>
  <c r="J95" i="5"/>
  <c r="J107" i="5" s="1"/>
  <c r="K87" i="5"/>
  <c r="L87" i="5"/>
  <c r="J87" i="5"/>
  <c r="K85" i="5"/>
  <c r="L85" i="5"/>
  <c r="J85" i="5"/>
  <c r="K83" i="5"/>
  <c r="L83" i="5"/>
  <c r="J83" i="5"/>
  <c r="K77" i="5"/>
  <c r="L77" i="5"/>
  <c r="J77" i="5"/>
  <c r="K75" i="5"/>
  <c r="L75" i="5"/>
  <c r="J75" i="5"/>
  <c r="K73" i="5"/>
  <c r="L73" i="5"/>
  <c r="J73" i="5"/>
  <c r="K45" i="5"/>
  <c r="L45" i="5"/>
  <c r="J45" i="5"/>
  <c r="K41" i="5"/>
  <c r="L41" i="5"/>
  <c r="J41" i="5"/>
  <c r="K39" i="5"/>
  <c r="L39" i="5"/>
  <c r="J39" i="5"/>
  <c r="K35" i="5"/>
  <c r="L35" i="5"/>
  <c r="J35" i="5"/>
  <c r="K29" i="5"/>
  <c r="L29" i="5"/>
  <c r="J29" i="5"/>
  <c r="K22" i="5"/>
  <c r="L22" i="5"/>
  <c r="K17" i="5"/>
  <c r="L17" i="5"/>
  <c r="J17" i="5"/>
  <c r="K13" i="5"/>
  <c r="L13" i="5"/>
  <c r="J13" i="5"/>
  <c r="J30" i="5" s="1"/>
  <c r="K228" i="4"/>
  <c r="L228" i="4"/>
  <c r="J228" i="4"/>
  <c r="K226" i="4"/>
  <c r="L226" i="4"/>
  <c r="K222" i="4"/>
  <c r="L222" i="4"/>
  <c r="J222" i="4"/>
  <c r="L220" i="4"/>
  <c r="K220" i="4"/>
  <c r="J220" i="4"/>
  <c r="K214" i="4"/>
  <c r="L214" i="4"/>
  <c r="J214" i="4"/>
  <c r="K211" i="4"/>
  <c r="L211" i="4"/>
  <c r="J211" i="4"/>
  <c r="L209" i="4"/>
  <c r="K209" i="4"/>
  <c r="K185" i="4"/>
  <c r="L185" i="4"/>
  <c r="J185" i="4"/>
  <c r="K170" i="4"/>
  <c r="L170" i="4"/>
  <c r="J170" i="4"/>
  <c r="K167" i="4"/>
  <c r="L167" i="4"/>
  <c r="J167" i="4"/>
  <c r="K164" i="4"/>
  <c r="L164" i="4"/>
  <c r="J164" i="4"/>
  <c r="K162" i="4"/>
  <c r="L162" i="4"/>
  <c r="J162" i="4"/>
  <c r="K160" i="4"/>
  <c r="L160" i="4"/>
  <c r="J160" i="4"/>
  <c r="K158" i="4"/>
  <c r="L158" i="4"/>
  <c r="J158" i="4"/>
  <c r="K154" i="4"/>
  <c r="L154" i="4"/>
  <c r="J154" i="4"/>
  <c r="K151" i="4"/>
  <c r="L151" i="4"/>
  <c r="J151" i="4"/>
  <c r="K148" i="4"/>
  <c r="L148" i="4"/>
  <c r="J148" i="4"/>
  <c r="K139" i="4"/>
  <c r="L139" i="4"/>
  <c r="J139" i="4"/>
  <c r="K136" i="4"/>
  <c r="L136" i="4"/>
  <c r="J136" i="4"/>
  <c r="K120" i="4"/>
  <c r="L120" i="4"/>
  <c r="J120" i="4"/>
  <c r="K115" i="4"/>
  <c r="L115" i="4"/>
  <c r="J115" i="4"/>
  <c r="K111" i="4"/>
  <c r="L111" i="4"/>
  <c r="J111" i="4"/>
  <c r="K109" i="4"/>
  <c r="L109" i="4"/>
  <c r="J109" i="4"/>
  <c r="K107" i="4"/>
  <c r="L107" i="4"/>
  <c r="J107" i="4"/>
  <c r="K100" i="4"/>
  <c r="K97" i="4"/>
  <c r="L97" i="4"/>
  <c r="J97" i="4"/>
  <c r="J100" i="4"/>
  <c r="K90" i="4"/>
  <c r="L90" i="4"/>
  <c r="J90" i="4"/>
  <c r="K88" i="4"/>
  <c r="L88" i="4"/>
  <c r="J88" i="4"/>
  <c r="K67" i="4"/>
  <c r="L67" i="4"/>
  <c r="L52" i="4"/>
  <c r="K52" i="4"/>
  <c r="K22" i="4"/>
  <c r="L22" i="4"/>
  <c r="J22" i="4"/>
  <c r="K20" i="4"/>
  <c r="L20" i="4"/>
  <c r="K17" i="4"/>
  <c r="L17" i="4"/>
  <c r="J17" i="4"/>
  <c r="J15" i="4"/>
  <c r="K11" i="4"/>
  <c r="L11" i="4"/>
  <c r="J11" i="4"/>
  <c r="K214" i="9"/>
  <c r="K215" i="9" s="1"/>
  <c r="L214" i="9"/>
  <c r="L215" i="9" s="1"/>
  <c r="J214" i="9"/>
  <c r="J215" i="9" s="1"/>
  <c r="L208" i="9"/>
  <c r="L210" i="9" s="1"/>
  <c r="K208" i="9"/>
  <c r="K210" i="9" s="1"/>
  <c r="K205" i="9"/>
  <c r="L205" i="9"/>
  <c r="J205" i="9"/>
  <c r="L201" i="9"/>
  <c r="K201" i="9"/>
  <c r="K192" i="9"/>
  <c r="L192" i="9"/>
  <c r="L202" i="9" s="1"/>
  <c r="K178" i="9"/>
  <c r="K179" i="9" s="1"/>
  <c r="L178" i="9"/>
  <c r="L179" i="9" s="1"/>
  <c r="J178" i="9"/>
  <c r="J179" i="9" s="1"/>
  <c r="K174" i="9"/>
  <c r="K175" i="9" s="1"/>
  <c r="L174" i="9"/>
  <c r="L175" i="9" s="1"/>
  <c r="J175" i="9"/>
  <c r="K169" i="9"/>
  <c r="L169" i="9"/>
  <c r="K166" i="9"/>
  <c r="L166" i="9"/>
  <c r="K146" i="9"/>
  <c r="L146" i="9"/>
  <c r="K142" i="9"/>
  <c r="L142" i="9"/>
  <c r="J219" i="6"/>
  <c r="K94" i="9"/>
  <c r="L94" i="9"/>
  <c r="K74" i="9"/>
  <c r="L74" i="9"/>
  <c r="J74" i="9"/>
  <c r="J72" i="9"/>
  <c r="K41" i="9"/>
  <c r="L41" i="9"/>
  <c r="K34" i="9"/>
  <c r="L34" i="9"/>
  <c r="K31" i="9"/>
  <c r="L31" i="9"/>
  <c r="K11" i="9"/>
  <c r="L11" i="9"/>
  <c r="J11" i="9"/>
  <c r="J231" i="1"/>
  <c r="K149" i="1"/>
  <c r="K150" i="1" s="1"/>
  <c r="L149" i="1"/>
  <c r="L150" i="1" s="1"/>
  <c r="J149" i="1"/>
  <c r="K220" i="1"/>
  <c r="K221" i="1" s="1"/>
  <c r="K222" i="1" s="1"/>
  <c r="L220" i="1"/>
  <c r="L221" i="1" s="1"/>
  <c r="L222" i="1" s="1"/>
  <c r="J220" i="1"/>
  <c r="J221" i="1" s="1"/>
  <c r="J222" i="1" s="1"/>
  <c r="K192" i="1"/>
  <c r="L192" i="1"/>
  <c r="J192" i="1"/>
  <c r="K190" i="1"/>
  <c r="L190" i="1"/>
  <c r="J190" i="1"/>
  <c r="K184" i="1"/>
  <c r="K185" i="1" s="1"/>
  <c r="L184" i="1"/>
  <c r="L185" i="1" s="1"/>
  <c r="J184" i="1"/>
  <c r="J185" i="1" s="1"/>
  <c r="K177" i="1"/>
  <c r="L177" i="1"/>
  <c r="J177" i="1"/>
  <c r="K180" i="1"/>
  <c r="L180" i="1"/>
  <c r="J180" i="1"/>
  <c r="K175" i="1"/>
  <c r="L175" i="1"/>
  <c r="J175" i="1"/>
  <c r="K173" i="1"/>
  <c r="L173" i="1"/>
  <c r="J173" i="1"/>
  <c r="K171" i="1"/>
  <c r="L171" i="1"/>
  <c r="J171" i="1"/>
  <c r="K169" i="1"/>
  <c r="L169" i="1"/>
  <c r="J169" i="1"/>
  <c r="K167" i="1"/>
  <c r="L167" i="1"/>
  <c r="J167" i="1"/>
  <c r="K165" i="1"/>
  <c r="L165" i="1"/>
  <c r="J165" i="1"/>
  <c r="K163" i="1"/>
  <c r="L163" i="1"/>
  <c r="J163" i="1"/>
  <c r="K161" i="1"/>
  <c r="L161" i="1"/>
  <c r="J161" i="1"/>
  <c r="K159" i="1"/>
  <c r="L159" i="1"/>
  <c r="J159" i="1"/>
  <c r="K157" i="1"/>
  <c r="L157" i="1"/>
  <c r="J157" i="1"/>
  <c r="K155" i="1"/>
  <c r="L155" i="1"/>
  <c r="J155" i="1"/>
  <c r="K145" i="1"/>
  <c r="L145" i="1"/>
  <c r="K140" i="1"/>
  <c r="L140" i="1"/>
  <c r="J140" i="1"/>
  <c r="K138" i="1"/>
  <c r="L138" i="1"/>
  <c r="K52" i="1"/>
  <c r="L52" i="1"/>
  <c r="K18" i="1"/>
  <c r="L18" i="1"/>
  <c r="J18" i="1"/>
  <c r="K16" i="1"/>
  <c r="L16" i="1"/>
  <c r="K13" i="1"/>
  <c r="L13" i="1"/>
  <c r="J13" i="1"/>
  <c r="K11" i="1"/>
  <c r="L11" i="1"/>
  <c r="J11" i="1"/>
  <c r="J146" i="1" s="1"/>
  <c r="J220" i="6"/>
  <c r="K231" i="1"/>
  <c r="L231" i="1"/>
  <c r="J232" i="1"/>
  <c r="K232" i="1"/>
  <c r="L232" i="1"/>
  <c r="J233" i="1"/>
  <c r="K233" i="1"/>
  <c r="L233" i="1"/>
  <c r="J234" i="1"/>
  <c r="K234" i="1"/>
  <c r="L234" i="1"/>
  <c r="J235" i="1"/>
  <c r="K235" i="1"/>
  <c r="L235" i="1"/>
  <c r="J236" i="1"/>
  <c r="K236" i="1"/>
  <c r="L236" i="1"/>
  <c r="J237" i="1"/>
  <c r="K237" i="1"/>
  <c r="L237" i="1"/>
  <c r="J226" i="9"/>
  <c r="K226" i="9"/>
  <c r="L226" i="9"/>
  <c r="J227" i="9"/>
  <c r="K227" i="9"/>
  <c r="L227" i="9"/>
  <c r="J228" i="9"/>
  <c r="K228" i="9"/>
  <c r="L228" i="9"/>
  <c r="J229" i="9"/>
  <c r="K229" i="9"/>
  <c r="L229" i="9"/>
  <c r="J230" i="9"/>
  <c r="K230" i="9"/>
  <c r="L230" i="9"/>
  <c r="J231" i="9"/>
  <c r="K231" i="9"/>
  <c r="L231" i="9"/>
  <c r="J232" i="9"/>
  <c r="K232" i="9"/>
  <c r="L232" i="9"/>
  <c r="J241" i="4"/>
  <c r="K241" i="4"/>
  <c r="L241" i="4"/>
  <c r="J242" i="4"/>
  <c r="K242" i="4"/>
  <c r="L242" i="4"/>
  <c r="J243" i="4"/>
  <c r="K243" i="4"/>
  <c r="L243" i="4"/>
  <c r="J244" i="4"/>
  <c r="K244" i="4"/>
  <c r="L244" i="4"/>
  <c r="J245" i="4"/>
  <c r="K245" i="4"/>
  <c r="L245" i="4"/>
  <c r="K246" i="4"/>
  <c r="L246" i="4"/>
  <c r="J117" i="5"/>
  <c r="K117" i="5"/>
  <c r="L117" i="5"/>
  <c r="J118" i="5"/>
  <c r="K118" i="5"/>
  <c r="L118" i="5"/>
  <c r="J119" i="5"/>
  <c r="K119" i="5"/>
  <c r="L119" i="5"/>
  <c r="J120" i="5"/>
  <c r="K120" i="5"/>
  <c r="L120" i="5"/>
  <c r="J121" i="5"/>
  <c r="K121" i="5"/>
  <c r="L121" i="5"/>
  <c r="J122" i="5"/>
  <c r="K122" i="5"/>
  <c r="L122" i="5"/>
  <c r="K123" i="5"/>
  <c r="L123" i="5"/>
  <c r="K219" i="6"/>
  <c r="L219" i="6"/>
  <c r="K220" i="6"/>
  <c r="L220" i="6"/>
  <c r="J221" i="6"/>
  <c r="K221" i="6"/>
  <c r="L221" i="6"/>
  <c r="J222" i="6"/>
  <c r="K222" i="6"/>
  <c r="L222" i="6"/>
  <c r="J223" i="6"/>
  <c r="K223" i="6"/>
  <c r="L223" i="6"/>
  <c r="J224" i="6"/>
  <c r="K224" i="6"/>
  <c r="L224" i="6"/>
  <c r="J225" i="6"/>
  <c r="K225" i="6"/>
  <c r="L225" i="6"/>
  <c r="J67" i="4"/>
  <c r="J209" i="4"/>
  <c r="J144" i="6" l="1"/>
  <c r="J178" i="4"/>
  <c r="J180" i="9"/>
  <c r="L134" i="9"/>
  <c r="K134" i="9"/>
  <c r="L211" i="9"/>
  <c r="L101" i="4"/>
  <c r="L102" i="4" s="1"/>
  <c r="K101" i="4"/>
  <c r="K102" i="4" s="1"/>
  <c r="K131" i="4"/>
  <c r="K132" i="4" s="1"/>
  <c r="K209" i="6"/>
  <c r="K210" i="6" s="1"/>
  <c r="J193" i="6"/>
  <c r="J194" i="6" s="1"/>
  <c r="J225" i="9"/>
  <c r="J224" i="9" s="1"/>
  <c r="L23" i="4"/>
  <c r="L131" i="4"/>
  <c r="L132" i="4" s="1"/>
  <c r="K211" i="9"/>
  <c r="J30" i="6"/>
  <c r="L69" i="6"/>
  <c r="K89" i="6"/>
  <c r="K153" i="6"/>
  <c r="K169" i="6"/>
  <c r="K170" i="6" s="1"/>
  <c r="L180" i="6"/>
  <c r="L181" i="6" s="1"/>
  <c r="L58" i="6"/>
  <c r="J202" i="9"/>
  <c r="K239" i="4"/>
  <c r="K238" i="4" s="1"/>
  <c r="K249" i="4" s="1"/>
  <c r="L239" i="4"/>
  <c r="L238" i="4" s="1"/>
  <c r="L249" i="4" s="1"/>
  <c r="L251" i="4" s="1"/>
  <c r="E5" i="10" s="1"/>
  <c r="L216" i="9"/>
  <c r="K23" i="4"/>
  <c r="K78" i="6"/>
  <c r="K146" i="1"/>
  <c r="K151" i="1" s="1"/>
  <c r="J193" i="1"/>
  <c r="J194" i="1" s="1"/>
  <c r="H11" i="8"/>
  <c r="C16" i="10" s="1"/>
  <c r="J218" i="6"/>
  <c r="J217" i="6" s="1"/>
  <c r="K218" i="6"/>
  <c r="K217" i="6" s="1"/>
  <c r="K228" i="6" s="1"/>
  <c r="K230" i="6" s="1"/>
  <c r="D7" i="10" s="1"/>
  <c r="K144" i="6"/>
  <c r="K193" i="6"/>
  <c r="K194" i="6" s="1"/>
  <c r="L218" i="6"/>
  <c r="L217" i="6" s="1"/>
  <c r="L228" i="6" s="1"/>
  <c r="L230" i="6" s="1"/>
  <c r="E7" i="10" s="1"/>
  <c r="K58" i="6"/>
  <c r="J69" i="6"/>
  <c r="L153" i="6"/>
  <c r="L169" i="6"/>
  <c r="L170" i="6" s="1"/>
  <c r="J180" i="6"/>
  <c r="J181" i="6" s="1"/>
  <c r="L30" i="6"/>
  <c r="J58" i="6"/>
  <c r="K69" i="6"/>
  <c r="L78" i="6"/>
  <c r="L144" i="6"/>
  <c r="K180" i="6"/>
  <c r="K181" i="6" s="1"/>
  <c r="L193" i="6"/>
  <c r="L194" i="6" s="1"/>
  <c r="K30" i="6"/>
  <c r="J89" i="6"/>
  <c r="L132" i="6"/>
  <c r="L133" i="6" s="1"/>
  <c r="J169" i="6"/>
  <c r="J170" i="6" s="1"/>
  <c r="J209" i="6"/>
  <c r="J210" i="6" s="1"/>
  <c r="L89" i="6"/>
  <c r="K132" i="6"/>
  <c r="K133" i="6" s="1"/>
  <c r="L209" i="6"/>
  <c r="L210" i="6" s="1"/>
  <c r="J116" i="5"/>
  <c r="J115" i="5" s="1"/>
  <c r="J126" i="5" s="1"/>
  <c r="J128" i="5" s="1"/>
  <c r="C6" i="10" s="1"/>
  <c r="K116" i="5"/>
  <c r="K115" i="5" s="1"/>
  <c r="K126" i="5" s="1"/>
  <c r="K128" i="5" s="1"/>
  <c r="D6" i="10" s="1"/>
  <c r="L116" i="5"/>
  <c r="L115" i="5" s="1"/>
  <c r="L126" i="5" s="1"/>
  <c r="L128" i="5" s="1"/>
  <c r="E6" i="10" s="1"/>
  <c r="J239" i="4"/>
  <c r="J238" i="4" s="1"/>
  <c r="J140" i="4"/>
  <c r="J141" i="4" s="1"/>
  <c r="K155" i="4"/>
  <c r="L178" i="4"/>
  <c r="K229" i="4"/>
  <c r="K230" i="4" s="1"/>
  <c r="K225" i="9"/>
  <c r="K224" i="9" s="1"/>
  <c r="K235" i="9" s="1"/>
  <c r="K237" i="9" s="1"/>
  <c r="D4" i="10" s="1"/>
  <c r="L225" i="9"/>
  <c r="L224" i="9" s="1"/>
  <c r="L235" i="9" s="1"/>
  <c r="L237" i="9" s="1"/>
  <c r="E4" i="10" s="1"/>
  <c r="K202" i="9"/>
  <c r="L170" i="9"/>
  <c r="K170" i="9"/>
  <c r="L230" i="1"/>
  <c r="L229" i="1" s="1"/>
  <c r="L240" i="1" s="1"/>
  <c r="L242" i="1" s="1"/>
  <c r="E3" i="10" s="1"/>
  <c r="K230" i="1"/>
  <c r="K229" i="1" s="1"/>
  <c r="K240" i="1" s="1"/>
  <c r="K242" i="1" s="1"/>
  <c r="D3" i="10" s="1"/>
  <c r="J230" i="1"/>
  <c r="K193" i="1"/>
  <c r="K194" i="1" s="1"/>
  <c r="L146" i="1"/>
  <c r="L151" i="1" s="1"/>
  <c r="L181" i="1"/>
  <c r="L186" i="1" s="1"/>
  <c r="L193" i="1"/>
  <c r="L194" i="1" s="1"/>
  <c r="J10" i="8"/>
  <c r="E12" i="10" s="1"/>
  <c r="J181" i="1"/>
  <c r="J186" i="1" s="1"/>
  <c r="J150" i="1"/>
  <c r="L107" i="5"/>
  <c r="K107" i="5"/>
  <c r="H10" i="8"/>
  <c r="C12" i="10" s="1"/>
  <c r="K30" i="5"/>
  <c r="J78" i="5"/>
  <c r="I14" i="8"/>
  <c r="D15" i="10" s="1"/>
  <c r="H13" i="8"/>
  <c r="C14" i="10" s="1"/>
  <c r="J11" i="8"/>
  <c r="E16" i="10" s="1"/>
  <c r="I10" i="8"/>
  <c r="D12" i="10" s="1"/>
  <c r="H9" i="8"/>
  <c r="C11" i="10" s="1"/>
  <c r="I11" i="8"/>
  <c r="D16" i="10" s="1"/>
  <c r="J8" i="8"/>
  <c r="E9" i="10" s="1"/>
  <c r="L30" i="5"/>
  <c r="K69" i="5"/>
  <c r="K91" i="5"/>
  <c r="L78" i="5"/>
  <c r="J91" i="5"/>
  <c r="L69" i="5"/>
  <c r="K78" i="5"/>
  <c r="L91" i="5"/>
  <c r="L229" i="4"/>
  <c r="L230" i="4" s="1"/>
  <c r="J23" i="4"/>
  <c r="L77" i="4"/>
  <c r="L140" i="4"/>
  <c r="L141" i="4" s="1"/>
  <c r="K178" i="4"/>
  <c r="K77" i="4"/>
  <c r="J101" i="4"/>
  <c r="J102" i="4" s="1"/>
  <c r="K140" i="4"/>
  <c r="K141" i="4" s="1"/>
  <c r="J155" i="4"/>
  <c r="J179" i="4" s="1"/>
  <c r="L155" i="4"/>
  <c r="L179" i="4" s="1"/>
  <c r="J229" i="4"/>
  <c r="J230" i="4" s="1"/>
  <c r="J13" i="8"/>
  <c r="E14" i="10" s="1"/>
  <c r="J9" i="8"/>
  <c r="E11" i="10" s="1"/>
  <c r="J14" i="8"/>
  <c r="E15" i="10" s="1"/>
  <c r="J12" i="8"/>
  <c r="E13" i="10" s="1"/>
  <c r="I12" i="8"/>
  <c r="D13" i="10" s="1"/>
  <c r="I8" i="8"/>
  <c r="D9" i="10" s="1"/>
  <c r="I13" i="8"/>
  <c r="D14" i="10" s="1"/>
  <c r="H12" i="8"/>
  <c r="C13" i="10" s="1"/>
  <c r="H8" i="8"/>
  <c r="H14" i="8"/>
  <c r="C15" i="10" s="1"/>
  <c r="J68" i="4"/>
  <c r="I9" i="8"/>
  <c r="D11" i="10" s="1"/>
  <c r="J131" i="4"/>
  <c r="J132" i="4" s="1"/>
  <c r="J216" i="4"/>
  <c r="L215" i="4"/>
  <c r="L216" i="4"/>
  <c r="K215" i="4"/>
  <c r="K216" i="4"/>
  <c r="J215" i="4"/>
  <c r="L68" i="4"/>
  <c r="K68" i="4"/>
  <c r="K181" i="1"/>
  <c r="K186" i="1" s="1"/>
  <c r="J235" i="9" l="1"/>
  <c r="J237" i="9" s="1"/>
  <c r="C4" i="10" s="1"/>
  <c r="J228" i="6"/>
  <c r="J230" i="6" s="1"/>
  <c r="C7" i="10" s="1"/>
  <c r="J229" i="1"/>
  <c r="J240" i="1" s="1"/>
  <c r="J242" i="1" s="1"/>
  <c r="C3" i="10" s="1"/>
  <c r="L160" i="6"/>
  <c r="K160" i="6"/>
  <c r="L108" i="5"/>
  <c r="K223" i="1"/>
  <c r="J78" i="4"/>
  <c r="J160" i="6"/>
  <c r="K216" i="9"/>
  <c r="J216" i="9"/>
  <c r="J217" i="9" s="1"/>
  <c r="J249" i="4"/>
  <c r="J251" i="4" s="1"/>
  <c r="C5" i="10" s="1"/>
  <c r="C9" i="10"/>
  <c r="H7" i="8"/>
  <c r="C8" i="10" s="1"/>
  <c r="K179" i="4"/>
  <c r="J7" i="8"/>
  <c r="K108" i="5"/>
  <c r="K180" i="9"/>
  <c r="K217" i="9" s="1"/>
  <c r="I7" i="8"/>
  <c r="J108" i="5"/>
  <c r="K251" i="4"/>
  <c r="D5" i="10" s="1"/>
  <c r="J95" i="6"/>
  <c r="K95" i="6"/>
  <c r="L95" i="6"/>
  <c r="L211" i="6" s="1"/>
  <c r="L180" i="9"/>
  <c r="L217" i="9" s="1"/>
  <c r="L223" i="1"/>
  <c r="J151" i="1"/>
  <c r="J223" i="1" s="1"/>
  <c r="K79" i="5"/>
  <c r="L79" i="5"/>
  <c r="L109" i="5" s="1"/>
  <c r="L78" i="4"/>
  <c r="L231" i="4" s="1"/>
  <c r="K78" i="4"/>
  <c r="K231" i="4" s="1"/>
  <c r="K211" i="6" l="1"/>
  <c r="K109" i="5"/>
  <c r="H6" i="8"/>
  <c r="H17" i="8" s="1"/>
  <c r="H19" i="8" s="1"/>
  <c r="C21" i="10" s="1"/>
  <c r="J6" i="8"/>
  <c r="J17" i="8" s="1"/>
  <c r="J19" i="8" s="1"/>
  <c r="E21" i="10" s="1"/>
  <c r="E8" i="10"/>
  <c r="I6" i="8"/>
  <c r="I17" i="8" s="1"/>
  <c r="I19" i="8" s="1"/>
  <c r="D21" i="10" s="1"/>
  <c r="D8" i="10"/>
  <c r="J231" i="4"/>
  <c r="J69" i="5"/>
  <c r="J79" i="5" s="1"/>
  <c r="J109" i="5" s="1"/>
  <c r="J132" i="6"/>
  <c r="J133" i="6" s="1"/>
  <c r="J211" i="6" s="1"/>
</calcChain>
</file>

<file path=xl/sharedStrings.xml><?xml version="1.0" encoding="utf-8"?>
<sst xmlns="http://schemas.openxmlformats.org/spreadsheetml/2006/main" count="3028" uniqueCount="505">
  <si>
    <t>3.1 priedas</t>
  </si>
  <si>
    <t>KAIŠIADORIŲ RAJONO SAVIVALDYBĖS 2025–2027 METŲ STRATEGINIO VEIKLOS PLANO 01 PROGRAMOS TIKSLŲ, UŽDAVINIŲ, PRIEMONIŲ IR IŠLAIDŲ SUVESTINĖ (tūkst. Eur)</t>
  </si>
  <si>
    <t>Programos tikslo kodas</t>
  </si>
  <si>
    <t>Uždavinio kodas</t>
  </si>
  <si>
    <t>Priemonės kodas</t>
  </si>
  <si>
    <t>Priemonės pavadinimas</t>
  </si>
  <si>
    <t>Priemonės požymis</t>
  </si>
  <si>
    <t>Asignavimų valdytojas</t>
  </si>
  <si>
    <t>Vykdytojas</t>
  </si>
  <si>
    <t>Savivaldybės strateginio plėtros plano priemonės kodas</t>
  </si>
  <si>
    <t>Finansavimo šaltinis</t>
  </si>
  <si>
    <t>2025 m. poreikis</t>
  </si>
  <si>
    <t>2026 m. poreikis</t>
  </si>
  <si>
    <t>2027 m. poreikis</t>
  </si>
  <si>
    <t>Iš viso</t>
  </si>
  <si>
    <t xml:space="preserve">01 Savivaldybės valdymo programa </t>
  </si>
  <si>
    <t>01</t>
  </si>
  <si>
    <t>Užtikrinti efektyvų savarankiškųjų (Konstitucijos ir įstatymų nustatytų (priskirtų)) savivaldybės funkcijų vykdymą</t>
  </si>
  <si>
    <t>Organizuoti savivaldybės savarankiškųjų funkcijų įgyvendinimą Savivaldybėje</t>
  </si>
  <si>
    <t>Savivaldybės tarybos  veiklos organizavimas</t>
  </si>
  <si>
    <t>TP</t>
  </si>
  <si>
    <t>Savivaldybės administracijos direktorius</t>
  </si>
  <si>
    <t>Mero politinio (asmeninio) pasitikėjimo valstybės tarnautojai</t>
  </si>
  <si>
    <t>-</t>
  </si>
  <si>
    <t>SBN</t>
  </si>
  <si>
    <t>Iš viso:</t>
  </si>
  <si>
    <t>02</t>
  </si>
  <si>
    <t>Savivaldybės tarybos darbo užmokestis</t>
  </si>
  <si>
    <t>03</t>
  </si>
  <si>
    <t xml:space="preserve">Savivaldybės administracijos funkcijų vykdymas </t>
  </si>
  <si>
    <t>Bendrasis skyrius</t>
  </si>
  <si>
    <t>AML</t>
  </si>
  <si>
    <t>04</t>
  </si>
  <si>
    <t>Savivaldybės administracijos darbo užmokestis</t>
  </si>
  <si>
    <t>05</t>
  </si>
  <si>
    <t>Savivaldybės biudžetinių įstaigų  darbo užmokestis</t>
  </si>
  <si>
    <t>Kaišiadorių rajono savivaldybės kontrolės ir audito tarnyba</t>
  </si>
  <si>
    <t>Įstaigų vadovai</t>
  </si>
  <si>
    <t>Kaišiadorių bendrųjų funkcijų tarnybos direktorius</t>
  </si>
  <si>
    <t>Kaišiadorių lopšelio-darželio „Spindulys“ direktorius</t>
  </si>
  <si>
    <t>Kaišiadorių r. Rumšiškių lopšelio-darželio direktorius</t>
  </si>
  <si>
    <t>Kaišiadorių r. Pravieniškių lopšelio-darželio „Ąžuoliukas“ direktorius</t>
  </si>
  <si>
    <t>Kaišiadorių r. Gudienos mokyklos-darželio „Rugelis“ direktorius</t>
  </si>
  <si>
    <t>Kaišiadorių r. Žiežmarių mokyklos-darželio „Vaikystės dvaras“ direktorius</t>
  </si>
  <si>
    <t>Kaišiadorių Algirdo Brazausko gimnazijos direktorius</t>
  </si>
  <si>
    <t>Kaišiadorių r. Žiežmarių gimnazijos direktorius</t>
  </si>
  <si>
    <t>Kaišiadorių r. Rumšiškių Antano Baranausko gimnazijos direktorius</t>
  </si>
  <si>
    <t>Kaišiadorių r. Kruonio pagrindinės mokyklos direktorius</t>
  </si>
  <si>
    <t>Kaišiadorių Vaclovo Giržado progimnazijos direktorius</t>
  </si>
  <si>
    <t>Kaišiadorių r. Žaslių pagrindinės mokyklos direktorius</t>
  </si>
  <si>
    <t>Kaišiadorių rajono Palomenės pagrindinės mokyklos direktorius</t>
  </si>
  <si>
    <t>Kaišiadorių suaugusiųjų mokyklos direktorius</t>
  </si>
  <si>
    <t>Kaišiadorių šventosios Faustinos ugdymo centro direktorius</t>
  </si>
  <si>
    <t>Kaišiadorių pedagoginės psichologinės tarnybos direktorius</t>
  </si>
  <si>
    <t>Kaišiadorių meno mokyklos direktorius</t>
  </si>
  <si>
    <t>PĮ</t>
  </si>
  <si>
    <t>Kaišiadorių švietimo ir sporto centro direktorius</t>
  </si>
  <si>
    <t xml:space="preserve">Kaišiadorių Jono Aisčio bibliotekos direktorius </t>
  </si>
  <si>
    <t>Kaišiadorių muziejaus direktorius</t>
  </si>
  <si>
    <t>Kaišiadorių kultūros centro direktorius</t>
  </si>
  <si>
    <t>Kruonio kultūros centro direktorius</t>
  </si>
  <si>
    <t>Palomenės kultūros centro direktorius</t>
  </si>
  <si>
    <t>Rumšiškių kultūros centro direktorius</t>
  </si>
  <si>
    <t>Žaslių kultūros centro direktorius</t>
  </si>
  <si>
    <t>Žiežmarių kultūros centro direktorius</t>
  </si>
  <si>
    <t>Kaišiadorių socialinių paslaugų centro direktorius</t>
  </si>
  <si>
    <t>Kaišiadorių rajono savivaldybės visuomenės sveikatos biuro direktorius</t>
  </si>
  <si>
    <t>06</t>
  </si>
  <si>
    <t>Savivaldybės biudžetinių įstaigų ūkinio bei materialinio aptarnavimo užtikrinimas</t>
  </si>
  <si>
    <t>Biudžetinių įstaigų vadovai</t>
  </si>
  <si>
    <t>Kaišiadorių rajono priešgaisrinės tarnybos viršininkas</t>
  </si>
  <si>
    <t>Kaišiadorių lopšelio-darželio „Žvaigždutė“ direktorius</t>
  </si>
  <si>
    <t xml:space="preserve">Kaišiadorių Jono Aisčio viešosios bibliotekos direktorius </t>
  </si>
  <si>
    <t>07</t>
  </si>
  <si>
    <t>Paskolų ir panaudotų dotacijų grąžinimas ir palūkanos</t>
  </si>
  <si>
    <t>08</t>
  </si>
  <si>
    <t>Lygių galimybių, moterų ir vyrų lygybės, politikos įgyvendinimas</t>
  </si>
  <si>
    <t>Civilinės metrikacijos ir archyvo skyrius</t>
  </si>
  <si>
    <t>1.1-1-9</t>
  </si>
  <si>
    <t>09</t>
  </si>
  <si>
    <t>Humanitarinės pagalbos teikimas</t>
  </si>
  <si>
    <t>Iš viso uždaviniui:</t>
  </si>
  <si>
    <t>Mažinti administracinę naštą savivaldybės administracijoje</t>
  </si>
  <si>
    <t>Administracinės naštos mažinimo priemonių įgyvendinimas savivaldybės administracijoje</t>
  </si>
  <si>
    <t>Iš viso tikslui:</t>
  </si>
  <si>
    <t>Užtikrinti efektyvų valstybinių (valstybės perduotų savivaldybei) funkcijų vykdymą</t>
  </si>
  <si>
    <t>Įgyvendinti valstybines (valstybės perduotas savivaldybei) funkcijas</t>
  </si>
  <si>
    <t>Gyventojų registro tvarkymas ir duomenų valstybės registrams teikimas</t>
  </si>
  <si>
    <t>VBD</t>
  </si>
  <si>
    <t>Civilinės būklės aktų registravimas</t>
  </si>
  <si>
    <t>Savivaldybei pagal teisės aktus priskirtų archyvinių dokumentų tvarkymas</t>
  </si>
  <si>
    <t>Valstybės garantuojamos pirminės teisinės pagalbos teikimas</t>
  </si>
  <si>
    <t>Teisės ir viešųjų pirkimų skyrius</t>
  </si>
  <si>
    <t>Gyvenamosios vietos deklaravimo duomenų ir gyvenamosios vietos neturinčių asmenų apskaitos duomenų tvarkymas</t>
  </si>
  <si>
    <t>Duomenų teikimas Suteiktos valstybės pagalbos registrui</t>
  </si>
  <si>
    <t>Ūkio plėtros ir statybos skyrius</t>
  </si>
  <si>
    <t>Civilinės saugos organizavimas</t>
  </si>
  <si>
    <t>3.4-1-7</t>
  </si>
  <si>
    <t>Dalyvavimas rengiant ir vykdant mobilizaciją, demobilizaciją, priimančiosios šalies paramą</t>
  </si>
  <si>
    <t>Žemės ūkio ir aplinkosaugos skyrius</t>
  </si>
  <si>
    <t>Priešgaisrinės saugos organizavimas</t>
  </si>
  <si>
    <t>Priešgaisrinės tarnybos viršininkas</t>
  </si>
  <si>
    <t>Kaišiadorių rajono priešgaisrinė tarnyba</t>
  </si>
  <si>
    <t>3.4-1-3</t>
  </si>
  <si>
    <t>10</t>
  </si>
  <si>
    <t>Kaišiadorių rajono savivaldybės neveiksnių asmenų būklės peržiūrėjimo komisijos veiklos administravimas</t>
  </si>
  <si>
    <t xml:space="preserve">Socialinės paramos skyrius                 </t>
  </si>
  <si>
    <t>11</t>
  </si>
  <si>
    <t>Tarpinstitucinio bendradarbiavimo koordinatoriaus veiklos organizavimas</t>
  </si>
  <si>
    <t>Tarpinstitucinio bendradarbiavimo koordinatorius</t>
  </si>
  <si>
    <t>1.1-1-10</t>
  </si>
  <si>
    <t>12</t>
  </si>
  <si>
    <t>Valstybinės kalbos vartojimo ir taisyklingumo kontrolės vykdymas</t>
  </si>
  <si>
    <t>Švietimo, kultūros ir sporto skyrius</t>
  </si>
  <si>
    <t>13</t>
  </si>
  <si>
    <t>Savivaldybės teritorijoje esančių miestų ir miestelių teritorijų ribose valstybinės žemės, perduotos LRV nutarimu, patikėtinio funkcijai atlikti</t>
  </si>
  <si>
    <t>Architektūros ir teritorijų planavimo skyrius</t>
  </si>
  <si>
    <t>Turto valdymo skyrius</t>
  </si>
  <si>
    <t>Vykdyti kitas Lietuvos Respublikos teisės aktais savivaldybei pavestas funkcijas</t>
  </si>
  <si>
    <t>Mero rezervo lėšomis finansuojamų priemonių vykdymas</t>
  </si>
  <si>
    <t>Gerinti viešosios tvarkos, gyventojų saugumo užtikrinimą, bendradarbiaujant su visuomene, teisėsaugos institucijomis, kitomis viešojo administravimo institucijomis, socialiniais partneriais (verslo bendruomene ir visuomeninėmis organizacijomis).</t>
  </si>
  <si>
    <t>Gerinti gyventojų saugumo būklę savivaldybėje</t>
  </si>
  <si>
    <t xml:space="preserve">Prevencinių priemonių saugumui savivaldybėje užtikrinti vykdymas  </t>
  </si>
  <si>
    <t>3.4-1-8; 3.4-1-9</t>
  </si>
  <si>
    <t>Gyventojų perspėjimo ir informavimo sistemos dalinis rekonstravimas, eksploatavimas ir kitų ryšio paslaugų išlaidų apmokėjimas</t>
  </si>
  <si>
    <t>Bendrojo skyriaus parengties pareigūnas</t>
  </si>
  <si>
    <t>3.4-1-2</t>
  </si>
  <si>
    <t>Užtikrinti efektyvų seniūnijų ir seniūnų funkcijų vykdymą</t>
  </si>
  <si>
    <t>Organizuoti seniūno ir seniūnijos funkcijų įgyvendinimą bei visuomenei naudingų darbų atlikimą seniūnijose</t>
  </si>
  <si>
    <t xml:space="preserve">Seniūnijų ir seniūnų funkcijų vykdymas bei visuomenei naudingos veiklos organizavimas </t>
  </si>
  <si>
    <t>Kaišiadorių miesto seniūnas</t>
  </si>
  <si>
    <t>Seniūnijos</t>
  </si>
  <si>
    <t>Kaišiadorių apylinkės seniūnas</t>
  </si>
  <si>
    <t>Kruonio seniūnas</t>
  </si>
  <si>
    <t>Nemaitonių seniūnas</t>
  </si>
  <si>
    <t>Palomenės seniūnas</t>
  </si>
  <si>
    <t>Paparčių seniūnas</t>
  </si>
  <si>
    <t>Pravieniškių seniūnas</t>
  </si>
  <si>
    <t>Rumšiškių seniūnas</t>
  </si>
  <si>
    <t>Žaslių seniūnas</t>
  </si>
  <si>
    <t>Žiežmarių apylinkės seniūnas</t>
  </si>
  <si>
    <t>Žiežmarių seniūnas</t>
  </si>
  <si>
    <t xml:space="preserve">Iš viso  programai: </t>
  </si>
  <si>
    <t>* P - pažangos uždavinys, T - tęstinės veiklos uždavinys, RP - regiono pažangos priemonė (projektas), PP - pažangos priemonė (projektas), TP - tęstinės veiklos priemonė, NF - nefinansinė priemonė</t>
  </si>
  <si>
    <t>Finansavimo šaltinių suvestinė (tūkst. Eur)</t>
  </si>
  <si>
    <t>Finansavimo šaltiniai</t>
  </si>
  <si>
    <t>Lėšų poreikis</t>
  </si>
  <si>
    <t>SAVIVALDYBĖS  LĖŠOS, IŠ VISO:</t>
  </si>
  <si>
    <t>Savivaldybės biudžetas (įskaitant skolintas lėšas) (SB)</t>
  </si>
  <si>
    <t>Iš jo, savivaldybės biudžeto lėšos (nuosavos, be ankstesnių metų likučio) (SBN)</t>
  </si>
  <si>
    <t>Lietuvos Respublikos valstybės biudžeto dotacijos (VBD)</t>
  </si>
  <si>
    <t xml:space="preserve">Pajamų įmokos ir kitos pajamos (PĮ) </t>
  </si>
  <si>
    <t>Tikslinės paskirties pajamos (TPP)</t>
  </si>
  <si>
    <t>Europos Sąjungos ir kitos tarptautinės finansinės paramos lėšos (ES)</t>
  </si>
  <si>
    <t>Skolintos lėšos (SL)</t>
  </si>
  <si>
    <t>Ankstesnių metų likučiai (AML)</t>
  </si>
  <si>
    <t>KITI ŠALTINIAI, IŠ VISO:</t>
  </si>
  <si>
    <t>Kiti šaltiniai (Europos Sąjungos finansinė parama projektams įgyvendinti ir kitos teisėtai gautos lėšos, nurodant atskirus šaltinius) (Kt)</t>
  </si>
  <si>
    <t>IŠ VISO programai finansuoti pagal finansavimo šaltinius (1 ir 2 punktai)</t>
  </si>
  <si>
    <t>Iš jų: regioninių pažangos priemonių lėšos (RPP)</t>
  </si>
  <si>
    <t>IŠ VISO:</t>
  </si>
  <si>
    <t>KAIŠIADORIŲ RAJONO SAVIVALDYBĖS 2025–2027 METŲ STRATEGINIO VEIKLOS PLANO 02 PROGRAMOS TIKSLŲ, UŽDAVINIŲ, PRIEMONIŲ IR IŠLAIDŲ SUVESTINĖ (tūkst. Eur)</t>
  </si>
  <si>
    <t xml:space="preserve">02 Švietimo, kultūros ir sporto programa </t>
  </si>
  <si>
    <t xml:space="preserve">Užtikrinti gyventojams kokybiškas ir prieinamas švietimo ir sporto paslaugas </t>
  </si>
  <si>
    <t>Užtikrinti privalomo formaliojo švietimo programų prieinamumą ir jų įgyvendinimo kokybę</t>
  </si>
  <si>
    <t>Valstybinės švietimo politikos vykdymo užtikrinimas</t>
  </si>
  <si>
    <t>2.1-1-1</t>
  </si>
  <si>
    <t>Mokymo lėšų paskirstymas ir panaudojimas pagal nustatytas tvarkas</t>
  </si>
  <si>
    <t>Kaišiadorių suaugusiųjų mokykla</t>
  </si>
  <si>
    <t>Savivaldybės mokyklų (klasių), skirtų šalies (regiono) mokiniams, turintiems specialiųjų ugdymosi poreikių, ir kitų savivaldybei perduotų įstaigų išlaikymas</t>
  </si>
  <si>
    <t>Mokytojų personalo optimizavimo ir atnaujinimo išlaidų finansavimas</t>
  </si>
  <si>
    <t xml:space="preserve"> Švietimo įstaigų veiklos organizavimas</t>
  </si>
  <si>
    <t>Kaišiadorių r. Rumšiškių Antano Baranausko gimnazija</t>
  </si>
  <si>
    <t>Kaišiadorių r. Kruonio pagrindinė mokykla</t>
  </si>
  <si>
    <t>Socialinę riziką patiriančių pagal ikimokyklinio ugdymo programas ugdomų vaikų ugdymo, maitinimo ir pavėžėjimo finansavimas</t>
  </si>
  <si>
    <t>Įstaigos vadovas</t>
  </si>
  <si>
    <t>Pirmoko krepšelio skyrimas</t>
  </si>
  <si>
    <t>Savivaldybės biudžetinių švietimo įstaigų pedagoginių darbuotojų kelionės išlaidų dalinis finansavimas</t>
  </si>
  <si>
    <t>Profesinio orientavimo vykdymas</t>
  </si>
  <si>
    <t>2.1-3-1</t>
  </si>
  <si>
    <t xml:space="preserve">Projekto ,,Ugdymo prieinamumo didinimas ir plėtojimas Kaišiadorių rajono savivaldybėje“ vykdymas
</t>
  </si>
  <si>
    <t>PP</t>
  </si>
  <si>
    <t>Strateginio planavimo ir investicijų skyrius</t>
  </si>
  <si>
    <t>2.1-1-2</t>
  </si>
  <si>
    <t>ES</t>
  </si>
  <si>
    <t>„Tūkstantmečio mokyklų“ programos savivaldybės švietimo pažangos plano įgyvendinimas</t>
  </si>
  <si>
    <t>2.1-2-7</t>
  </si>
  <si>
    <t>Rumšiškių Antano Baranausko gimnazijos direktorius</t>
  </si>
  <si>
    <t>Švietimo pagalbos specialistų etatų finansavimas</t>
  </si>
  <si>
    <t xml:space="preserve">Įtraukiojo ugdymo aplinkų pritaikymo, aprūpinimo priemonėmis švietimo
įstaigose dalinis finansavimas
</t>
  </si>
  <si>
    <t>Kaišiadorių rajono Palomenės pagrindinės mokyklos direktoriu</t>
  </si>
  <si>
    <t>14</t>
  </si>
  <si>
    <t xml:space="preserve">Jaunųjų kūrėjų ugdymo programos finansavimas </t>
  </si>
  <si>
    <t>Užtikrinti neformaliojo švietimo ir sporto programų įvairovę ir jų įgyvendinimo kokybę</t>
  </si>
  <si>
    <t xml:space="preserve">Kaišiadorių rajono savivaldybės neformaliojo švietimo įstaigų veiklos užtikrinimas </t>
  </si>
  <si>
    <t>2.1-2-4</t>
  </si>
  <si>
    <t>Neformaliojo suaugusiųjų švietimo ir tęstinio mokymosi veiksmų plano finansavimas</t>
  </si>
  <si>
    <t>2.1-3-2</t>
  </si>
  <si>
    <t>8,,8</t>
  </si>
  <si>
    <t>Neformaliojo vaikų švietimo programų ir projektų finansavimas</t>
  </si>
  <si>
    <t>Gudienos mokyklos-darželio „Rugelis“ direktorius</t>
  </si>
  <si>
    <t>Žaslių pagrindinės mokyklos direktorius</t>
  </si>
  <si>
    <t>Projekto ,,Informacinių technologijų ir techninės kūrybos projektas Kaišiadorių, Jonavos ir Raseinių rajonų savivaldybėse“ vykdymas</t>
  </si>
  <si>
    <t>Užtikrinti mokinių specialiųjų ugdymosi poreikių įvertinimą ir pedagoginės psichologinės pagalbos teikimą</t>
  </si>
  <si>
    <t>Kaišiadorių pedagoginės psichologinės tarnybos veiklos užtikrinimas</t>
  </si>
  <si>
    <t>2.1-2-1</t>
  </si>
  <si>
    <t>Skatinti Kaišiadorių rajono savivaldybės gyventojų fizinį aktyvumą</t>
  </si>
  <si>
    <t>Sporto ir aktyvaus laisvalaikio plėtros projektų rėmimo organizavimas</t>
  </si>
  <si>
    <t>Gerinti kultūrinės aplinkos ir paslaugų kokybę bei prieinamumą</t>
  </si>
  <si>
    <t>Sudaryti sąlygas etninės kultūros, gyvosios tradicijos išsaugojimui, jų tęstinumui ir vietos savitumą puoselėjančiai veiklai, užtikrinti kultūros paslaugų įvairovę ir kokybę</t>
  </si>
  <si>
    <t xml:space="preserve">Kultūros įstaigų funkcijų vykdymas </t>
  </si>
  <si>
    <t>Kaišiadorių Jono Aisčio viešosios bibliotekos direktorius</t>
  </si>
  <si>
    <t>Projekto „Kaišiadorys – Lietuvos kultūros sostinė 2024. Kaišiadorys: kultūros keliai ir kelionės“ vykdymas</t>
  </si>
  <si>
    <t>2.2-1-3</t>
  </si>
  <si>
    <t>Saugoti, tvarkyti ir populiarinti Kaišiadorių rajono savivaldybės kultūros paveldą</t>
  </si>
  <si>
    <t>Kultūros paveldo stebėsena, išsaugojimas ir populiarinimas</t>
  </si>
  <si>
    <t>1.4-1-3</t>
  </si>
  <si>
    <t>Projekto „Žydų bendruomenės praeitis Žiežmariuose“ vykdymas</t>
  </si>
  <si>
    <t>Projekto „Žiežmarių sinagogos aktualizavimas ir įveiklinimas“ vykdymas“</t>
  </si>
  <si>
    <t>Skatinti aktyvesnę mėgėjų meno kolektyvų, kultūros organizacijų, atskirų menininkų veiklą</t>
  </si>
  <si>
    <t xml:space="preserve">Kultūrinių iniciatyvų skatinimas ir puoselėjimas </t>
  </si>
  <si>
    <t>2.2-1-5; 2.2-1-6</t>
  </si>
  <si>
    <t>KAIŠIADORIŲ RAJONO SAVIVALDYBĖS 2025–2027 METŲ STRATEGINIO VEIKLOS PLANO 03 PROGRAMOS TIKSLŲ, UŽDAVINIŲ, PRIEMONIŲ IR IŠLAIDŲ SUVESTINĖ (tūkst. Eur)</t>
  </si>
  <si>
    <t xml:space="preserve">03 Sveikatos ir socialinės apsaugos programa </t>
  </si>
  <si>
    <t>Įgyvendinti Lietuvos Respublikos įstatymais, Vyriausybės nutarimais ir kitais teisės aktais reglamentuotas piniginę socialinę paramą, pašalpas, išmokas</t>
  </si>
  <si>
    <t>Skirti ir teikti piniginę paramą savivaldybės gyventojams, vykdant valstybines (perduotas savivaldybėms) ir savarankiškąsias savivaldybių funkcijas</t>
  </si>
  <si>
    <t>Socialinių išmokų ir kompensacijų, finansuojamų iš specialios tikslinės dotacijos, skyrimas</t>
  </si>
  <si>
    <t>Piniginės socialinės paramos, pašalpų, išmokų globėjams (rūpintojams), sąlyginių ir kitų išmokų iš savivaldybės biudžeto skyrimas</t>
  </si>
  <si>
    <t xml:space="preserve">Socialinės paramos skyrius  </t>
  </si>
  <si>
    <t>2.3-3-1</t>
  </si>
  <si>
    <t>Iš valstybės biudžeto finansuojamų išmokų, pensijų, kompensacijų mokėjimas</t>
  </si>
  <si>
    <t xml:space="preserve">Socialinės paramos skyrius                     </t>
  </si>
  <si>
    <t>Kt</t>
  </si>
  <si>
    <t>Išmokų, kompensacijų užsieniečiams, pasitraukusiems iš Ukrainos dėl Rusijos Federacijos karinių veiksmų Ukrainoje, skyrimas ir mokėjimas iš valstybės biudžeto lėšų</t>
  </si>
  <si>
    <t>Kūdikio kraitelio naujagimiams skyrimas</t>
  </si>
  <si>
    <t>Užtikrinti socialinę paramą mokiniams</t>
  </si>
  <si>
    <t>Socialinės paramos mokiniams, finansuojamos iš specialios tikslinės dotacijos, skyrimas ir išlaidų iš savivaldybės biudžeto finansavimas</t>
  </si>
  <si>
    <t>Socialinės paramos skyrius</t>
  </si>
  <si>
    <t>Kaišiadorių lopšelio-darželio „Spindulys" direktorius</t>
  </si>
  <si>
    <t>Lėšų Lietuvos Respublikos socialinės paramos mokiniams įstatymo 4 straipsnio 2 dalies 4 punkte nustatytoms išlaidoms skyrimas mokykloms</t>
  </si>
  <si>
    <t>Kaišiadorių lopšelis-darželis „Spindulys" direktorius</t>
  </si>
  <si>
    <t>Kaišiadorių r. Rumšiškių lopšelio-darželos direktorius</t>
  </si>
  <si>
    <t>Užtikrinti Lietuvos Respublikos įstatymuose, Vyriausybės nutarimuose ir kituose teisės aktuose nustatytų visų piniginių išmokų bei paramos, socialinių programų, socialinio darbo organizavimą, socialinės veiklos administravimą ir vykdymą savivaldybėje</t>
  </si>
  <si>
    <t>Socialinio darbo, socialinės paramos organizavimo užtikrinimas savivaldybėje bei piniginės socialinės paramos, išmokų, socialinių paslaugų, socialinės paramos mokiniams, neįgaliųjų socialinės integracijos administravimo, turto įsigijimo ir kt. išlaidų padengimas</t>
  </si>
  <si>
    <t>2.3-1-1; 2.3-1-5</t>
  </si>
  <si>
    <t>Socialinių paslaugų šakos kolektyvinės sutarties įsipareigojimų įgyvendinimas</t>
  </si>
  <si>
    <t>Užtikrinti gyventojų poreikius atitinkančių socialinių paslaugų infrastruktūrą ir jos apimtis bei skatinti socialinės veiklos, socialinio darbo iniciatyvas</t>
  </si>
  <si>
    <t>Tenkinti poreikius socialinėms paslaugoms įvairių socialinių grupių gyventojams, plėtoti socialines paslaugas ir (ar) socialinį darbą.</t>
  </si>
  <si>
    <t>Socialinių paslaugų, socialinės paramos įvairioms gyventojų socialinėms grupėms organizavimas iniciatyvų rėmimas</t>
  </si>
  <si>
    <t xml:space="preserve">Socialinės paramos skyrius              </t>
  </si>
  <si>
    <t>2.3-1-2; 2.3-1-5</t>
  </si>
  <si>
    <t>Kaišiadorių socialinių paslaugų centro veiklos, vykdant privalomus teisės aktus bei socialinių paslaugų prieinamumą gyventojams, užtikrinimas</t>
  </si>
  <si>
    <t xml:space="preserve">Kaišiadorių socialinių paslaugų centro direktorius  </t>
  </si>
  <si>
    <t>Bendruomeninių šeimos namų finansavimas</t>
  </si>
  <si>
    <t>Akredituotos vaikų dienos socialinės priežiūros finansavimas</t>
  </si>
  <si>
    <t xml:space="preserve">Savivaldybės administracijos direktorius                   </t>
  </si>
  <si>
    <t xml:space="preserve">Socialinės paramos skyrius                   </t>
  </si>
  <si>
    <t>2.3-3-3</t>
  </si>
  <si>
    <t>Projekto „Nestacionarių socialinių paslaugų plėtojimas Kaišiadorių rajone“ vykdymas</t>
  </si>
  <si>
    <t>2.3-1-2; 2.3-3-3</t>
  </si>
  <si>
    <t>Projekto „Socialinių paslaugų įstaigų senyvo amžiaus asmenims infrastruktūros plėtra Kaišiadorių rajono savivaldybėje“ vykdymas</t>
  </si>
  <si>
    <t>2.3-1-1</t>
  </si>
  <si>
    <t>Rūpintis rajono asmenimis su negalia, vykdyti neįgaliųjų socialinės integracijos priemones</t>
  </si>
  <si>
    <t>Skatinti žmonių su negalia socialinį savarankiškumą, dalyvavimo galimybių didėjimą ir veiklos ribojimo mažėjimą, siekiant užtikrinti lygias teises ir galimybes dalyvauti visuomenės gyvenime</t>
  </si>
  <si>
    <t xml:space="preserve">Būsto pritaikymo asmenims su negalia, priežiūros ir administravimo finansavimas </t>
  </si>
  <si>
    <t>2.3-2-2</t>
  </si>
  <si>
    <t>Įvairių mokymų, sporto, proginių, kultūrinių renginių, išvykų, švenčių, stovyklų, socialinių akcijų neįgaliesiems ir jų šeimoms organizavimas ir finansavimas</t>
  </si>
  <si>
    <t>2.2-1-8; 2.4-2-2</t>
  </si>
  <si>
    <t>Akredituotos socialinės reabilitacijos neįgaliesiems bendruomenėje teikimo finansavimas  iš valstybės biudžeto</t>
  </si>
  <si>
    <t>2.3-1-1; 2.3-1-2</t>
  </si>
  <si>
    <t>Asmeninės pagalbos teikimas</t>
  </si>
  <si>
    <t>2.3-1-5</t>
  </si>
  <si>
    <t>Socialinių paslaugų neįgaliesiems ir jų šeimoms organizavimas ir teikimas bei socialinių programų vykdymas</t>
  </si>
  <si>
    <t>Asmenų su negalia reikalų koordinavimas</t>
  </si>
  <si>
    <t>Projekto „Perėjimas nuo institucinės globos prie bendruomeninių paslaugų Sostinės regione, Vidurio ir vakarų Lietuvos regione“ vykdymas</t>
  </si>
  <si>
    <t>2.3-1-2</t>
  </si>
  <si>
    <t>Projekto „Socialinės priežiūros socialinių paslaugų plėtra Kaišiadorių rajono savivaldybėje“ vykdymas</t>
  </si>
  <si>
    <t>2.3-3-3; 2.3-1-5</t>
  </si>
  <si>
    <r>
      <t>Sudaryti galimybes Kaišiadorių rajono savivaldybėje gyvenantiems</t>
    </r>
    <r>
      <rPr>
        <b/>
        <u/>
        <sz val="9"/>
        <color rgb="FF000000"/>
        <rFont val="Times New Roman"/>
        <family val="1"/>
      </rPr>
      <t xml:space="preserve"> ir Užimtumo tarnyboje registruotiems asmenims, nurodytiems </t>
    </r>
    <r>
      <rPr>
        <b/>
        <sz val="9"/>
        <color rgb="FF000000"/>
        <rFont val="Times New Roman"/>
        <family val="1"/>
      </rPr>
      <t> Lietuvos Respublikos užimtumo įstatymo 48 straipsnio  2 dalyje, greičiau integruotis į darbo rinką, mažinti socialinę įtampą, skatinti jų darbinę motyvaciją bei socialinius ir darbinius įgūdžius</t>
    </r>
  </si>
  <si>
    <t>Pasiekti kuo didesnį gyventojų užimtumą, kad Kaišiadorių rajono savivaldybėje Užimtumo tarnyboje registruoti asmenys, nurodyti Užimtumo įstatymo 48 straipsnio 2 dalyje, galėtų rasti darbą ir užsitikrinti tinkamą pragyvenimo lygį</t>
  </si>
  <si>
    <t>Laikino pobūdžio darbų organizavimas</t>
  </si>
  <si>
    <t xml:space="preserve">2.3-2-5 </t>
  </si>
  <si>
    <t>Užimtumo skatinimo ir motyvavimo paslaugų darbo rinkai besirengiantiems asmenims organizavimas</t>
  </si>
  <si>
    <t>Plėtoti sveikatos priežiūros paslaugas ir joms teikti būtiną infrastruktūrą</t>
  </si>
  <si>
    <t>Vykdyti visuomenės sveikatos priežiūrą, propaguoti sveiką gyvenseną</t>
  </si>
  <si>
    <t>Visuomenės sveikatos priežiūros funkcijų vykdymas</t>
  </si>
  <si>
    <t>2.4-1-8</t>
  </si>
  <si>
    <t>Visuomenės sveikatos rėmimo specialiosios programos vykdymas</t>
  </si>
  <si>
    <t>Savivaldybės gydytojas</t>
  </si>
  <si>
    <t>TPP</t>
  </si>
  <si>
    <t>Projekto ,,Visuomenės sveikatos paslaugų kokybės gerinimas Kaišiadorių rajone“ vykdymas</t>
  </si>
  <si>
    <t>Siekti, kad kuo daugiau nustatytų kategorijų asmenų galėtų pasinaudoti kompensuojamomis paslaugomis ir kitomis savivaldybės remiamomis sveikatos priežiūros paslaugomis</t>
  </si>
  <si>
    <t xml:space="preserve">Sveikatos įstaigų patirtų išlaidų kompensavimas </t>
  </si>
  <si>
    <t>Kaišiadorių rajono savivaldybei pavaldžioms asmens sveikatos priežiūros įstaigoms reikalingos medicinos įrangos įsigijimas</t>
  </si>
  <si>
    <t>2.4-1-1</t>
  </si>
  <si>
    <t>Paciento nuvežimo  ir (ar) parvežimo, kai pacientui nereikalinga skubioji medicinos pagalba, paslauga (išskyrus pirmines ambulatorines šeimos gydytojo ir pirmines ambulatorines odontologijos paslaugas), organizavimas ir teikimas</t>
  </si>
  <si>
    <t>Žmonių palaikų pervežimas, nenustatytos tapatybės žmogaus palaikų bei žmogaus embrionų laidojimo paslaugų teikimas</t>
  </si>
  <si>
    <t>Projekto „Ilgalaikės priežiūros paslaugų plėtojimo užtikrinimas Kaišiadorių rajone" vykdymas</t>
  </si>
  <si>
    <t>2.4-1-5</t>
  </si>
  <si>
    <t>Projekto „Mobilios komandos Kaišiadorių r. savivaldybėje aprūpinimas įranga ir transporto priemonėmis“ vykdymas</t>
  </si>
  <si>
    <t>Projekto „Sveikatos centro sudėtyje teikiamų sveikatos priežiūros paslaugų infrastruktūros modernizavimas Kaišiadorių rajono savivaldybėje“ vykdymas</t>
  </si>
  <si>
    <t>2.4-1-3</t>
  </si>
  <si>
    <t>Projekto „Sveikatos specialistų rengimas, pritraukimas Kaišiadorių rajono savivaldybėje“ vykdymas“</t>
  </si>
  <si>
    <t>Projekto „Sveikatos centro veiklos modelio diegimas Kaišiadorių rajono savivaldybėje“ vykdymas</t>
  </si>
  <si>
    <t>Administruoti savivaldybės valdomą turtą</t>
  </si>
  <si>
    <t>Plėtoti ir nuomoti savivaldybės būstus bei savivaldybės socialinius būstus</t>
  </si>
  <si>
    <t>Savivaldybės būstų ir socialinių būstų nuoma, Savivaldybės būsto ir socialinio būsto fondo plėtra, būsto nuomos ar išperkamosios nuomos mokesčių dalies kompensavimas</t>
  </si>
  <si>
    <t>2.3-2-1</t>
  </si>
  <si>
    <t>Seniūnijos teritorijoje esančių savivaldybės ir socialinių būstų remontas, priežiūra</t>
  </si>
  <si>
    <t xml:space="preserve">Projekto „Socialinio būsto fondo neįgaliesiems ir gausioms šeimoms plėtra Kaišiadorių rajono savivaldybėje“ vykdymas </t>
  </si>
  <si>
    <t>PŽ</t>
  </si>
  <si>
    <t>Projekto „Socialinio būsto fondo plėtra Kaišiadorių rajono savivaldybėje“ vykdymas</t>
  </si>
  <si>
    <t>Įgyvendinti jaunimo politiką</t>
  </si>
  <si>
    <t>Sudaryti palankias sąlygas formuotis jauno žmogaus asmenybei ir jo integravimuisi į visuomenės gyvenimą</t>
  </si>
  <si>
    <t>Jaunimo reikalų koordinatoriaus veiklos organizavimas</t>
  </si>
  <si>
    <t>Jaunimo reikalų koordinatorius</t>
  </si>
  <si>
    <t>Jaunimo iniciatyvų rėmimas</t>
  </si>
  <si>
    <t>2.5-2-3</t>
  </si>
  <si>
    <t>Atviro darbo su jaunimu įgyvendinimas</t>
  </si>
  <si>
    <t>2.5-2-2</t>
  </si>
  <si>
    <t>Mobilus darbas su jaunimu</t>
  </si>
  <si>
    <t>KAIŠIADORIŲ RAJONO SAVIVALDYBĖS 2025–2027 METŲ STRATEGINIO VEIKLOS PLANO 04 PROGRAMOS TIKSLŲ, UŽDAVINIŲ, PRIEMONIŲ IR IŠLAIDŲ SUVESTINĖ (tūkst. Eur)</t>
  </si>
  <si>
    <t xml:space="preserve">04 Žemės ūkio ir aplinkos apsaugos programa </t>
  </si>
  <si>
    <t>Išsaugoti ir gerinti aplinkos kokybę</t>
  </si>
  <si>
    <t>Kurti efektyvią komunalinių atliekų tvarkymo sistemą</t>
  </si>
  <si>
    <t>Atliekų tvarkymo infrastruktūros plėtros priemonių įgyvendinimas</t>
  </si>
  <si>
    <t>3.3-1-1</t>
  </si>
  <si>
    <t>Atliekų, kurių turėtojo nustatyti neįmanoma arba kuris nebeegzistuoja, tvarkymas</t>
  </si>
  <si>
    <t>Projekto „Komunalinių atliekų tvarkymo infrastruktūros plėtra Kaišiadorių rajono savivaldybėje“ vykdymas</t>
  </si>
  <si>
    <t>3.3-1-1; 3.3-1-2</t>
  </si>
  <si>
    <t>SL</t>
  </si>
  <si>
    <t>Projekto „Rūšiuojamojo atliekų surinkimo skatinimas Kaišiadorių rajono savivaldybėje“ vykdymas</t>
  </si>
  <si>
    <t>Projekto „Raseinių, Kėdainių, Kaišiadorių, Jonavos, Kauno rajonuose didelių gabaritų atliekų surinkimo aikštelių įrengimas“ vykdymas</t>
  </si>
  <si>
    <t>Strateginio planavimo ir investicijų skyriu</t>
  </si>
  <si>
    <t>Užtikrinti saugią ir švarią gamtinę aplinką</t>
  </si>
  <si>
    <t>Aplinkos kokybės gerinimo ir apsaugos priemonių įgyvendinimas</t>
  </si>
  <si>
    <t>3.3-1-4; 3.3-2-1; 3.3-2-2; 3.3-2-3; 3.3-2-9</t>
  </si>
  <si>
    <t>Želdynų ir želdinių apsaugos, tvarkymo, būklės stebėsenos, želdynų kūrimo, želdinių veisimo, inventorizavimo priemonių įgyvendinimas</t>
  </si>
  <si>
    <t>3.3-2-4</t>
  </si>
  <si>
    <t>Visuomenės švietimas ir mokymas aplinkosaugos klausimais</t>
  </si>
  <si>
    <t>3.3-1-3</t>
  </si>
  <si>
    <t>Aplinkos monitoringo, prevencinių ir aplinkos atkūrimo priemonių įgyvendinimas</t>
  </si>
  <si>
    <t>3.3-2-1; 3.3-2-2; 3.3-2-3</t>
  </si>
  <si>
    <t xml:space="preserve">Seniūnijų kelių valymas, bendro naudojimo teritorijų tvarkymas, priežiūra, atliekų tvarkymas, gyventojų skatinimas puoselėti aplinką </t>
  </si>
  <si>
    <t>Savivaldybės seniūnijos</t>
  </si>
  <si>
    <t>3.3-2-9; 3.3-1-3</t>
  </si>
  <si>
    <t>Gerinti aplinkos kokybę taikant prevencines priemones</t>
  </si>
  <si>
    <t>Finansinės paramos suteikimas žemės sklypų, kuriuose medžioklė neuždrausta, savininkams, valdytojams ir naudotojams medžiojamųjų gyvūnų daromos žalos prevencijos priemonėms įgyvendinti ir medžioklės plotų vienetų sudarymo ar jų ribų pakeitimo projektų parengimas</t>
  </si>
  <si>
    <t>Bebraviečių ardymas</t>
  </si>
  <si>
    <t>Bešeimininkių gyvūnų augintinių skaičiaus mažinimas, bepriežiūrių ir bešeimininkių gyvūnų perdavimas globai, reikalingos infrastruktūros kūrimas ir priemonių įsigijimas</t>
  </si>
  <si>
    <t>3.3-2-8</t>
  </si>
  <si>
    <t>Kurti patrauklias gyvenimo, žemės ūkio veiklos sąlygas ir ekonominę plėtrą kaimo vietovėse</t>
  </si>
  <si>
    <t>Gerinti žemės ūkio veiklos sąlygas</t>
  </si>
  <si>
    <t>Paramos žemdirbiams nelaimės atveju ar patyrus nuostolių, nepriklausančių nuo ūkininkavimo lygio, teikimas</t>
  </si>
  <si>
    <t>Žemdirbių švietėjiškos veiklos vykdymas</t>
  </si>
  <si>
    <t>1.3-1-2</t>
  </si>
  <si>
    <t xml:space="preserve">Ūkininko ūkio įregistravimo pažymėjimų, traktoriaus ir savaeigės mašinos registracijos liudijimų bei techninės apžiūros talonų įsigijimas, numerio ženklų traktoriams, priekaboms ir savaeigėms mašinoms </t>
  </si>
  <si>
    <t>Valstybinių (valstybės perduotų savivaldybėms) žemės ūkio funkcijų vykdymas, saugaus valstybinio duomenų tinklo kanalų priežiūra</t>
  </si>
  <si>
    <t>Gerinti melioracijos infrastruktūrą</t>
  </si>
  <si>
    <t>Hidrotechninių statinių remontas</t>
  </si>
  <si>
    <t>1.3-1-1</t>
  </si>
  <si>
    <t>Melioracijos statinių remonto darbų, medžiagų dalinis kompensavimas</t>
  </si>
  <si>
    <t>Rekonstruotų melioracijos statinių priežiūra</t>
  </si>
  <si>
    <t>Valstybei nuosavybės teise priklausančių melioracijos statinių priežiūros ir remonto organizavimas ir vykdymas</t>
  </si>
  <si>
    <t>Projekto „Kaišiadorių rajono savivaldybės dalies melioracijos griovių ir juose esančių statinių rekonstrukcija“ vykdymas</t>
  </si>
  <si>
    <t>KAIŠIADORIŲ RAJONO SAVIVALDYBĖS 2025–2027 METŲ STRATEGINIO VEIKLOS PLANO 05 PROGRAMOS TIKSLŲ, UŽDAVINIŲ, PRIEMONIŲ IR IŠLAIDŲ SUVESTINĖ (tūkst. Eur)</t>
  </si>
  <si>
    <t>Savivaldybės strateginio plėtros plano  priemonės kodas</t>
  </si>
  <si>
    <t>05 Investicijų, ūkio ir teritorijų planavimo programa</t>
  </si>
  <si>
    <t>Gerinti rajono infrastruktūra</t>
  </si>
  <si>
    <t>Gerinti bei plėtoti kelių ir gatvių infrastruktūrą</t>
  </si>
  <si>
    <t>Savivaldybės vietinės reikšmės kelių, gatvių, takų tiesimas, taisymas (remontas) ir priežiūra</t>
  </si>
  <si>
    <t>3.1-1-2</t>
  </si>
  <si>
    <t>Elektromobilių įkrovimo stotelių įrengimas</t>
  </si>
  <si>
    <t>3.1-2-8</t>
  </si>
  <si>
    <t>Projekto ,,Kaišiadorių rajono savivaldybės teritorijoje esančių gatvių infrastruktūros modernizavimas“ vykdymas</t>
  </si>
  <si>
    <t>3.1-1-1; 3.1-1-2</t>
  </si>
  <si>
    <t xml:space="preserve">Gerinti apšvietimo sistemos infrastruktūrą rajone </t>
  </si>
  <si>
    <t xml:space="preserve">Apšvietimo sistemų tvarkymas ir plėtra </t>
  </si>
  <si>
    <t>3.2-2-5</t>
  </si>
  <si>
    <t>ESO vykdomų darbų prisidėjimo dalis</t>
  </si>
  <si>
    <t xml:space="preserve">Gerinti vandentiekio ir nuotekų infrastruktūrą </t>
  </si>
  <si>
    <t>Kaišiadorių rajono lietaus nuotekų tvarkymas ir tinklų priežiūra</t>
  </si>
  <si>
    <t>3.2-1-1; 3.2-1-4</t>
  </si>
  <si>
    <t>Projekto „Nuotekų valymo įrenginių ir nuotekų ūkio rekonstrukcija Pravieniškių kaime, Kaišiadorių rajone“ vykdymas</t>
  </si>
  <si>
    <t>3.2-1-4; 3.2-1-3</t>
  </si>
  <si>
    <t xml:space="preserve">Projekto ,,Geriamojo vandens tiekimo ir nuotekų tvarkymo paslaugų prieinamumo didinimas Kaišiadorių rajono savivaldybėje“ vykdymas </t>
  </si>
  <si>
    <t>3.2-1-3</t>
  </si>
  <si>
    <t>UAB „Kaišiadorių vandenys“ direktorius</t>
  </si>
  <si>
    <t>Mažinti energijos vartojimą ir išnaudoti atsinaujinančių energijos išteklių potencialą</t>
  </si>
  <si>
    <t>Atsinaujinančių energijos išteklių panaudojimas visuomenės ir gyvenamosios paskirties pastatuose</t>
  </si>
  <si>
    <t>3.2-2-4</t>
  </si>
  <si>
    <t>Energinio efektyvumo didinimo daugiabučiuose namuose programos finansavimas</t>
  </si>
  <si>
    <t>3.2-2-2</t>
  </si>
  <si>
    <t xml:space="preserve">Projekto „ComActivate“ vykdymas“ </t>
  </si>
  <si>
    <t>3.2-2-3</t>
  </si>
  <si>
    <t>Atnaujinti ir plėtoti viešojo transporto infrastruktūrą bei užtikrinti viešojo transporto paslaugos teikimą gyventojams</t>
  </si>
  <si>
    <t xml:space="preserve">Paslaugų vykdymas, suteikiant keleivinio transporto viešąsias paslaugas </t>
  </si>
  <si>
    <t>3.1-2-4; 3.1-2-5</t>
  </si>
  <si>
    <t>Mokinių vežiojimo į mokyklas ir atgal į namus užtikrinimas</t>
  </si>
  <si>
    <t>Švietimo skyrius</t>
  </si>
  <si>
    <t>Projekto „Susisiekimo infrastruktūros tobulinimas“ vykdymas</t>
  </si>
  <si>
    <t>SĮ „Kaišiadorių paslaugos“</t>
  </si>
  <si>
    <t>3.1-1-1</t>
  </si>
  <si>
    <t>Projekto „SĮ ,,Kaišiadorių paslaugos“ miesto ir priemiestinio viešojo transporto priemonių parko atnaujinimas“ vykdymas</t>
  </si>
  <si>
    <t>3.1-2-4; 3.1-2-6</t>
  </si>
  <si>
    <t>Įgyvendinti savivaldybės infrastruktūros plėtros rėmimo programą</t>
  </si>
  <si>
    <t>Savivaldybės infrastruktūros plėtros įmokos</t>
  </si>
  <si>
    <t>Užtikrinti darnią teritorinę plėtrą ir kokybišką gyvenamąją aplinką</t>
  </si>
  <si>
    <t>Vykdyti savivaldybės objektų remontą ir gerinti gyvenamąją aplinką</t>
  </si>
  <si>
    <t>Savivaldybei priklausančių pastatų, statinių remontas, eksploatacija bei jų priežiūra</t>
  </si>
  <si>
    <t>3.4-2-1</t>
  </si>
  <si>
    <t>Savivaldybei priklausančių pastatų ir statinių techninių projektų parengimas, ekspertizių atlikimas, techninių priemonių įsigijimas, VTPSI mokesčių mokėjimas</t>
  </si>
  <si>
    <t>Gyvenamosios aplinkos ir viešosios infrastruktūros plėtros ir priežiūros finansavimas</t>
  </si>
  <si>
    <t>3.4-2-4</t>
  </si>
  <si>
    <t>Kaišiadorių rajono savivaldybės gyventojų iniciatyvų, skirtų gyvenamajai aplinkai ir viešajai infrastruktūrai gerinti ir kurti, projektų idėjų finansavimas</t>
  </si>
  <si>
    <t>Kaišiadorių miesto kultūros infrastruktūros optimizavimas, sukuriant multifunkcinę erdvę, pritaikytą vietos bendruomenės poreikiams (II etapas – muziejaus statyba)</t>
  </si>
  <si>
    <t>2.2-1-9</t>
  </si>
  <si>
    <t>Rumšiškių kultūros centro remontas</t>
  </si>
  <si>
    <t>Planuoti teritorijų plėtrą, administruoti valdomą turtą</t>
  </si>
  <si>
    <t>Siekiant racionalaus savivaldybės teritorijos išvystymo, rengti teritorijų planavimo ir žemėtvarkos dokumentų planus, projektų konkursus urbanistinei ir architektūrinei idėjai išreikšti</t>
  </si>
  <si>
    <t>Teritorijų planavimo ir žemėtvarkos dokumentų rengimas</t>
  </si>
  <si>
    <t>Projektų konkursų urbanistinei ir architektūrinei idėjai išreikšti organizavimas</t>
  </si>
  <si>
    <t>Užtikrinant racionalų žemės sklypų valdymą ir naudojimą, rengti žemės sklypų planus ir topografines nuotraukas</t>
  </si>
  <si>
    <t>Topografiniai ir kadastriniai matavimai</t>
  </si>
  <si>
    <t>Žemės sklypų plėtra</t>
  </si>
  <si>
    <t>Kompleksinių ir specialiųjų planų skaitmenizavimas ir sukėlimas į TPDR</t>
  </si>
  <si>
    <t>1.1-1-7</t>
  </si>
  <si>
    <t xml:space="preserve">Inventorizuoti, įvertinti, įregistruoti savivaldybei priklausantį nekilnojamąjį turtą, vykdyti sandorius </t>
  </si>
  <si>
    <t>Nekilnojamojo ir kito turto vertinimas, inventorizavimas, sandorių vykdymas, teisinė registracija, duomenų išrašų gavimas, parduodamų objektų priežiūra (elektros galios mokestis, dujų abonentinis mokestis, išlaidos šildymui, remontas) ir apleistų teritorijų (bešeimininkių statinių) tvarkymas</t>
  </si>
  <si>
    <t>Didinti Kaišiadorių rajono savivaldybės gyvenamosios aplinkos patrauklumą</t>
  </si>
  <si>
    <t>Įgyvendinti ES lėšomis ir kitų fondų lėšomis finansuojamus investicinius projektus</t>
  </si>
  <si>
    <t>Investicinių projektų valdymas</t>
  </si>
  <si>
    <t>Vietos veiklos grupių  strategijų įgyvendinimas ir projektų pareiškėjų, kurie gauna finansavimą iš ES ir kitų programų, dalinis rėmimas</t>
  </si>
  <si>
    <t>2.5-1-2</t>
  </si>
  <si>
    <t>VšĮ Kauno regiono plėtros agentūros įgyvendinamų regioninių programų ir projektų dalinis finansavimas</t>
  </si>
  <si>
    <t>Gerinti investavimo ir verslo sąlygas savivaldybėje</t>
  </si>
  <si>
    <t>Skatinti verslo plėtrą</t>
  </si>
  <si>
    <t>Verslo aplinkos gerinimas</t>
  </si>
  <si>
    <t>1.2-1-3; 1.2-1-4; 1.2-1-6; 1.2-1-1</t>
  </si>
  <si>
    <t xml:space="preserve">Viešųjų paslaugų verslui teikimas </t>
  </si>
  <si>
    <t>Kaišiadorių turizmo ir verslo informacinis centras</t>
  </si>
  <si>
    <t>1.2-1-3</t>
  </si>
  <si>
    <t>Sklypo, esančio Pramonės g., Kaišiadoryse, pritaikymas gamybinei (komercinei) veiklai</t>
  </si>
  <si>
    <t>1.2-1-1</t>
  </si>
  <si>
    <t>Didinti Kaišiadorių rajono savivaldybės turistinį patrauklumą, skatinti turizmo paslaugų plėtrą</t>
  </si>
  <si>
    <t>Skatinti turizmą Kaišiadorių rajone</t>
  </si>
  <si>
    <t xml:space="preserve">Viešųjų turizmo paslaugų teikimas </t>
  </si>
  <si>
    <t>1.4-1-5</t>
  </si>
  <si>
    <t>Kaišiadorių rajono savivaldybės turizmo objektų pritaikymas lankymui</t>
  </si>
  <si>
    <t>1.4-1-3; 1.4-1-4; 1.4-1-5</t>
  </si>
  <si>
    <t>Projekto ,, Lietuvos etnografijos muziejaus pritaikymas lankymui“  vykdymas</t>
  </si>
  <si>
    <t>Liko tik šitos priemonės, sumą išsirašau, kad pasitikrint</t>
  </si>
  <si>
    <t>Projekto "Kultūros paveldo objektų pritaikymas lankymui Kaišiadorių rajono savivaldybėje</t>
  </si>
  <si>
    <t>Kurti palankią aplinką pilietinės visuomenės, bendruomenių ir kitų NVO vystymuisi</t>
  </si>
  <si>
    <t>Stiprinti bendruomeninę ir kitų NVO organizacijų veiklą savivaldybėje</t>
  </si>
  <si>
    <t>Savivaldybėje veikiančių tradicinių religinių bendruomenių ir bendrijų rėmimo konkurso organizavimas ir atrinktų projektų finansavimas</t>
  </si>
  <si>
    <t>2.5-1-1; 2.5-1-2</t>
  </si>
  <si>
    <t>Socialinių projektų ir iniciatyvų rėmimas</t>
  </si>
  <si>
    <t>Daugiabučių namų savininkų bendrijų, sodininkų bendrijų rėmimas</t>
  </si>
  <si>
    <t>Turto skyrius</t>
  </si>
  <si>
    <t>Viešosios naudos nevyriausybinių organizacijų, kaimo bendruomenių patirtų išlaidų dalinis finansavimas</t>
  </si>
  <si>
    <t>Bendruomeninės veiklos savivaldybėje stiprinimas, įgyvendinant bandomąjį modelį</t>
  </si>
  <si>
    <t>2.5-1-1; 2.5-1-4; 2.5-1-5</t>
  </si>
  <si>
    <t>Nevyriausybinio sektoriaus veiklų skatinimas</t>
  </si>
  <si>
    <r>
      <t>Eil. Nr.</t>
    </r>
    <r>
      <rPr>
        <sz val="10"/>
        <color rgb="FF000000"/>
        <rFont val="Times New Roman"/>
        <family val="1"/>
      </rPr>
      <t> </t>
    </r>
  </si>
  <si>
    <r>
      <t>Programos kodas ir pavadinimas</t>
    </r>
    <r>
      <rPr>
        <sz val="10"/>
        <color rgb="FF000000"/>
        <rFont val="Times New Roman"/>
        <family val="1"/>
      </rPr>
      <t> </t>
    </r>
  </si>
  <si>
    <r>
      <t>2024 metų asignavimai ir kitos lėšos</t>
    </r>
    <r>
      <rPr>
        <sz val="10"/>
        <color rgb="FF000000"/>
        <rFont val="Times New Roman"/>
        <family val="1"/>
      </rPr>
      <t> </t>
    </r>
  </si>
  <si>
    <r>
      <t>2025 metų asignavimai ir kitos lėšos</t>
    </r>
    <r>
      <rPr>
        <sz val="10"/>
        <color rgb="FF000000"/>
        <rFont val="Times New Roman"/>
        <family val="1"/>
      </rPr>
      <t> </t>
    </r>
  </si>
  <si>
    <r>
      <t>2026 metų asignavimai ir kitos lėšos</t>
    </r>
    <r>
      <rPr>
        <sz val="10"/>
        <color rgb="FF000000"/>
        <rFont val="Times New Roman"/>
        <family val="1"/>
      </rPr>
      <t> </t>
    </r>
  </si>
  <si>
    <t>1 </t>
  </si>
  <si>
    <t>2 </t>
  </si>
  <si>
    <t>3 </t>
  </si>
  <si>
    <t>4 </t>
  </si>
  <si>
    <t>5 </t>
  </si>
  <si>
    <r>
      <t>1.</t>
    </r>
    <r>
      <rPr>
        <sz val="10"/>
        <color rgb="FF000000"/>
        <rFont val="Times New Roman"/>
        <family val="1"/>
      </rPr>
      <t> </t>
    </r>
  </si>
  <si>
    <r>
      <t>01 programa – Savivaldybės valdymo programa</t>
    </r>
    <r>
      <rPr>
        <sz val="10"/>
        <color rgb="FF000000"/>
        <rFont val="Times New Roman"/>
        <family val="1"/>
      </rPr>
      <t> </t>
    </r>
  </si>
  <si>
    <r>
      <t>2.</t>
    </r>
    <r>
      <rPr>
        <sz val="10"/>
        <color rgb="FF000000"/>
        <rFont val="Times New Roman"/>
        <family val="1"/>
      </rPr>
      <t> </t>
    </r>
  </si>
  <si>
    <r>
      <t xml:space="preserve">02 programa – Švietimo, kultūros ir sporto programa </t>
    </r>
    <r>
      <rPr>
        <sz val="10"/>
        <color rgb="FF000000"/>
        <rFont val="Times New Roman"/>
        <family val="1"/>
      </rPr>
      <t> </t>
    </r>
  </si>
  <si>
    <r>
      <t>3.</t>
    </r>
    <r>
      <rPr>
        <sz val="10"/>
        <color rgb="FF000000"/>
        <rFont val="Times New Roman"/>
        <family val="1"/>
      </rPr>
      <t> </t>
    </r>
  </si>
  <si>
    <r>
      <t>03 programa – Sveikatos ir socialinės apsaugos programa</t>
    </r>
    <r>
      <rPr>
        <sz val="10"/>
        <color rgb="FF000000"/>
        <rFont val="Times New Roman"/>
        <family val="1"/>
      </rPr>
      <t> </t>
    </r>
  </si>
  <si>
    <r>
      <t>4.</t>
    </r>
    <r>
      <rPr>
        <sz val="10"/>
        <color rgb="FF000000"/>
        <rFont val="Times New Roman"/>
        <family val="1"/>
      </rPr>
      <t> </t>
    </r>
  </si>
  <si>
    <r>
      <t xml:space="preserve">04 programa – Žemės ūkio ir aplinkos apsaugos programa </t>
    </r>
    <r>
      <rPr>
        <sz val="10"/>
        <color rgb="FF000000"/>
        <rFont val="Times New Roman"/>
        <family val="1"/>
      </rPr>
      <t> </t>
    </r>
  </si>
  <si>
    <r>
      <t>5.</t>
    </r>
    <r>
      <rPr>
        <sz val="10"/>
        <color rgb="FF000000"/>
        <rFont val="Times New Roman"/>
        <family val="1"/>
      </rPr>
      <t> </t>
    </r>
  </si>
  <si>
    <r>
      <t>05 programa – Investicijų, ūkio ir teritorijų planavimo programa</t>
    </r>
    <r>
      <rPr>
        <sz val="10"/>
        <color rgb="FF000000"/>
        <rFont val="Times New Roman"/>
        <family val="1"/>
      </rPr>
      <t> </t>
    </r>
  </si>
  <si>
    <t>1. Savivaldybės biudžetas (įskaitant skolintas lėšas) </t>
  </si>
  <si>
    <t>Iš jo: </t>
  </si>
  <si>
    <t>1.1. savivaldybės biudžeto lėšos (nuosavos, be ankstesnių metų likučio) </t>
  </si>
  <si>
    <t>1.2. Lietuvos Respublikos valstybės biudžeto dotacijos </t>
  </si>
  <si>
    <t>1.3. Pajamų įmokos ir kitos pajamos </t>
  </si>
  <si>
    <t>1.4. Europos Sąjungos ir kitos tarptautinės finansinės paramos lėšos </t>
  </si>
  <si>
    <t>1.5. Skolintos lėšos </t>
  </si>
  <si>
    <t>1.6. Ankstesnių metų likučiai </t>
  </si>
  <si>
    <t>1.7. Tikslinės paskirties pajamos </t>
  </si>
  <si>
    <t>2. Kiti šaltiniai (Europos Sąjungos finansinė parama projektams įgyvendinti ir kitos teisėtai gautos lėšos, nurodant atskirus šaltinius) </t>
  </si>
  <si>
    <r>
      <t xml:space="preserve">IŠ VISO programai finansuoti pagal finansavimo šaltinius </t>
    </r>
    <r>
      <rPr>
        <i/>
        <sz val="9"/>
        <rFont val="Times New Roman"/>
        <family val="1"/>
      </rPr>
      <t>(1 ir 2 punktai)</t>
    </r>
    <r>
      <rPr>
        <sz val="9"/>
        <rFont val="Times New Roman"/>
        <family val="1"/>
      </rPr>
      <t> </t>
    </r>
  </si>
  <si>
    <t>60 816,0 </t>
  </si>
  <si>
    <t>63 490,3 </t>
  </si>
  <si>
    <t>62 430,4 </t>
  </si>
  <si>
    <t>Iš jų: regioninių pažangos priemonių lėšos </t>
  </si>
  <si>
    <t>Asignavimų ir kitų lėšų pokytis, palyginti su ankstesnių metų patvirtintų asignavimų ir kitų lėšų planu </t>
  </si>
  <si>
    <t> </t>
  </si>
  <si>
    <r>
      <t>IŠ VISO:</t>
    </r>
    <r>
      <rPr>
        <sz val="9"/>
        <rFont val="Times New Roman"/>
        <family val="1"/>
      </rPr>
      <t> </t>
    </r>
  </si>
  <si>
    <t>Projekto „Žaliosios infrastruktūros urbanizuotoje Kaišiadorių miesto dalyje plėtojimas“ vykdymas</t>
  </si>
  <si>
    <t>Sveikatos reikalų koordinatorius</t>
  </si>
  <si>
    <t xml:space="preserve">Architektūros kokybės vertinimo metodikos taikymo gairių projekto
parengimas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</si>
</sst>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 _€_-;\-* #,##0.00\ _€_-;_-* &quot;-&quot;??\ _€_-;_-@_-"/>
    <numFmt numFmtId="164" formatCode="_-* #,##0.00_-;\-* #,##0.00_-;_-* &quot;-&quot;??_-;_-@_-"/>
    <numFmt numFmtId="165" formatCode="0.0"/>
    <numFmt numFmtId="166" formatCode="0.000"/>
  </numFmts>
  <fonts count="40">
    <font>
      <sz val="11"/>
      <color theme="1"/>
      <name val="Calibri"/>
      <family val="2"/>
      <scheme val="minor"/>
    </font>
    <font>
      <sz val="11"/>
      <color theme="1"/>
      <name val="Calibri"/>
      <family val="2"/>
      <charset val="186"/>
      <scheme val="minor"/>
    </font>
    <font>
      <sz val="10"/>
      <name val="Arial"/>
      <family val="2"/>
      <charset val="186"/>
    </font>
    <font>
      <sz val="11"/>
      <color indexed="8"/>
      <name val="Calibri"/>
      <family val="2"/>
      <charset val="186"/>
    </font>
    <font>
      <sz val="11"/>
      <color indexed="9"/>
      <name val="Calibri"/>
      <family val="2"/>
      <charset val="186"/>
    </font>
    <font>
      <sz val="11"/>
      <color indexed="20"/>
      <name val="Calibri"/>
      <family val="2"/>
      <charset val="186"/>
    </font>
    <font>
      <b/>
      <sz val="11"/>
      <color indexed="52"/>
      <name val="Calibri"/>
      <family val="2"/>
      <charset val="186"/>
    </font>
    <font>
      <b/>
      <sz val="11"/>
      <color indexed="9"/>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9"/>
      <name val="Times New Roman"/>
      <family val="1"/>
      <charset val="186"/>
    </font>
    <font>
      <sz val="10"/>
      <name val="Arial"/>
      <family val="2"/>
      <charset val="186"/>
    </font>
    <font>
      <sz val="9"/>
      <color rgb="FF000000"/>
      <name val="Times New Roman"/>
      <family val="1"/>
      <charset val="186"/>
    </font>
    <font>
      <sz val="9"/>
      <color rgb="FF000000"/>
      <name val="Times New Roman"/>
      <family val="1"/>
    </font>
    <font>
      <b/>
      <sz val="9"/>
      <color rgb="FF000000"/>
      <name val="Times New Roman"/>
      <family val="1"/>
      <charset val="204"/>
    </font>
    <font>
      <sz val="9"/>
      <color rgb="FF000000"/>
      <name val="Times New Roman"/>
      <family val="1"/>
      <charset val="1"/>
    </font>
    <font>
      <b/>
      <sz val="9"/>
      <color rgb="FF000000"/>
      <name val="Times New Roman"/>
      <family val="1"/>
      <charset val="1"/>
    </font>
    <font>
      <b/>
      <sz val="9"/>
      <color rgb="FF000000"/>
      <name val="Times New Roman"/>
      <family val="1"/>
      <charset val="186"/>
    </font>
    <font>
      <sz val="8"/>
      <color rgb="FF000000"/>
      <name val="Times New Roman"/>
      <family val="1"/>
      <charset val="186"/>
    </font>
    <font>
      <sz val="9"/>
      <color rgb="FF000000"/>
      <name val="Times New Roman"/>
      <family val="1"/>
      <charset val="204"/>
    </font>
    <font>
      <sz val="10"/>
      <color rgb="FF000000"/>
      <name val="Times New Roman"/>
      <family val="1"/>
    </font>
    <font>
      <b/>
      <sz val="10"/>
      <color rgb="FF000000"/>
      <name val="Times New Roman"/>
      <family val="1"/>
    </font>
    <font>
      <b/>
      <sz val="10"/>
      <name val="Times New Roman"/>
      <family val="1"/>
    </font>
    <font>
      <sz val="9"/>
      <name val="Times New Roman"/>
      <family val="1"/>
    </font>
    <font>
      <i/>
      <sz val="9"/>
      <name val="Times New Roman"/>
      <family val="1"/>
    </font>
    <font>
      <b/>
      <sz val="9"/>
      <name val="Times New Roman"/>
      <family val="1"/>
    </font>
    <font>
      <sz val="9"/>
      <color rgb="FF000000"/>
      <name val="Calibri"/>
      <family val="2"/>
      <scheme val="minor"/>
    </font>
    <font>
      <sz val="9"/>
      <color rgb="FF000000"/>
      <name val="Aptos Narrow"/>
      <charset val="1"/>
    </font>
    <font>
      <strike/>
      <sz val="9"/>
      <color rgb="FF000000"/>
      <name val="Times New Roman"/>
      <family val="1"/>
      <charset val="186"/>
    </font>
    <font>
      <i/>
      <sz val="8"/>
      <color rgb="FF000000"/>
      <name val="Times New Roman"/>
      <family val="1"/>
      <charset val="186"/>
    </font>
    <font>
      <sz val="9"/>
      <color rgb="FF000000"/>
      <name val="Arial"/>
      <family val="2"/>
      <charset val="186"/>
    </font>
    <font>
      <b/>
      <sz val="9"/>
      <color rgb="FF000000"/>
      <name val="Times New Roman"/>
      <family val="1"/>
    </font>
    <font>
      <b/>
      <u/>
      <sz val="9"/>
      <color rgb="FF000000"/>
      <name val="Times New Roman"/>
      <family val="1"/>
    </font>
    <font>
      <sz val="11"/>
      <color rgb="FF000000"/>
      <name val="Calibri"/>
      <family val="2"/>
      <scheme val="minor"/>
    </font>
    <font>
      <sz val="8"/>
      <color rgb="FF000000"/>
      <name val="Calibri"/>
      <family val="2"/>
      <scheme val="minor"/>
    </font>
    <font>
      <b/>
      <sz val="9"/>
      <name val="Times New Roman"/>
      <family val="1"/>
      <charset val="186"/>
    </font>
    <font>
      <b/>
      <sz val="9"/>
      <name val="Times New Roman"/>
      <family val="1"/>
      <charset val="1"/>
    </font>
    <font>
      <sz val="9"/>
      <color rgb="FFFF0000"/>
      <name val="Times New Roman"/>
      <family val="1"/>
      <charset val="1"/>
    </font>
    <font>
      <sz val="9"/>
      <color rgb="FF000000"/>
      <name val="Times New Roman"/>
      <charset val="1"/>
    </font>
  </fonts>
  <fills count="44">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25"/>
      </patternFill>
    </fill>
    <fill>
      <patternFill patternType="solid">
        <fgColor indexed="57"/>
        <bgColor indexed="21"/>
      </patternFill>
    </fill>
    <fill>
      <patternFill patternType="solid">
        <fgColor indexed="53"/>
        <bgColor indexed="25"/>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9"/>
        <bgColor indexed="26"/>
      </patternFill>
    </fill>
    <fill>
      <patternFill patternType="solid">
        <fgColor theme="0"/>
        <bgColor indexed="64"/>
      </patternFill>
    </fill>
    <fill>
      <patternFill patternType="solid">
        <fgColor theme="0"/>
        <bgColor indexed="31"/>
      </patternFill>
    </fill>
    <fill>
      <patternFill patternType="solid">
        <fgColor theme="0" tint="-0.14999847407452621"/>
        <bgColor indexed="31"/>
      </patternFill>
    </fill>
    <fill>
      <patternFill patternType="solid">
        <fgColor theme="0" tint="-0.14999847407452621"/>
        <bgColor indexed="64"/>
      </patternFill>
    </fill>
    <fill>
      <patternFill patternType="solid">
        <fgColor rgb="FFCCFFCC"/>
        <bgColor indexed="27"/>
      </patternFill>
    </fill>
    <fill>
      <patternFill patternType="solid">
        <fgColor rgb="FF99CCFF"/>
        <bgColor indexed="31"/>
      </patternFill>
    </fill>
    <fill>
      <patternFill patternType="solid">
        <fgColor rgb="FFFFFF00"/>
        <bgColor indexed="34"/>
      </patternFill>
    </fill>
    <fill>
      <patternFill patternType="solid">
        <fgColor rgb="FFFFFF00"/>
        <bgColor indexed="64"/>
      </patternFill>
    </fill>
    <fill>
      <patternFill patternType="solid">
        <fgColor rgb="FFCCFFCC"/>
        <bgColor indexed="31"/>
      </patternFill>
    </fill>
    <fill>
      <patternFill patternType="solid">
        <fgColor rgb="FFFFFF00"/>
        <bgColor indexed="31"/>
      </patternFill>
    </fill>
    <fill>
      <patternFill patternType="solid">
        <fgColor rgb="FFFFFFFF"/>
        <bgColor indexed="64"/>
      </patternFill>
    </fill>
    <fill>
      <patternFill patternType="solid">
        <fgColor rgb="FFFFFFFF"/>
        <bgColor indexed="31"/>
      </patternFill>
    </fill>
    <fill>
      <patternFill patternType="solid">
        <fgColor rgb="FF99CCFF"/>
        <bgColor indexed="64"/>
      </patternFill>
    </fill>
    <fill>
      <patternFill patternType="solid">
        <fgColor rgb="FFFFFFCC"/>
        <bgColor indexed="64"/>
      </patternFill>
    </fill>
    <fill>
      <patternFill patternType="solid">
        <fgColor indexed="9"/>
        <bgColor indexed="64"/>
      </patternFill>
    </fill>
    <fill>
      <patternFill patternType="solid">
        <fgColor theme="2" tint="-9.9978637043366805E-2"/>
        <bgColor indexed="64"/>
      </patternFill>
    </fill>
    <fill>
      <patternFill patternType="solid">
        <fgColor theme="4" tint="0.39997558519241921"/>
        <bgColor indexed="64"/>
      </patternFill>
    </fill>
    <fill>
      <patternFill patternType="solid">
        <fgColor rgb="FFB9E0B4"/>
        <bgColor indexed="64"/>
      </patternFill>
    </fill>
    <fill>
      <patternFill patternType="solid">
        <fgColor rgb="FFDEEAF6"/>
        <bgColor indexed="64"/>
      </patternFill>
    </fill>
  </fills>
  <borders count="415">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right/>
      <top/>
      <bottom style="medium">
        <color indexed="8"/>
      </bottom>
      <diagonal/>
    </border>
    <border>
      <left/>
      <right/>
      <top style="medium">
        <color indexed="8"/>
      </top>
      <bottom style="medium">
        <color indexed="8"/>
      </bottom>
      <diagonal/>
    </border>
    <border>
      <left style="medium">
        <color indexed="8"/>
      </left>
      <right style="medium">
        <color indexed="8"/>
      </right>
      <top style="medium">
        <color indexed="8"/>
      </top>
      <bottom style="medium">
        <color indexed="8"/>
      </bottom>
      <diagonal/>
    </border>
    <border>
      <left style="medium">
        <color indexed="8"/>
      </left>
      <right/>
      <top style="medium">
        <color indexed="8"/>
      </top>
      <bottom/>
      <diagonal/>
    </border>
    <border>
      <left style="medium">
        <color indexed="8"/>
      </left>
      <right style="medium">
        <color indexed="8"/>
      </right>
      <top style="medium">
        <color indexed="8"/>
      </top>
      <bottom/>
      <diagonal/>
    </border>
    <border>
      <left style="medium">
        <color indexed="8"/>
      </left>
      <right/>
      <top/>
      <bottom/>
      <diagonal/>
    </border>
    <border>
      <left style="medium">
        <color indexed="8"/>
      </left>
      <right style="medium">
        <color indexed="8"/>
      </right>
      <top/>
      <bottom/>
      <diagonal/>
    </border>
    <border>
      <left style="medium">
        <color indexed="8"/>
      </left>
      <right/>
      <top/>
      <bottom style="medium">
        <color indexed="8"/>
      </bottom>
      <diagonal/>
    </border>
    <border>
      <left style="medium">
        <color indexed="8"/>
      </left>
      <right style="medium">
        <color indexed="8"/>
      </right>
      <top/>
      <bottom style="medium">
        <color indexed="8"/>
      </bottom>
      <diagonal/>
    </border>
    <border>
      <left/>
      <right style="medium">
        <color indexed="8"/>
      </right>
      <top style="medium">
        <color indexed="8"/>
      </top>
      <bottom/>
      <diagonal/>
    </border>
    <border>
      <left/>
      <right style="medium">
        <color indexed="8"/>
      </right>
      <top/>
      <bottom/>
      <diagonal/>
    </border>
    <border>
      <left/>
      <right style="medium">
        <color indexed="8"/>
      </right>
      <top/>
      <bottom style="medium">
        <color indexed="8"/>
      </bottom>
      <diagonal/>
    </border>
    <border>
      <left/>
      <right/>
      <top style="medium">
        <color indexed="8"/>
      </top>
      <bottom/>
      <diagonal/>
    </border>
    <border>
      <left style="medium">
        <color indexed="8"/>
      </left>
      <right style="thin">
        <color indexed="8"/>
      </right>
      <top/>
      <bottom style="thin">
        <color indexed="8"/>
      </bottom>
      <diagonal/>
    </border>
    <border>
      <left style="medium">
        <color indexed="8"/>
      </left>
      <right style="thin">
        <color indexed="8"/>
      </right>
      <top/>
      <bottom/>
      <diagonal/>
    </border>
    <border>
      <left/>
      <right style="medium">
        <color indexed="8"/>
      </right>
      <top style="medium">
        <color indexed="8"/>
      </top>
      <bottom style="thin">
        <color indexed="8"/>
      </bottom>
      <diagonal/>
    </border>
    <border>
      <left style="thin">
        <color indexed="8"/>
      </left>
      <right style="thin">
        <color indexed="8"/>
      </right>
      <top style="medium">
        <color indexed="8"/>
      </top>
      <bottom/>
      <diagonal/>
    </border>
    <border>
      <left style="thin">
        <color indexed="8"/>
      </left>
      <right style="thin">
        <color indexed="8"/>
      </right>
      <top/>
      <bottom/>
      <diagonal/>
    </border>
    <border>
      <left/>
      <right style="medium">
        <color indexed="8"/>
      </right>
      <top/>
      <bottom style="thin">
        <color indexed="8"/>
      </bottom>
      <diagonal/>
    </border>
    <border>
      <left style="thin">
        <color indexed="8"/>
      </left>
      <right style="medium">
        <color indexed="8"/>
      </right>
      <top/>
      <bottom/>
      <diagonal/>
    </border>
    <border>
      <left/>
      <right/>
      <top/>
      <bottom style="thin">
        <color indexed="8"/>
      </bottom>
      <diagonal/>
    </border>
    <border>
      <left style="medium">
        <color indexed="8"/>
      </left>
      <right/>
      <top style="medium">
        <color indexed="8"/>
      </top>
      <bottom style="medium">
        <color indexed="8"/>
      </bottom>
      <diagonal/>
    </border>
    <border>
      <left style="thin">
        <color indexed="8"/>
      </left>
      <right style="medium">
        <color indexed="8"/>
      </right>
      <top style="medium">
        <color indexed="8"/>
      </top>
      <bottom/>
      <diagonal/>
    </border>
    <border>
      <left style="thin">
        <color indexed="8"/>
      </left>
      <right/>
      <top/>
      <bottom/>
      <diagonal/>
    </border>
    <border>
      <left style="medium">
        <color indexed="64"/>
      </left>
      <right style="thin">
        <color indexed="8"/>
      </right>
      <top style="medium">
        <color indexed="64"/>
      </top>
      <bottom style="thin">
        <color indexed="8"/>
      </bottom>
      <diagonal/>
    </border>
    <border>
      <left style="medium">
        <color indexed="64"/>
      </left>
      <right style="thin">
        <color indexed="8"/>
      </right>
      <top/>
      <bottom style="thin">
        <color indexed="8"/>
      </bottom>
      <diagonal/>
    </border>
    <border>
      <left style="medium">
        <color indexed="64"/>
      </left>
      <right/>
      <top style="medium">
        <color indexed="64"/>
      </top>
      <bottom style="thin">
        <color indexed="8"/>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8"/>
      </left>
      <right style="thin">
        <color indexed="8"/>
      </right>
      <top/>
      <bottom style="medium">
        <color indexed="64"/>
      </bottom>
      <diagonal/>
    </border>
    <border>
      <left style="medium">
        <color indexed="8"/>
      </left>
      <right style="medium">
        <color indexed="64"/>
      </right>
      <top/>
      <bottom/>
      <diagonal/>
    </border>
    <border>
      <left style="medium">
        <color indexed="64"/>
      </left>
      <right/>
      <top/>
      <bottom style="thin">
        <color indexed="8"/>
      </bottom>
      <diagonal/>
    </border>
    <border>
      <left style="medium">
        <color indexed="64"/>
      </left>
      <right style="thin">
        <color indexed="8"/>
      </right>
      <top/>
      <bottom style="medium">
        <color indexed="64"/>
      </bottom>
      <diagonal/>
    </border>
    <border>
      <left style="medium">
        <color indexed="64"/>
      </left>
      <right style="thin">
        <color indexed="8"/>
      </right>
      <top style="medium">
        <color indexed="64"/>
      </top>
      <bottom style="medium">
        <color indexed="64"/>
      </bottom>
      <diagonal/>
    </border>
    <border>
      <left style="medium">
        <color indexed="8"/>
      </left>
      <right style="medium">
        <color indexed="8"/>
      </right>
      <top style="medium">
        <color indexed="64"/>
      </top>
      <bottom/>
      <diagonal/>
    </border>
    <border>
      <left style="medium">
        <color indexed="64"/>
      </left>
      <right style="thin">
        <color indexed="8"/>
      </right>
      <top style="medium">
        <color indexed="8"/>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8"/>
      </bottom>
      <diagonal/>
    </border>
    <border>
      <left style="medium">
        <color indexed="64"/>
      </left>
      <right style="thin">
        <color indexed="8"/>
      </right>
      <top/>
      <bottom/>
      <diagonal/>
    </border>
    <border>
      <left style="thin">
        <color indexed="8"/>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8"/>
      </right>
      <top style="medium">
        <color indexed="8"/>
      </top>
      <bottom/>
      <diagonal/>
    </border>
    <border>
      <left style="medium">
        <color indexed="64"/>
      </left>
      <right style="medium">
        <color indexed="8"/>
      </right>
      <top/>
      <bottom style="medium">
        <color indexed="8"/>
      </bottom>
      <diagonal/>
    </border>
    <border>
      <left style="medium">
        <color indexed="8"/>
      </left>
      <right/>
      <top style="medium">
        <color indexed="64"/>
      </top>
      <bottom style="thin">
        <color indexed="8"/>
      </bottom>
      <diagonal/>
    </border>
    <border>
      <left/>
      <right style="medium">
        <color indexed="64"/>
      </right>
      <top/>
      <bottom/>
      <diagonal/>
    </border>
    <border>
      <left style="medium">
        <color indexed="8"/>
      </left>
      <right style="thin">
        <color indexed="8"/>
      </right>
      <top/>
      <bottom style="medium">
        <color indexed="64"/>
      </bottom>
      <diagonal/>
    </border>
    <border>
      <left style="thin">
        <color indexed="8"/>
      </left>
      <right style="medium">
        <color indexed="8"/>
      </right>
      <top/>
      <bottom style="medium">
        <color indexed="64"/>
      </bottom>
      <diagonal/>
    </border>
    <border>
      <left style="medium">
        <color indexed="64"/>
      </left>
      <right style="medium">
        <color indexed="64"/>
      </right>
      <top style="medium">
        <color indexed="8"/>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8"/>
      </left>
      <right style="medium">
        <color indexed="8"/>
      </right>
      <top/>
      <bottom style="medium">
        <color indexed="64"/>
      </bottom>
      <diagonal/>
    </border>
    <border>
      <left style="medium">
        <color indexed="8"/>
      </left>
      <right style="medium">
        <color indexed="64"/>
      </right>
      <top/>
      <bottom style="medium">
        <color indexed="64"/>
      </bottom>
      <diagonal/>
    </border>
    <border>
      <left/>
      <right/>
      <top style="medium">
        <color indexed="64"/>
      </top>
      <bottom style="thin">
        <color indexed="8"/>
      </bottom>
      <diagonal/>
    </border>
    <border>
      <left/>
      <right/>
      <top style="medium">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8"/>
      </right>
      <top style="medium">
        <color indexed="64"/>
      </top>
      <bottom/>
      <diagonal/>
    </border>
    <border>
      <left style="medium">
        <color indexed="64"/>
      </left>
      <right style="medium">
        <color indexed="8"/>
      </right>
      <top/>
      <bottom/>
      <diagonal/>
    </border>
    <border>
      <left style="medium">
        <color indexed="64"/>
      </left>
      <right style="medium">
        <color indexed="8"/>
      </right>
      <top/>
      <bottom style="medium">
        <color indexed="64"/>
      </bottom>
      <diagonal/>
    </border>
    <border>
      <left style="medium">
        <color indexed="8"/>
      </left>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8"/>
      </right>
      <top style="medium">
        <color indexed="8"/>
      </top>
      <bottom style="medium">
        <color indexed="64"/>
      </bottom>
      <diagonal/>
    </border>
    <border>
      <left/>
      <right/>
      <top style="medium">
        <color indexed="8"/>
      </top>
      <bottom style="medium">
        <color indexed="64"/>
      </bottom>
      <diagonal/>
    </border>
    <border>
      <left style="medium">
        <color indexed="64"/>
      </left>
      <right style="medium">
        <color indexed="8"/>
      </right>
      <top style="medium">
        <color indexed="64"/>
      </top>
      <bottom style="medium">
        <color indexed="8"/>
      </bottom>
      <diagonal/>
    </border>
    <border>
      <left style="medium">
        <color indexed="64"/>
      </left>
      <right style="medium">
        <color indexed="8"/>
      </right>
      <top style="medium">
        <color indexed="8"/>
      </top>
      <bottom style="medium">
        <color indexed="8"/>
      </bottom>
      <diagonal/>
    </border>
    <border>
      <left/>
      <right/>
      <top style="medium">
        <color indexed="64"/>
      </top>
      <bottom style="medium">
        <color indexed="8"/>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8"/>
      </left>
      <right style="medium">
        <color indexed="64"/>
      </right>
      <top style="medium">
        <color indexed="8"/>
      </top>
      <bottom/>
      <diagonal/>
    </border>
    <border>
      <left style="medium">
        <color indexed="8"/>
      </left>
      <right style="medium">
        <color indexed="64"/>
      </right>
      <top/>
      <bottom style="medium">
        <color indexed="8"/>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8"/>
      </bottom>
      <diagonal/>
    </border>
    <border>
      <left/>
      <right/>
      <top/>
      <bottom style="thin">
        <color indexed="64"/>
      </bottom>
      <diagonal/>
    </border>
    <border>
      <left style="medium">
        <color indexed="8"/>
      </left>
      <right style="medium">
        <color indexed="64"/>
      </right>
      <top style="medium">
        <color indexed="64"/>
      </top>
      <bottom/>
      <diagonal/>
    </border>
    <border>
      <left style="medium">
        <color indexed="64"/>
      </left>
      <right style="thin">
        <color indexed="8"/>
      </right>
      <top style="medium">
        <color indexed="64"/>
      </top>
      <bottom style="thin">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8"/>
      </left>
      <right/>
      <top/>
      <bottom style="medium">
        <color indexed="64"/>
      </bottom>
      <diagonal/>
    </border>
    <border>
      <left style="medium">
        <color indexed="8"/>
      </left>
      <right/>
      <top style="medium">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medium">
        <color indexed="8"/>
      </top>
      <bottom style="thin">
        <color indexed="8"/>
      </bottom>
      <diagonal/>
    </border>
    <border>
      <left style="medium">
        <color indexed="64"/>
      </left>
      <right/>
      <top style="medium">
        <color indexed="8"/>
      </top>
      <bottom style="medium">
        <color indexed="64"/>
      </bottom>
      <diagonal/>
    </border>
    <border>
      <left style="medium">
        <color indexed="64"/>
      </left>
      <right/>
      <top style="medium">
        <color indexed="8"/>
      </top>
      <bottom style="medium">
        <color indexed="8"/>
      </bottom>
      <diagonal/>
    </border>
    <border>
      <left style="medium">
        <color indexed="8"/>
      </left>
      <right/>
      <top style="medium">
        <color indexed="64"/>
      </top>
      <bottom style="medium">
        <color indexed="8"/>
      </bottom>
      <diagonal/>
    </border>
    <border>
      <left style="medium">
        <color indexed="64"/>
      </left>
      <right style="medium">
        <color indexed="64"/>
      </right>
      <top style="medium">
        <color indexed="64"/>
      </top>
      <bottom style="medium">
        <color indexed="8"/>
      </bottom>
      <diagonal/>
    </border>
    <border>
      <left style="medium">
        <color indexed="64"/>
      </left>
      <right style="thin">
        <color indexed="8"/>
      </right>
      <top style="medium">
        <color indexed="64"/>
      </top>
      <bottom/>
      <diagonal/>
    </border>
    <border>
      <left style="medium">
        <color indexed="64"/>
      </left>
      <right style="medium">
        <color indexed="64"/>
      </right>
      <top style="medium">
        <color indexed="8"/>
      </top>
      <bottom style="medium">
        <color indexed="64"/>
      </bottom>
      <diagonal/>
    </border>
    <border>
      <left style="medium">
        <color indexed="64"/>
      </left>
      <right style="thin">
        <color indexed="64"/>
      </right>
      <top/>
      <bottom style="medium">
        <color indexed="64"/>
      </bottom>
      <diagonal/>
    </border>
    <border>
      <left/>
      <right style="medium">
        <color indexed="64"/>
      </right>
      <top/>
      <bottom style="thin">
        <color indexed="8"/>
      </bottom>
      <diagonal/>
    </border>
    <border>
      <left/>
      <right style="medium">
        <color indexed="64"/>
      </right>
      <top/>
      <bottom style="thin">
        <color indexed="64"/>
      </bottom>
      <diagonal/>
    </border>
    <border>
      <left style="thin">
        <color indexed="8"/>
      </left>
      <right style="thin">
        <color indexed="8"/>
      </right>
      <top style="medium">
        <color indexed="64"/>
      </top>
      <bottom/>
      <diagonal/>
    </border>
    <border>
      <left/>
      <right style="medium">
        <color indexed="64"/>
      </right>
      <top/>
      <bottom style="medium">
        <color indexed="8"/>
      </bottom>
      <diagonal/>
    </border>
    <border>
      <left style="medium">
        <color indexed="64"/>
      </left>
      <right/>
      <top/>
      <bottom style="medium">
        <color indexed="8"/>
      </bottom>
      <diagonal/>
    </border>
    <border>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8"/>
      </left>
      <right/>
      <top style="medium">
        <color indexed="64"/>
      </top>
      <bottom style="medium">
        <color indexed="64"/>
      </bottom>
      <diagonal/>
    </border>
    <border>
      <left style="medium">
        <color indexed="8"/>
      </left>
      <right style="thin">
        <color indexed="8"/>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indexed="8"/>
      </left>
      <right style="medium">
        <color indexed="8"/>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thin">
        <color indexed="8"/>
      </bottom>
      <diagonal/>
    </border>
    <border>
      <left style="medium">
        <color indexed="64"/>
      </left>
      <right style="medium">
        <color indexed="64"/>
      </right>
      <top/>
      <bottom style="thin">
        <color indexed="8"/>
      </bottom>
      <diagonal/>
    </border>
    <border>
      <left/>
      <right style="medium">
        <color indexed="64"/>
      </right>
      <top style="medium">
        <color indexed="8"/>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style="thin">
        <color indexed="8"/>
      </left>
      <right/>
      <top style="medium">
        <color indexed="64"/>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medium">
        <color rgb="FF000000"/>
      </left>
      <right style="medium">
        <color rgb="FF000000"/>
      </right>
      <top/>
      <bottom style="medium">
        <color rgb="FF000000"/>
      </bottom>
      <diagonal/>
    </border>
    <border>
      <left/>
      <right/>
      <top style="medium">
        <color rgb="FF000000"/>
      </top>
      <bottom/>
      <diagonal/>
    </border>
    <border>
      <left style="medium">
        <color indexed="64"/>
      </left>
      <right style="medium">
        <color indexed="64"/>
      </right>
      <top/>
      <bottom style="medium">
        <color rgb="FF000000"/>
      </bottom>
      <diagonal/>
    </border>
    <border>
      <left style="medium">
        <color rgb="FF000000"/>
      </left>
      <right/>
      <top style="medium">
        <color rgb="FF000000"/>
      </top>
      <bottom style="medium">
        <color rgb="FF000000"/>
      </bottom>
      <diagonal/>
    </border>
    <border>
      <left style="medium">
        <color indexed="64"/>
      </left>
      <right style="thin">
        <color indexed="8"/>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bottom/>
      <diagonal/>
    </border>
    <border>
      <left style="medium">
        <color rgb="FF000000"/>
      </left>
      <right style="medium">
        <color indexed="64"/>
      </right>
      <top/>
      <bottom style="medium">
        <color rgb="FF000000"/>
      </bottom>
      <diagonal/>
    </border>
    <border>
      <left style="medium">
        <color indexed="64"/>
      </left>
      <right/>
      <top/>
      <bottom style="medium">
        <color rgb="FF000000"/>
      </bottom>
      <diagonal/>
    </border>
    <border>
      <left style="medium">
        <color indexed="64"/>
      </left>
      <right style="medium">
        <color indexed="64"/>
      </right>
      <top style="medium">
        <color indexed="64"/>
      </top>
      <bottom style="medium">
        <color rgb="FF000000"/>
      </bottom>
      <diagonal/>
    </border>
    <border>
      <left style="medium">
        <color indexed="64"/>
      </left>
      <right style="medium">
        <color rgb="FF000000"/>
      </right>
      <top/>
      <bottom/>
      <diagonal/>
    </border>
    <border>
      <left style="medium">
        <color rgb="FF000000"/>
      </left>
      <right style="medium">
        <color rgb="FF000000"/>
      </right>
      <top style="medium">
        <color rgb="FF000000"/>
      </top>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thin">
        <color indexed="8"/>
      </bottom>
      <diagonal/>
    </border>
    <border>
      <left style="medium">
        <color rgb="FF000000"/>
      </left>
      <right style="medium">
        <color rgb="FF000000"/>
      </right>
      <top style="thin">
        <color rgb="FF000000"/>
      </top>
      <bottom style="medium">
        <color rgb="FF000000"/>
      </bottom>
      <diagonal/>
    </border>
    <border>
      <left style="medium">
        <color rgb="FF000000"/>
      </left>
      <right/>
      <top style="medium">
        <color rgb="FF000000"/>
      </top>
      <bottom/>
      <diagonal/>
    </border>
    <border>
      <left style="medium">
        <color rgb="FF000000"/>
      </left>
      <right/>
      <top/>
      <bottom/>
      <diagonal/>
    </border>
    <border>
      <left style="medium">
        <color rgb="FF000000"/>
      </left>
      <right/>
      <top/>
      <bottom style="medium">
        <color rgb="FF000000"/>
      </bottom>
      <diagonal/>
    </border>
    <border>
      <left style="medium">
        <color rgb="FF000000"/>
      </left>
      <right style="medium">
        <color rgb="FF000000"/>
      </right>
      <top style="thin">
        <color rgb="FF000000"/>
      </top>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style="medium">
        <color rgb="FF000000"/>
      </left>
      <right/>
      <top style="medium">
        <color rgb="FF000000"/>
      </top>
      <bottom style="thin">
        <color rgb="FF000000"/>
      </bottom>
      <diagonal/>
    </border>
    <border>
      <left style="medium">
        <color rgb="FF000000"/>
      </left>
      <right/>
      <top style="thin">
        <color rgb="FF000000"/>
      </top>
      <bottom style="thin">
        <color rgb="FF000000"/>
      </bottom>
      <diagonal/>
    </border>
    <border>
      <left style="medium">
        <color rgb="FF000000"/>
      </left>
      <right/>
      <top style="thin">
        <color rgb="FF000000"/>
      </top>
      <bottom style="medium">
        <color rgb="FF000000"/>
      </bottom>
      <diagonal/>
    </border>
    <border>
      <left style="thin">
        <color indexed="8"/>
      </left>
      <right/>
      <top/>
      <bottom style="medium">
        <color indexed="64"/>
      </bottom>
      <diagonal/>
    </border>
    <border>
      <left style="medium">
        <color indexed="64"/>
      </left>
      <right style="medium">
        <color indexed="64"/>
      </right>
      <top style="medium">
        <color rgb="FF000000"/>
      </top>
      <bottom style="medium">
        <color rgb="FF000000"/>
      </bottom>
      <diagonal/>
    </border>
    <border>
      <left style="medium">
        <color rgb="FF000000"/>
      </left>
      <right/>
      <top style="medium">
        <color rgb="FF000000"/>
      </top>
      <bottom style="medium">
        <color indexed="8"/>
      </bottom>
      <diagonal/>
    </border>
    <border>
      <left style="medium">
        <color rgb="FF000000"/>
      </left>
      <right/>
      <top style="medium">
        <color indexed="8"/>
      </top>
      <bottom style="medium">
        <color indexed="8"/>
      </bottom>
      <diagonal/>
    </border>
    <border>
      <left style="medium">
        <color rgb="FF000000"/>
      </left>
      <right/>
      <top style="medium">
        <color indexed="8"/>
      </top>
      <bottom/>
      <diagonal/>
    </border>
    <border>
      <left style="medium">
        <color rgb="FF000000"/>
      </left>
      <right/>
      <top style="thin">
        <color rgb="FF000000"/>
      </top>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style="thin">
        <color rgb="FF000000"/>
      </top>
      <bottom style="medium">
        <color rgb="FF000000"/>
      </bottom>
      <diagonal/>
    </border>
    <border>
      <left style="thin">
        <color rgb="FF000000"/>
      </left>
      <right/>
      <top/>
      <bottom style="thin">
        <color rgb="FF000000"/>
      </bottom>
      <diagonal/>
    </border>
    <border>
      <left/>
      <right/>
      <top style="thin">
        <color rgb="FF000000"/>
      </top>
      <bottom/>
      <diagonal/>
    </border>
    <border>
      <left/>
      <right/>
      <top/>
      <bottom style="medium">
        <color rgb="FF000000"/>
      </bottom>
      <diagonal/>
    </border>
    <border>
      <left style="medium">
        <color indexed="8"/>
      </left>
      <right style="medium">
        <color indexed="8"/>
      </right>
      <top style="thin">
        <color rgb="FF000000"/>
      </top>
      <bottom style="medium">
        <color indexed="8"/>
      </bottom>
      <diagonal/>
    </border>
    <border>
      <left style="medium">
        <color indexed="8"/>
      </left>
      <right/>
      <top style="thin">
        <color rgb="FF000000"/>
      </top>
      <bottom style="medium">
        <color indexed="8"/>
      </bottom>
      <diagonal/>
    </border>
    <border>
      <left style="medium">
        <color indexed="64"/>
      </left>
      <right style="medium">
        <color indexed="64"/>
      </right>
      <top style="thin">
        <color rgb="FF000000"/>
      </top>
      <bottom/>
      <diagonal/>
    </border>
    <border>
      <left/>
      <right style="medium">
        <color indexed="8"/>
      </right>
      <top style="thin">
        <color rgb="FF000000"/>
      </top>
      <bottom style="thin">
        <color indexed="8"/>
      </bottom>
      <diagonal/>
    </border>
    <border>
      <left style="medium">
        <color indexed="64"/>
      </left>
      <right style="thin">
        <color indexed="8"/>
      </right>
      <top style="thin">
        <color rgb="FF000000"/>
      </top>
      <bottom style="thin">
        <color indexed="8"/>
      </bottom>
      <diagonal/>
    </border>
    <border>
      <left/>
      <right style="medium">
        <color rgb="FF000000"/>
      </right>
      <top style="medium">
        <color rgb="FF000000"/>
      </top>
      <bottom/>
      <diagonal/>
    </border>
    <border>
      <left/>
      <right style="medium">
        <color rgb="FF000000"/>
      </right>
      <top/>
      <bottom style="medium">
        <color rgb="FF000000"/>
      </bottom>
      <diagonal/>
    </border>
    <border>
      <left/>
      <right/>
      <top style="thin">
        <color rgb="FF000000"/>
      </top>
      <bottom style="thin">
        <color rgb="FF000000"/>
      </bottom>
      <diagonal/>
    </border>
    <border>
      <left style="medium">
        <color rgb="FF000000"/>
      </left>
      <right style="medium">
        <color rgb="FF000000"/>
      </right>
      <top/>
      <bottom style="thin">
        <color indexed="8"/>
      </bottom>
      <diagonal/>
    </border>
    <border>
      <left/>
      <right style="medium">
        <color rgb="FF000000"/>
      </right>
      <top/>
      <bottom/>
      <diagonal/>
    </border>
    <border>
      <left/>
      <right/>
      <top style="medium">
        <color rgb="FF000000"/>
      </top>
      <bottom style="thin">
        <color rgb="FF000000"/>
      </bottom>
      <diagonal/>
    </border>
    <border>
      <left/>
      <right/>
      <top style="thin">
        <color rgb="FF000000"/>
      </top>
      <bottom style="medium">
        <color rgb="FF000000"/>
      </bottom>
      <diagonal/>
    </border>
    <border>
      <left style="thin">
        <color rgb="FF000000"/>
      </left>
      <right/>
      <top/>
      <bottom/>
      <diagonal/>
    </border>
    <border>
      <left style="medium">
        <color rgb="FF000000"/>
      </left>
      <right/>
      <top style="thin">
        <color indexed="64"/>
      </top>
      <bottom style="medium">
        <color rgb="FF000000"/>
      </bottom>
      <diagonal/>
    </border>
    <border>
      <left style="medium">
        <color indexed="64"/>
      </left>
      <right style="medium">
        <color indexed="64"/>
      </right>
      <top style="medium">
        <color rgb="FF000000"/>
      </top>
      <bottom/>
      <diagonal/>
    </border>
    <border>
      <left style="medium">
        <color rgb="FF000000"/>
      </left>
      <right style="medium">
        <color indexed="64"/>
      </right>
      <top style="medium">
        <color indexed="64"/>
      </top>
      <bottom style="medium">
        <color rgb="FF000000"/>
      </bottom>
      <diagonal/>
    </border>
    <border>
      <left style="medium">
        <color indexed="64"/>
      </left>
      <right/>
      <top style="medium">
        <color indexed="64"/>
      </top>
      <bottom style="medium">
        <color rgb="FF000000"/>
      </bottom>
      <diagonal/>
    </border>
    <border>
      <left/>
      <right/>
      <top style="medium">
        <color indexed="64"/>
      </top>
      <bottom style="medium">
        <color rgb="FF000000"/>
      </bottom>
      <diagonal/>
    </border>
    <border>
      <left/>
      <right style="medium">
        <color rgb="FF000000"/>
      </right>
      <top style="medium">
        <color indexed="64"/>
      </top>
      <bottom style="medium">
        <color rgb="FF000000"/>
      </bottom>
      <diagonal/>
    </border>
    <border>
      <left/>
      <right/>
      <top style="medium">
        <color rgb="FF000000"/>
      </top>
      <bottom style="medium">
        <color rgb="FF000000"/>
      </bottom>
      <diagonal/>
    </border>
    <border>
      <left style="medium">
        <color rgb="FF000000"/>
      </left>
      <right style="medium">
        <color indexed="64"/>
      </right>
      <top/>
      <bottom style="medium">
        <color indexed="64"/>
      </bottom>
      <diagonal/>
    </border>
    <border>
      <left style="medium">
        <color rgb="FF000000"/>
      </left>
      <right style="medium">
        <color rgb="FF000000"/>
      </right>
      <top style="medium">
        <color rgb="FF000000"/>
      </top>
      <bottom style="medium">
        <color rgb="FF000000"/>
      </bottom>
      <diagonal/>
    </border>
    <border>
      <left style="medium">
        <color indexed="64"/>
      </left>
      <right style="medium">
        <color indexed="8"/>
      </right>
      <top style="medium">
        <color rgb="FF000000"/>
      </top>
      <bottom/>
      <diagonal/>
    </border>
    <border>
      <left/>
      <right/>
      <top/>
      <bottom style="thin">
        <color rgb="FF000000"/>
      </bottom>
      <diagonal/>
    </border>
    <border>
      <left style="medium">
        <color rgb="FF000000"/>
      </left>
      <right style="medium">
        <color rgb="FF000000"/>
      </right>
      <top/>
      <bottom style="thin">
        <color rgb="FF000000"/>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thin">
        <color indexed="64"/>
      </bottom>
      <diagonal/>
    </border>
    <border>
      <left style="medium">
        <color rgb="FF000000"/>
      </left>
      <right/>
      <top/>
      <bottom style="thin">
        <color rgb="FF000000"/>
      </bottom>
      <diagonal/>
    </border>
    <border>
      <left style="medium">
        <color indexed="64"/>
      </left>
      <right style="thin">
        <color indexed="8"/>
      </right>
      <top style="medium">
        <color rgb="FF000000"/>
      </top>
      <bottom/>
      <diagonal/>
    </border>
    <border>
      <left style="medium">
        <color indexed="64"/>
      </left>
      <right style="medium">
        <color rgb="FF000000"/>
      </right>
      <top style="medium">
        <color rgb="FF000000"/>
      </top>
      <bottom/>
      <diagonal/>
    </border>
    <border>
      <left/>
      <right style="medium">
        <color rgb="FF000000"/>
      </right>
      <top style="medium">
        <color rgb="FF000000"/>
      </top>
      <bottom style="thin">
        <color rgb="FF000000"/>
      </bottom>
      <diagonal/>
    </border>
    <border>
      <left/>
      <right style="medium">
        <color rgb="FF000000"/>
      </right>
      <top style="thin">
        <color rgb="FF000000"/>
      </top>
      <bottom/>
      <diagonal/>
    </border>
    <border>
      <left style="medium">
        <color rgb="FF000000"/>
      </left>
      <right style="medium">
        <color indexed="64"/>
      </right>
      <top style="medium">
        <color rgb="FF000000"/>
      </top>
      <bottom/>
      <diagonal/>
    </border>
    <border>
      <left/>
      <right style="thin">
        <color rgb="FF000000"/>
      </right>
      <top/>
      <bottom style="thin">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medium">
        <color rgb="FF000000"/>
      </left>
      <right style="medium">
        <color rgb="FF000000"/>
      </right>
      <top/>
      <bottom style="medium">
        <color indexed="64"/>
      </bottom>
      <diagonal/>
    </border>
    <border>
      <left style="medium">
        <color indexed="64"/>
      </left>
      <right style="thin">
        <color indexed="64"/>
      </right>
      <top style="medium">
        <color rgb="FF000000"/>
      </top>
      <bottom style="medium">
        <color rgb="FF000000"/>
      </bottom>
      <diagonal/>
    </border>
    <border>
      <left/>
      <right style="medium">
        <color indexed="64"/>
      </right>
      <top style="medium">
        <color rgb="FF000000"/>
      </top>
      <bottom/>
      <diagonal/>
    </border>
    <border>
      <left style="medium">
        <color indexed="64"/>
      </left>
      <right/>
      <top style="thin">
        <color rgb="FF000000"/>
      </top>
      <bottom/>
      <diagonal/>
    </border>
    <border>
      <left style="medium">
        <color rgb="FF000000"/>
      </left>
      <right style="medium">
        <color rgb="FF000000"/>
      </right>
      <top style="medium">
        <color rgb="FF000000"/>
      </top>
      <bottom style="medium">
        <color indexed="8"/>
      </bottom>
      <diagonal/>
    </border>
    <border>
      <left style="medium">
        <color rgb="FF000000"/>
      </left>
      <right style="medium">
        <color rgb="FF000000"/>
      </right>
      <top style="medium">
        <color indexed="8"/>
      </top>
      <bottom style="medium">
        <color indexed="8"/>
      </bottom>
      <diagonal/>
    </border>
    <border>
      <left style="medium">
        <color rgb="FF000000"/>
      </left>
      <right style="medium">
        <color rgb="FF000000"/>
      </right>
      <top style="medium">
        <color indexed="8"/>
      </top>
      <bottom style="medium">
        <color rgb="FF000000"/>
      </bottom>
      <diagonal/>
    </border>
    <border>
      <left style="medium">
        <color rgb="FF000000"/>
      </left>
      <right/>
      <top style="medium">
        <color indexed="8"/>
      </top>
      <bottom style="medium">
        <color rgb="FF000000"/>
      </bottom>
      <diagonal/>
    </border>
    <border>
      <left style="medium">
        <color indexed="64"/>
      </left>
      <right style="medium">
        <color rgb="FF000000"/>
      </right>
      <top style="medium">
        <color indexed="64"/>
      </top>
      <bottom/>
      <diagonal/>
    </border>
    <border>
      <left style="medium">
        <color rgb="FF000000"/>
      </left>
      <right/>
      <top/>
      <bottom style="medium">
        <color indexed="8"/>
      </bottom>
      <diagonal/>
    </border>
    <border>
      <left style="medium">
        <color indexed="64"/>
      </left>
      <right style="thin">
        <color indexed="64"/>
      </right>
      <top style="medium">
        <color rgb="FF000000"/>
      </top>
      <bottom/>
      <diagonal/>
    </border>
    <border>
      <left style="medium">
        <color rgb="FF000000"/>
      </left>
      <right style="medium">
        <color indexed="8"/>
      </right>
      <top style="medium">
        <color rgb="FF000000"/>
      </top>
      <bottom style="medium">
        <color rgb="FF000000"/>
      </bottom>
      <diagonal/>
    </border>
    <border>
      <left/>
      <right style="medium">
        <color rgb="FF000000"/>
      </right>
      <top/>
      <bottom style="thin">
        <color rgb="FF000000"/>
      </bottom>
      <diagonal/>
    </border>
    <border>
      <left style="medium">
        <color rgb="FF000000"/>
      </left>
      <right style="medium">
        <color rgb="FF000000"/>
      </right>
      <top style="medium">
        <color indexed="64"/>
      </top>
      <bottom/>
      <diagonal/>
    </border>
    <border>
      <left style="medium">
        <color rgb="FF000000"/>
      </left>
      <right style="medium">
        <color rgb="FF000000"/>
      </right>
      <top style="medium">
        <color indexed="64"/>
      </top>
      <bottom style="medium">
        <color rgb="FF000000"/>
      </bottom>
      <diagonal/>
    </border>
    <border>
      <left/>
      <right style="medium">
        <color rgb="FF000000"/>
      </right>
      <top style="medium">
        <color indexed="64"/>
      </top>
      <bottom/>
      <diagonal/>
    </border>
    <border>
      <left style="medium">
        <color indexed="64"/>
      </left>
      <right/>
      <top style="medium">
        <color rgb="FF000000"/>
      </top>
      <bottom/>
      <diagonal/>
    </border>
    <border>
      <left/>
      <right style="thin">
        <color rgb="FF000000"/>
      </right>
      <top style="medium">
        <color rgb="FF000000"/>
      </top>
      <bottom style="thin">
        <color rgb="FF000000"/>
      </bottom>
      <diagonal/>
    </border>
    <border>
      <left style="thin">
        <color rgb="FF000000"/>
      </left>
      <right/>
      <top style="medium">
        <color rgb="FF000000"/>
      </top>
      <bottom style="thin">
        <color rgb="FF000000"/>
      </bottom>
      <diagonal/>
    </border>
    <border>
      <left style="thin">
        <color rgb="FF000000"/>
      </left>
      <right/>
      <top style="thin">
        <color rgb="FF000000"/>
      </top>
      <bottom style="medium">
        <color rgb="FF000000"/>
      </bottom>
      <diagonal/>
    </border>
    <border>
      <left style="medium">
        <color rgb="FF000000"/>
      </left>
      <right style="thin">
        <color indexed="8"/>
      </right>
      <top style="medium">
        <color rgb="FF000000"/>
      </top>
      <bottom style="medium">
        <color rgb="FF000000"/>
      </bottom>
      <diagonal/>
    </border>
    <border>
      <left style="medium">
        <color rgb="FF000000"/>
      </left>
      <right style="medium">
        <color indexed="64"/>
      </right>
      <top/>
      <bottom style="thin">
        <color indexed="8"/>
      </bottom>
      <diagonal/>
    </border>
    <border>
      <left style="medium">
        <color indexed="64"/>
      </left>
      <right style="medium">
        <color rgb="FF000000"/>
      </right>
      <top style="thin">
        <color rgb="FF000000"/>
      </top>
      <bottom/>
      <diagonal/>
    </border>
    <border>
      <left style="medium">
        <color indexed="64"/>
      </left>
      <right style="medium">
        <color rgb="FF000000"/>
      </right>
      <top/>
      <bottom style="medium">
        <color rgb="FF000000"/>
      </bottom>
      <diagonal/>
    </border>
    <border>
      <left style="medium">
        <color indexed="8"/>
      </left>
      <right style="thin">
        <color indexed="8"/>
      </right>
      <top style="medium">
        <color rgb="FF000000"/>
      </top>
      <bottom style="medium">
        <color rgb="FF000000"/>
      </bottom>
      <diagonal/>
    </border>
    <border>
      <left/>
      <right style="medium">
        <color indexed="64"/>
      </right>
      <top/>
      <bottom style="medium">
        <color rgb="FF000000"/>
      </bottom>
      <diagonal/>
    </border>
    <border>
      <left/>
      <right/>
      <top style="medium">
        <color rgb="FF000000"/>
      </top>
      <bottom style="medium">
        <color indexed="8"/>
      </bottom>
      <diagonal/>
    </border>
    <border>
      <left style="medium">
        <color rgb="FF000000"/>
      </left>
      <right style="medium">
        <color indexed="8"/>
      </right>
      <top style="medium">
        <color rgb="FF000000"/>
      </top>
      <bottom/>
      <diagonal/>
    </border>
    <border>
      <left style="medium">
        <color rgb="FF000000"/>
      </left>
      <right style="medium">
        <color rgb="FF000000"/>
      </right>
      <top style="medium">
        <color indexed="8"/>
      </top>
      <bottom/>
      <diagonal/>
    </border>
    <border>
      <left style="medium">
        <color indexed="64"/>
      </left>
      <right/>
      <top style="medium">
        <color indexed="64"/>
      </top>
      <bottom style="medium">
        <color indexed="8"/>
      </bottom>
      <diagonal/>
    </border>
    <border>
      <left style="medium">
        <color indexed="64"/>
      </left>
      <right/>
      <top style="medium">
        <color indexed="8"/>
      </top>
      <bottom/>
      <diagonal/>
    </border>
    <border>
      <left/>
      <right style="medium">
        <color indexed="8"/>
      </right>
      <top style="medium">
        <color indexed="64"/>
      </top>
      <bottom/>
      <diagonal/>
    </border>
    <border>
      <left style="medium">
        <color rgb="FF000000"/>
      </left>
      <right style="medium">
        <color indexed="64"/>
      </right>
      <top style="medium">
        <color indexed="64"/>
      </top>
      <bottom/>
      <diagonal/>
    </border>
    <border>
      <left style="medium">
        <color rgb="FF000000"/>
      </left>
      <right/>
      <top style="medium">
        <color rgb="FF000000"/>
      </top>
      <bottom style="thin">
        <color indexed="8"/>
      </bottom>
      <diagonal/>
    </border>
    <border>
      <left style="medium">
        <color indexed="64"/>
      </left>
      <right style="thin">
        <color indexed="64"/>
      </right>
      <top style="medium">
        <color indexed="64"/>
      </top>
      <bottom/>
      <diagonal/>
    </border>
    <border>
      <left/>
      <right style="medium">
        <color indexed="64"/>
      </right>
      <top style="medium">
        <color indexed="64"/>
      </top>
      <bottom style="medium">
        <color rgb="FF000000"/>
      </bottom>
      <diagonal/>
    </border>
    <border>
      <left style="medium">
        <color indexed="8"/>
      </left>
      <right style="medium">
        <color indexed="8"/>
      </right>
      <top style="medium">
        <color rgb="FF000000"/>
      </top>
      <bottom style="medium">
        <color indexed="8"/>
      </bottom>
      <diagonal/>
    </border>
    <border>
      <left style="medium">
        <color indexed="8"/>
      </left>
      <right/>
      <top style="medium">
        <color rgb="FF000000"/>
      </top>
      <bottom style="medium">
        <color indexed="8"/>
      </bottom>
      <diagonal/>
    </border>
    <border>
      <left style="medium">
        <color indexed="8"/>
      </left>
      <right style="medium">
        <color indexed="8"/>
      </right>
      <top style="medium">
        <color indexed="8"/>
      </top>
      <bottom style="medium">
        <color rgb="FF000000"/>
      </bottom>
      <diagonal/>
    </border>
    <border>
      <left style="medium">
        <color indexed="64"/>
      </left>
      <right/>
      <top style="medium">
        <color rgb="FF000000"/>
      </top>
      <bottom style="medium">
        <color rgb="FF000000"/>
      </bottom>
      <diagonal/>
    </border>
    <border>
      <left style="medium">
        <color rgb="FF000000"/>
      </left>
      <right style="medium">
        <color indexed="64"/>
      </right>
      <top style="medium">
        <color rgb="FF000000"/>
      </top>
      <bottom style="thin">
        <color indexed="64"/>
      </bottom>
      <diagonal/>
    </border>
    <border>
      <left/>
      <right style="medium">
        <color indexed="8"/>
      </right>
      <top style="medium">
        <color rgb="FF000000"/>
      </top>
      <bottom style="medium">
        <color rgb="FF000000"/>
      </bottom>
      <diagonal/>
    </border>
    <border>
      <left style="medium">
        <color rgb="FF000000"/>
      </left>
      <right style="medium">
        <color indexed="8"/>
      </right>
      <top/>
      <bottom style="medium">
        <color rgb="FF000000"/>
      </bottom>
      <diagonal/>
    </border>
    <border>
      <left style="medium">
        <color indexed="64"/>
      </left>
      <right style="thin">
        <color indexed="8"/>
      </right>
      <top/>
      <bottom style="medium">
        <color rgb="FF000000"/>
      </bottom>
      <diagonal/>
    </border>
    <border>
      <left/>
      <right style="thin">
        <color rgb="FF000000"/>
      </right>
      <top/>
      <bottom/>
      <diagonal/>
    </border>
    <border>
      <left style="medium">
        <color rgb="FF000000"/>
      </left>
      <right style="medium">
        <color indexed="64"/>
      </right>
      <top/>
      <bottom style="thin">
        <color indexed="64"/>
      </bottom>
      <diagonal/>
    </border>
    <border>
      <left style="thin">
        <color rgb="FF000000"/>
      </left>
      <right style="thin">
        <color rgb="FF000000"/>
      </right>
      <top/>
      <bottom style="medium">
        <color rgb="FF000000"/>
      </bottom>
      <diagonal/>
    </border>
    <border>
      <left style="medium">
        <color indexed="64"/>
      </left>
      <right style="thin">
        <color indexed="8"/>
      </right>
      <top style="medium">
        <color rgb="FF000000"/>
      </top>
      <bottom style="thin">
        <color indexed="8"/>
      </bottom>
      <diagonal/>
    </border>
    <border>
      <left style="medium">
        <color indexed="8"/>
      </left>
      <right/>
      <top style="medium">
        <color indexed="8"/>
      </top>
      <bottom style="medium">
        <color rgb="FF000000"/>
      </bottom>
      <diagonal/>
    </border>
    <border>
      <left style="medium">
        <color indexed="64"/>
      </left>
      <right style="medium">
        <color rgb="FF000000"/>
      </right>
      <top/>
      <bottom style="thin">
        <color indexed="64"/>
      </bottom>
      <diagonal/>
    </border>
    <border>
      <left style="medium">
        <color indexed="64"/>
      </left>
      <right/>
      <top style="medium">
        <color rgb="FF000000"/>
      </top>
      <bottom style="medium">
        <color indexed="64"/>
      </bottom>
      <diagonal/>
    </border>
    <border>
      <left/>
      <right/>
      <top style="medium">
        <color rgb="FF000000"/>
      </top>
      <bottom style="medium">
        <color indexed="64"/>
      </bottom>
      <diagonal/>
    </border>
    <border>
      <left/>
      <right style="medium">
        <color indexed="64"/>
      </right>
      <top style="medium">
        <color rgb="FF000000"/>
      </top>
      <bottom style="medium">
        <color indexed="64"/>
      </bottom>
      <diagonal/>
    </border>
    <border>
      <left style="thin">
        <color rgb="FF000000"/>
      </left>
      <right style="thin">
        <color rgb="FF000000"/>
      </right>
      <top/>
      <bottom/>
      <diagonal/>
    </border>
    <border>
      <left style="medium">
        <color rgb="FF000000"/>
      </left>
      <right style="thin">
        <color rgb="FF000000"/>
      </right>
      <top style="medium">
        <color rgb="FF000000"/>
      </top>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medium">
        <color rgb="FF000000"/>
      </left>
      <right style="thin">
        <color rgb="FF000000"/>
      </right>
      <top/>
      <bottom/>
      <diagonal/>
    </border>
    <border>
      <left style="medium">
        <color rgb="FF000000"/>
      </left>
      <right style="thin">
        <color rgb="FF000000"/>
      </right>
      <top style="thin">
        <color rgb="FF000000"/>
      </top>
      <bottom style="medium">
        <color rgb="FF000000"/>
      </bottom>
      <diagonal/>
    </border>
    <border>
      <left style="medium">
        <color indexed="64"/>
      </left>
      <right/>
      <top style="medium">
        <color rgb="FF000000"/>
      </top>
      <bottom style="thin">
        <color indexed="64"/>
      </bottom>
      <diagonal/>
    </border>
    <border>
      <left style="medium">
        <color rgb="FF000000"/>
      </left>
      <right/>
      <top/>
      <bottom style="thin">
        <color indexed="64"/>
      </bottom>
      <diagonal/>
    </border>
    <border>
      <left style="medium">
        <color indexed="8"/>
      </left>
      <right/>
      <top/>
      <bottom style="thin">
        <color indexed="8"/>
      </bottom>
      <diagonal/>
    </border>
    <border>
      <left style="medium">
        <color indexed="8"/>
      </left>
      <right/>
      <top style="medium">
        <color rgb="FF000000"/>
      </top>
      <bottom style="medium">
        <color rgb="FF000000"/>
      </bottom>
      <diagonal/>
    </border>
    <border>
      <left style="medium">
        <color indexed="64"/>
      </left>
      <right style="thin">
        <color indexed="64"/>
      </right>
      <top/>
      <bottom style="medium">
        <color rgb="FF000000"/>
      </bottom>
      <diagonal/>
    </border>
    <border>
      <left/>
      <right/>
      <top style="thin">
        <color indexed="64"/>
      </top>
      <bottom style="medium">
        <color rgb="FF000000"/>
      </bottom>
      <diagonal/>
    </border>
    <border>
      <left style="medium">
        <color indexed="64"/>
      </left>
      <right/>
      <top/>
      <bottom style="thin">
        <color rgb="FF000000"/>
      </bottom>
      <diagonal/>
    </border>
    <border>
      <left style="thin">
        <color indexed="8"/>
      </left>
      <right style="medium">
        <color rgb="FF000000"/>
      </right>
      <top/>
      <bottom/>
      <diagonal/>
    </border>
    <border>
      <left/>
      <right style="medium">
        <color indexed="64"/>
      </right>
      <top style="medium">
        <color rgb="FF000000"/>
      </top>
      <bottom style="medium">
        <color rgb="FF000000"/>
      </bottom>
      <diagonal/>
    </border>
    <border>
      <left/>
      <right style="medium">
        <color rgb="FF000000"/>
      </right>
      <top style="thin">
        <color rgb="FF000000"/>
      </top>
      <bottom style="medium">
        <color rgb="FF000000"/>
      </bottom>
      <diagonal/>
    </border>
    <border>
      <left style="medium">
        <color indexed="8"/>
      </left>
      <right style="medium">
        <color indexed="8"/>
      </right>
      <top style="medium">
        <color rgb="FF000000"/>
      </top>
      <bottom/>
      <diagonal/>
    </border>
    <border>
      <left style="medium">
        <color indexed="8"/>
      </left>
      <right style="medium">
        <color indexed="64"/>
      </right>
      <top style="medium">
        <color rgb="FF000000"/>
      </top>
      <bottom/>
      <diagonal/>
    </border>
    <border>
      <left style="medium">
        <color indexed="64"/>
      </left>
      <right style="thin">
        <color indexed="64"/>
      </right>
      <top style="medium">
        <color rgb="FF000000"/>
      </top>
      <bottom style="thin">
        <color indexed="64"/>
      </bottom>
      <diagonal/>
    </border>
    <border>
      <left style="medium">
        <color indexed="64"/>
      </left>
      <right style="medium">
        <color indexed="8"/>
      </right>
      <top/>
      <bottom style="medium">
        <color rgb="FF000000"/>
      </bottom>
      <diagonal/>
    </border>
    <border>
      <left style="medium">
        <color indexed="8"/>
      </left>
      <right style="medium">
        <color indexed="8"/>
      </right>
      <top style="medium">
        <color indexed="64"/>
      </top>
      <bottom style="medium">
        <color rgb="FF000000"/>
      </bottom>
      <diagonal/>
    </border>
    <border>
      <left style="medium">
        <color indexed="8"/>
      </left>
      <right style="medium">
        <color indexed="64"/>
      </right>
      <top style="medium">
        <color indexed="64"/>
      </top>
      <bottom style="medium">
        <color rgb="FF000000"/>
      </bottom>
      <diagonal/>
    </border>
    <border>
      <left style="medium">
        <color indexed="64"/>
      </left>
      <right style="thin">
        <color indexed="64"/>
      </right>
      <top style="medium">
        <color indexed="64"/>
      </top>
      <bottom style="medium">
        <color rgb="FF000000"/>
      </bottom>
      <diagonal/>
    </border>
    <border>
      <left style="thin">
        <color indexed="64"/>
      </left>
      <right style="thin">
        <color indexed="64"/>
      </right>
      <top style="medium">
        <color rgb="FF000000"/>
      </top>
      <bottom style="medium">
        <color rgb="FF000000"/>
      </bottom>
      <diagonal/>
    </border>
    <border>
      <left style="thin">
        <color indexed="64"/>
      </left>
      <right/>
      <top style="medium">
        <color rgb="FF000000"/>
      </top>
      <bottom style="medium">
        <color rgb="FF000000"/>
      </bottom>
      <diagonal/>
    </border>
    <border>
      <left style="medium">
        <color rgb="FF000000"/>
      </left>
      <right style="medium">
        <color indexed="64"/>
      </right>
      <top style="thin">
        <color rgb="FF000000"/>
      </top>
      <bottom/>
      <diagonal/>
    </border>
    <border>
      <left style="medium">
        <color indexed="64"/>
      </left>
      <right style="medium">
        <color indexed="64"/>
      </right>
      <top/>
      <bottom style="thin">
        <color rgb="FF000000"/>
      </bottom>
      <diagonal/>
    </border>
    <border>
      <left style="medium">
        <color rgb="FF000000"/>
      </left>
      <right style="medium">
        <color indexed="64"/>
      </right>
      <top style="medium">
        <color rgb="FF000000"/>
      </top>
      <bottom style="medium">
        <color indexed="64"/>
      </bottom>
      <diagonal/>
    </border>
    <border>
      <left style="medium">
        <color indexed="64"/>
      </left>
      <right style="thin">
        <color indexed="8"/>
      </right>
      <top style="medium">
        <color rgb="FF000000"/>
      </top>
      <bottom style="medium">
        <color indexed="8"/>
      </bottom>
      <diagonal/>
    </border>
    <border>
      <left style="medium">
        <color indexed="64"/>
      </left>
      <right/>
      <top style="medium">
        <color rgb="FF000000"/>
      </top>
      <bottom style="medium">
        <color indexed="8"/>
      </bottom>
      <diagonal/>
    </border>
    <border>
      <left style="medium">
        <color indexed="64"/>
      </left>
      <right style="thin">
        <color indexed="8"/>
      </right>
      <top style="medium">
        <color indexed="64"/>
      </top>
      <bottom style="medium">
        <color rgb="FF000000"/>
      </bottom>
      <diagonal/>
    </border>
    <border>
      <left style="medium">
        <color rgb="FF000000"/>
      </left>
      <right style="thin">
        <color indexed="64"/>
      </right>
      <top style="medium">
        <color rgb="FF000000"/>
      </top>
      <bottom style="medium">
        <color rgb="FF000000"/>
      </bottom>
      <diagonal/>
    </border>
    <border>
      <left style="medium">
        <color indexed="64"/>
      </left>
      <right style="medium">
        <color indexed="64"/>
      </right>
      <top style="medium">
        <color indexed="64"/>
      </top>
      <bottom style="thin">
        <color rgb="FF000000"/>
      </bottom>
      <diagonal/>
    </border>
    <border>
      <left style="medium">
        <color indexed="64"/>
      </left>
      <right style="medium">
        <color indexed="64"/>
      </right>
      <top style="thin">
        <color rgb="FF000000"/>
      </top>
      <bottom style="medium">
        <color indexed="64"/>
      </bottom>
      <diagonal/>
    </border>
    <border>
      <left style="medium">
        <color indexed="64"/>
      </left>
      <right style="medium">
        <color indexed="64"/>
      </right>
      <top style="thin">
        <color rgb="FF000000"/>
      </top>
      <bottom style="thin">
        <color rgb="FF000000"/>
      </bottom>
      <diagonal/>
    </border>
    <border>
      <left style="medium">
        <color indexed="64"/>
      </left>
      <right style="medium">
        <color indexed="64"/>
      </right>
      <top style="medium">
        <color rgb="FF000000"/>
      </top>
      <bottom style="medium">
        <color indexed="64"/>
      </bottom>
      <diagonal/>
    </border>
    <border>
      <left style="medium">
        <color rgb="FF000000"/>
      </left>
      <right/>
      <top style="medium">
        <color indexed="64"/>
      </top>
      <bottom style="medium">
        <color indexed="64"/>
      </bottom>
      <diagonal/>
    </border>
    <border>
      <left style="medium">
        <color rgb="FF000000"/>
      </left>
      <right style="medium">
        <color indexed="64"/>
      </right>
      <top style="medium">
        <color indexed="64"/>
      </top>
      <bottom style="medium">
        <color indexed="64"/>
      </bottom>
      <diagonal/>
    </border>
    <border>
      <left/>
      <right style="medium">
        <color rgb="FF000000"/>
      </right>
      <top style="medium">
        <color indexed="64"/>
      </top>
      <bottom style="thin">
        <color rgb="FF000000"/>
      </bottom>
      <diagonal/>
    </border>
    <border>
      <left/>
      <right style="medium">
        <color rgb="FF000000"/>
      </right>
      <top style="thin">
        <color rgb="FF000000"/>
      </top>
      <bottom style="medium">
        <color indexed="64"/>
      </bottom>
      <diagonal/>
    </border>
    <border>
      <left/>
      <right style="thin">
        <color rgb="FF000000"/>
      </right>
      <top style="thin">
        <color rgb="FF000000"/>
      </top>
      <bottom style="thin">
        <color rgb="FF000000"/>
      </bottom>
      <diagonal/>
    </border>
    <border>
      <left style="medium">
        <color indexed="64"/>
      </left>
      <right style="medium">
        <color indexed="64"/>
      </right>
      <top style="thin">
        <color indexed="64"/>
      </top>
      <bottom style="medium">
        <color rgb="FF000000"/>
      </bottom>
      <diagonal/>
    </border>
    <border>
      <left style="medium">
        <color indexed="64"/>
      </left>
      <right style="medium">
        <color indexed="64"/>
      </right>
      <top style="medium">
        <color rgb="FF000000"/>
      </top>
      <bottom style="thin">
        <color indexed="8"/>
      </bottom>
      <diagonal/>
    </border>
    <border>
      <left style="medium">
        <color rgb="FF000000"/>
      </left>
      <right style="medium">
        <color indexed="64"/>
      </right>
      <top style="medium">
        <color rgb="FF000000"/>
      </top>
      <bottom style="thin">
        <color rgb="FF000000"/>
      </bottom>
      <diagonal/>
    </border>
    <border>
      <left style="thin">
        <color rgb="FF000000"/>
      </left>
      <right style="medium">
        <color indexed="64"/>
      </right>
      <top/>
      <bottom/>
      <diagonal/>
    </border>
    <border>
      <left style="medium">
        <color indexed="64"/>
      </left>
      <right/>
      <top style="medium">
        <color rgb="FF000000"/>
      </top>
      <bottom style="thin">
        <color rgb="FF000000"/>
      </bottom>
      <diagonal/>
    </border>
    <border>
      <left style="thin">
        <color rgb="FF000000"/>
      </left>
      <right style="medium">
        <color indexed="64"/>
      </right>
      <top style="medium">
        <color rgb="FF000000"/>
      </top>
      <bottom/>
      <diagonal/>
    </border>
    <border>
      <left style="medium">
        <color indexed="64"/>
      </left>
      <right/>
      <top style="thin">
        <color rgb="FF000000"/>
      </top>
      <bottom style="thin">
        <color rgb="FF000000"/>
      </bottom>
      <diagonal/>
    </border>
    <border>
      <left style="medium">
        <color indexed="64"/>
      </left>
      <right/>
      <top style="thin">
        <color rgb="FF000000"/>
      </top>
      <bottom style="medium">
        <color rgb="FF000000"/>
      </bottom>
      <diagonal/>
    </border>
    <border>
      <left style="thin">
        <color rgb="FF000000"/>
      </left>
      <right style="medium">
        <color indexed="64"/>
      </right>
      <top/>
      <bottom style="medium">
        <color rgb="FF000000"/>
      </bottom>
      <diagonal/>
    </border>
    <border>
      <left style="medium">
        <color indexed="64"/>
      </left>
      <right style="medium">
        <color indexed="64"/>
      </right>
      <top style="thin">
        <color rgb="FF000000"/>
      </top>
      <bottom style="thin">
        <color indexed="8"/>
      </bottom>
      <diagonal/>
    </border>
    <border>
      <left style="thin">
        <color rgb="FF000000"/>
      </left>
      <right style="medium">
        <color indexed="64"/>
      </right>
      <top style="medium">
        <color rgb="FF000000"/>
      </top>
      <bottom style="medium">
        <color rgb="FF000000"/>
      </bottom>
      <diagonal/>
    </border>
    <border>
      <left style="medium">
        <color indexed="64"/>
      </left>
      <right style="thin">
        <color indexed="8"/>
      </right>
      <top style="medium">
        <color indexed="8"/>
      </top>
      <bottom/>
      <diagonal/>
    </border>
    <border>
      <left style="medium">
        <color rgb="FF000000"/>
      </left>
      <right style="medium">
        <color indexed="64"/>
      </right>
      <top/>
      <bottom style="thin">
        <color rgb="FF000000"/>
      </bottom>
      <diagonal/>
    </border>
    <border>
      <left/>
      <right style="medium">
        <color indexed="64"/>
      </right>
      <top style="medium">
        <color rgb="FF000000"/>
      </top>
      <bottom style="thin">
        <color rgb="FF000000"/>
      </bottom>
      <diagonal/>
    </border>
    <border>
      <left style="medium">
        <color rgb="FF000000"/>
      </left>
      <right style="medium">
        <color indexed="64"/>
      </right>
      <top style="medium">
        <color indexed="64"/>
      </top>
      <bottom style="thin">
        <color indexed="64"/>
      </bottom>
      <diagonal/>
    </border>
    <border>
      <left style="medium">
        <color rgb="FF000000"/>
      </left>
      <right style="medium">
        <color indexed="64"/>
      </right>
      <top style="thin">
        <color indexed="64"/>
      </top>
      <bottom style="medium">
        <color rgb="FF000000"/>
      </bottom>
      <diagonal/>
    </border>
    <border>
      <left style="medium">
        <color rgb="FF000000"/>
      </left>
      <right style="medium">
        <color indexed="64"/>
      </right>
      <top style="medium">
        <color rgb="FF000000"/>
      </top>
      <bottom style="thin">
        <color indexed="8"/>
      </bottom>
      <diagonal/>
    </border>
    <border>
      <left/>
      <right style="medium">
        <color indexed="8"/>
      </right>
      <top style="medium">
        <color indexed="8"/>
      </top>
      <bottom style="medium">
        <color indexed="64"/>
      </bottom>
      <diagonal/>
    </border>
    <border>
      <left style="thin">
        <color indexed="8"/>
      </left>
      <right style="medium">
        <color indexed="8"/>
      </right>
      <top style="medium">
        <color indexed="8"/>
      </top>
      <bottom style="medium">
        <color indexed="64"/>
      </bottom>
      <diagonal/>
    </border>
    <border>
      <left style="medium">
        <color indexed="64"/>
      </left>
      <right style="medium">
        <color indexed="8"/>
      </right>
      <top style="medium">
        <color rgb="FF000000"/>
      </top>
      <bottom style="medium">
        <color indexed="8"/>
      </bottom>
      <diagonal/>
    </border>
    <border>
      <left style="medium">
        <color indexed="64"/>
      </left>
      <right style="medium">
        <color indexed="8"/>
      </right>
      <top style="medium">
        <color indexed="8"/>
      </top>
      <bottom style="medium">
        <color rgb="FF000000"/>
      </bottom>
      <diagonal/>
    </border>
    <border>
      <left style="medium">
        <color indexed="64"/>
      </left>
      <right style="medium">
        <color rgb="FF000000"/>
      </right>
      <top style="medium">
        <color indexed="64"/>
      </top>
      <bottom style="medium">
        <color rgb="FF000000"/>
      </bottom>
      <diagonal/>
    </border>
    <border>
      <left/>
      <right style="medium">
        <color indexed="8"/>
      </right>
      <top/>
      <bottom style="medium">
        <color indexed="64"/>
      </bottom>
      <diagonal/>
    </border>
    <border>
      <left style="medium">
        <color indexed="64"/>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thin">
        <color indexed="64"/>
      </bottom>
      <diagonal/>
    </border>
    <border>
      <left style="medium">
        <color indexed="64"/>
      </left>
      <right style="medium">
        <color indexed="64"/>
      </right>
      <top style="medium">
        <color rgb="FF000000"/>
      </top>
      <bottom style="thin">
        <color indexed="64"/>
      </bottom>
      <diagonal/>
    </border>
    <border>
      <left style="thin">
        <color indexed="8"/>
      </left>
      <right style="medium">
        <color rgb="FF000000"/>
      </right>
      <top/>
      <bottom style="medium">
        <color rgb="FF000000"/>
      </bottom>
      <diagonal/>
    </border>
    <border>
      <left/>
      <right style="thin">
        <color indexed="8"/>
      </right>
      <top/>
      <bottom style="medium">
        <color indexed="64"/>
      </bottom>
      <diagonal/>
    </border>
    <border>
      <left/>
      <right style="medium">
        <color indexed="64"/>
      </right>
      <top style="medium">
        <color rgb="FF000000"/>
      </top>
      <bottom style="thin">
        <color indexed="8"/>
      </bottom>
      <diagonal/>
    </border>
    <border>
      <left style="medium">
        <color indexed="64"/>
      </left>
      <right/>
      <top style="medium">
        <color rgb="FF000000"/>
      </top>
      <bottom style="thin">
        <color indexed="8"/>
      </bottom>
      <diagonal/>
    </border>
    <border>
      <left style="medium">
        <color rgb="FF000000"/>
      </left>
      <right style="medium">
        <color indexed="8"/>
      </right>
      <top/>
      <bottom/>
      <diagonal/>
    </border>
    <border>
      <left style="thin">
        <color indexed="8"/>
      </left>
      <right/>
      <top/>
      <bottom style="medium">
        <color rgb="FF000000"/>
      </bottom>
      <diagonal/>
    </border>
    <border>
      <left style="thin">
        <color rgb="FF000000"/>
      </left>
      <right style="thin">
        <color auto="1"/>
      </right>
      <top style="thin">
        <color rgb="FF000000"/>
      </top>
      <bottom style="thin">
        <color auto="1"/>
      </bottom>
      <diagonal/>
    </border>
    <border>
      <left style="thin">
        <color auto="1"/>
      </left>
      <right style="thin">
        <color auto="1"/>
      </right>
      <top style="thin">
        <color rgb="FF000000"/>
      </top>
      <bottom style="thin">
        <color auto="1"/>
      </bottom>
      <diagonal/>
    </border>
    <border>
      <left style="thin">
        <color auto="1"/>
      </left>
      <right style="thin">
        <color rgb="FF000000"/>
      </right>
      <top style="thin">
        <color rgb="FF000000"/>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rgb="FF000000"/>
      </right>
      <top style="thin">
        <color rgb="FF000000"/>
      </top>
      <bottom style="thin">
        <color rgb="FF000000"/>
      </bottom>
      <diagonal/>
    </border>
    <border>
      <left style="medium">
        <color indexed="8"/>
      </left>
      <right style="medium">
        <color rgb="FF000000"/>
      </right>
      <top style="medium">
        <color rgb="FF000000"/>
      </top>
      <bottom style="medium">
        <color rgb="FF000000"/>
      </bottom>
      <diagonal/>
    </border>
    <border>
      <left/>
      <right style="medium">
        <color indexed="8"/>
      </right>
      <top style="medium">
        <color rgb="FF000000"/>
      </top>
      <bottom/>
      <diagonal/>
    </border>
    <border>
      <left style="medium">
        <color indexed="64"/>
      </left>
      <right style="medium">
        <color rgb="FF000000"/>
      </right>
      <top style="thin">
        <color indexed="64"/>
      </top>
      <bottom style="medium">
        <color rgb="FF000000"/>
      </bottom>
      <diagonal/>
    </border>
    <border>
      <left style="medium">
        <color rgb="FF000000"/>
      </left>
      <right/>
      <top style="medium">
        <color indexed="64"/>
      </top>
      <bottom style="thin">
        <color rgb="FF000000"/>
      </bottom>
      <diagonal/>
    </border>
    <border>
      <left style="medium">
        <color rgb="FF000000"/>
      </left>
      <right/>
      <top style="thin">
        <color rgb="FF000000"/>
      </top>
      <bottom style="medium">
        <color indexed="64"/>
      </bottom>
      <diagonal/>
    </border>
    <border>
      <left/>
      <right style="thin">
        <color indexed="8"/>
      </right>
      <top/>
      <bottom style="thin">
        <color indexed="8"/>
      </bottom>
      <diagonal/>
    </border>
    <border>
      <left style="medium">
        <color rgb="FF000000"/>
      </left>
      <right style="medium">
        <color rgb="FF000000"/>
      </right>
      <top style="medium">
        <color indexed="64"/>
      </top>
      <bottom style="thin">
        <color rgb="FF000000"/>
      </bottom>
      <diagonal/>
    </border>
    <border>
      <left style="medium">
        <color rgb="FF000000"/>
      </left>
      <right style="medium">
        <color rgb="FF000000"/>
      </right>
      <top style="thin">
        <color rgb="FF000000"/>
      </top>
      <bottom style="medium">
        <color indexed="64"/>
      </bottom>
      <diagonal/>
    </border>
    <border>
      <left style="medium">
        <color rgb="FF000000"/>
      </left>
      <right style="medium">
        <color rgb="FF000000"/>
      </right>
      <top style="medium">
        <color rgb="FF000000"/>
      </top>
      <bottom style="medium">
        <color indexed="64"/>
      </bottom>
      <diagonal/>
    </border>
    <border>
      <left style="medium">
        <color indexed="64"/>
      </left>
      <right style="medium">
        <color indexed="8"/>
      </right>
      <top style="medium">
        <color indexed="64"/>
      </top>
      <bottom style="medium">
        <color indexed="64"/>
      </bottom>
      <diagonal/>
    </border>
    <border>
      <left style="medium">
        <color indexed="64"/>
      </left>
      <right style="medium">
        <color rgb="FF000000"/>
      </right>
      <top style="medium">
        <color indexed="64"/>
      </top>
      <bottom style="medium">
        <color indexed="64"/>
      </bottom>
      <diagonal/>
    </border>
    <border>
      <left style="medium">
        <color indexed="8"/>
      </left>
      <right style="thin">
        <color indexed="8"/>
      </right>
      <top/>
      <bottom style="thin">
        <color indexed="64"/>
      </bottom>
      <diagonal/>
    </border>
    <border>
      <left style="medium">
        <color indexed="8"/>
      </left>
      <right/>
      <top/>
      <bottom style="thin">
        <color indexed="64"/>
      </bottom>
      <diagonal/>
    </border>
    <border>
      <left style="medium">
        <color rgb="FF000000"/>
      </left>
      <right style="medium">
        <color rgb="FF000000"/>
      </right>
      <top/>
      <bottom style="thin">
        <color indexed="64"/>
      </bottom>
      <diagonal/>
    </border>
    <border>
      <left/>
      <right/>
      <top style="thin">
        <color auto="1"/>
      </top>
      <bottom/>
      <diagonal/>
    </border>
    <border>
      <left/>
      <right style="medium">
        <color rgb="FF000000"/>
      </right>
      <top style="medium">
        <color rgb="FF000000"/>
      </top>
      <bottom style="medium">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thin">
        <color rgb="FF000000"/>
      </top>
      <bottom style="thin">
        <color rgb="FF000000"/>
      </bottom>
      <diagonal/>
    </border>
    <border>
      <left style="medium">
        <color indexed="8"/>
      </left>
      <right style="medium">
        <color indexed="64"/>
      </right>
      <top style="medium">
        <color rgb="FF000000"/>
      </top>
      <bottom style="medium">
        <color rgb="FF000000"/>
      </bottom>
      <diagonal/>
    </border>
    <border>
      <left style="medium">
        <color indexed="8"/>
      </left>
      <right style="thin">
        <color indexed="8"/>
      </right>
      <top style="medium">
        <color rgb="FF000000"/>
      </top>
      <bottom/>
      <diagonal/>
    </border>
    <border>
      <left style="medium">
        <color indexed="8"/>
      </left>
      <right/>
      <top style="medium">
        <color rgb="FF000000"/>
      </top>
      <bottom/>
      <diagonal/>
    </border>
    <border>
      <left style="medium">
        <color indexed="8"/>
      </left>
      <right style="thin">
        <color indexed="8"/>
      </right>
      <top/>
      <bottom style="medium">
        <color rgb="FF000000"/>
      </bottom>
      <diagonal/>
    </border>
    <border>
      <left style="medium">
        <color indexed="8"/>
      </left>
      <right style="medium">
        <color rgb="FF000000"/>
      </right>
      <top/>
      <bottom style="medium">
        <color rgb="FF000000"/>
      </bottom>
      <diagonal/>
    </border>
    <border>
      <left style="medium">
        <color rgb="FF000000"/>
      </left>
      <right style="medium">
        <color rgb="FF000000"/>
      </right>
      <top style="thin">
        <color indexed="64"/>
      </top>
      <bottom style="medium">
        <color rgb="FF000000"/>
      </bottom>
      <diagonal/>
    </border>
    <border>
      <left style="medium">
        <color indexed="64"/>
      </left>
      <right/>
      <top style="thin">
        <color rgb="FF000000"/>
      </top>
      <bottom style="medium">
        <color indexed="64"/>
      </bottom>
      <diagonal/>
    </border>
    <border>
      <left style="medium">
        <color rgb="FF000000"/>
      </left>
      <right/>
      <top style="thin">
        <color rgb="FF000000"/>
      </top>
      <bottom style="thin">
        <color indexed="64"/>
      </bottom>
      <diagonal/>
    </border>
    <border>
      <left style="medium">
        <color rgb="FF000000"/>
      </left>
      <right style="thin">
        <color rgb="FF000000"/>
      </right>
      <top style="thin">
        <color rgb="FF000000"/>
      </top>
      <bottom/>
      <diagonal/>
    </border>
    <border>
      <left style="medium">
        <color rgb="FF000000"/>
      </left>
      <right/>
      <top style="medium">
        <color indexed="64"/>
      </top>
      <bottom/>
      <diagonal/>
    </border>
    <border>
      <left/>
      <right style="thin">
        <color rgb="FF000000"/>
      </right>
      <top style="thin">
        <color rgb="FF000000"/>
      </top>
      <bottom/>
      <diagonal/>
    </border>
    <border>
      <left style="medium">
        <color indexed="64"/>
      </left>
      <right/>
      <top style="thin">
        <color indexed="64"/>
      </top>
      <bottom style="medium">
        <color rgb="FF000000"/>
      </bottom>
      <diagonal/>
    </border>
    <border>
      <left style="thin">
        <color rgb="FF000000"/>
      </left>
      <right style="medium">
        <color rgb="FF000000"/>
      </right>
      <top/>
      <bottom style="thin">
        <color rgb="FF000000"/>
      </bottom>
      <diagonal/>
    </border>
    <border>
      <left style="medium">
        <color indexed="64"/>
      </left>
      <right/>
      <top style="thin">
        <color auto="1"/>
      </top>
      <bottom/>
      <diagonal/>
    </border>
    <border>
      <left style="medium">
        <color rgb="FF000000"/>
      </left>
      <right/>
      <top style="thin">
        <color indexed="64"/>
      </top>
      <bottom/>
      <diagonal/>
    </border>
    <border>
      <left style="medium">
        <color rgb="FF000000"/>
      </left>
      <right style="medium">
        <color rgb="FF000000"/>
      </right>
      <top style="thin">
        <color indexed="64"/>
      </top>
      <bottom/>
      <diagonal/>
    </border>
    <border>
      <left style="medium">
        <color indexed="64"/>
      </left>
      <right style="medium">
        <color indexed="64"/>
      </right>
      <top style="thin">
        <color indexed="64"/>
      </top>
      <bottom/>
      <diagonal/>
    </border>
    <border>
      <left style="medium">
        <color rgb="FF000000"/>
      </left>
      <right style="medium">
        <color indexed="64"/>
      </right>
      <top style="thin">
        <color indexed="64"/>
      </top>
      <bottom/>
      <diagonal/>
    </border>
    <border>
      <left/>
      <right style="medium">
        <color indexed="64"/>
      </right>
      <top style="thin">
        <color indexed="64"/>
      </top>
      <bottom style="thin">
        <color indexed="64"/>
      </bottom>
      <diagonal/>
    </border>
    <border>
      <left style="thin">
        <color auto="1"/>
      </left>
      <right style="thin">
        <color rgb="FF000000"/>
      </right>
      <top style="thin">
        <color auto="1"/>
      </top>
      <bottom/>
      <diagonal/>
    </border>
    <border>
      <left style="medium">
        <color indexed="8"/>
      </left>
      <right style="thin">
        <color indexed="8"/>
      </right>
      <top style="medium">
        <color indexed="8"/>
      </top>
      <bottom/>
      <diagonal/>
    </border>
    <border>
      <left style="medium">
        <color rgb="FF000000"/>
      </left>
      <right style="medium">
        <color rgb="FF000000"/>
      </right>
      <top style="thin">
        <color indexed="64"/>
      </top>
      <bottom style="thin">
        <color indexed="64"/>
      </bottom>
      <diagonal/>
    </border>
    <border>
      <left style="medium">
        <color rgb="FF000000"/>
      </left>
      <right/>
      <top style="thin">
        <color indexed="64"/>
      </top>
      <bottom style="thin">
        <color indexed="64"/>
      </bottom>
      <diagonal/>
    </border>
    <border>
      <left style="medium">
        <color rgb="FF000000"/>
      </left>
      <right style="medium">
        <color rgb="FF000000"/>
      </right>
      <top style="thin">
        <color indexed="64"/>
      </top>
      <bottom style="medium">
        <color indexed="64"/>
      </bottom>
      <diagonal/>
    </border>
    <border>
      <left/>
      <right style="thin">
        <color indexed="64"/>
      </right>
      <top style="medium">
        <color indexed="64"/>
      </top>
      <bottom style="thin">
        <color indexed="64"/>
      </bottom>
      <diagonal/>
    </border>
    <border>
      <left style="medium">
        <color rgb="FF000000"/>
      </left>
      <right/>
      <top style="thin">
        <color indexed="64"/>
      </top>
      <bottom style="medium">
        <color indexed="64"/>
      </bottom>
      <diagonal/>
    </border>
    <border>
      <left style="medium">
        <color rgb="FF000000"/>
      </left>
      <right style="medium">
        <color rgb="FF000000"/>
      </right>
      <top style="medium">
        <color indexed="64"/>
      </top>
      <bottom style="thin">
        <color indexed="64"/>
      </bottom>
      <diagonal/>
    </border>
    <border>
      <left/>
      <right style="thin">
        <color auto="1"/>
      </right>
      <top style="thin">
        <color auto="1"/>
      </top>
      <bottom/>
      <diagonal/>
    </border>
    <border>
      <left/>
      <right style="thin">
        <color indexed="64"/>
      </right>
      <top/>
      <bottom/>
      <diagonal/>
    </border>
    <border>
      <left style="medium">
        <color rgb="FF000000"/>
      </left>
      <right/>
      <top style="medium">
        <color indexed="64"/>
      </top>
      <bottom style="thin">
        <color indexed="64"/>
      </bottom>
      <diagonal/>
    </border>
    <border>
      <left/>
      <right style="medium">
        <color rgb="FF000000"/>
      </right>
      <top/>
      <bottom style="thin">
        <color indexed="64"/>
      </bottom>
      <diagonal/>
    </border>
    <border>
      <left/>
      <right style="medium">
        <color rgb="FF000000"/>
      </right>
      <top style="thin">
        <color indexed="64"/>
      </top>
      <bottom style="medium">
        <color rgb="FF000000"/>
      </bottom>
      <diagonal/>
    </border>
    <border>
      <left style="medium">
        <color rgb="FF000000"/>
      </left>
      <right style="medium">
        <color rgb="FF000000"/>
      </right>
      <top style="thin">
        <color indexed="8"/>
      </top>
      <bottom style="thin">
        <color indexed="8"/>
      </bottom>
      <diagonal/>
    </border>
    <border>
      <left style="medium">
        <color rgb="FF000000"/>
      </left>
      <right style="medium">
        <color rgb="FF000000"/>
      </right>
      <top style="thin">
        <color indexed="8"/>
      </top>
      <bottom/>
      <diagonal/>
    </border>
    <border>
      <left style="medium">
        <color rgb="FF000000"/>
      </left>
      <right style="medium">
        <color rgb="FF000000"/>
      </right>
      <top style="thin">
        <color indexed="8"/>
      </top>
      <bottom style="medium">
        <color rgb="FF000000"/>
      </bottom>
      <diagonal/>
    </border>
    <border>
      <left style="medium">
        <color indexed="64"/>
      </left>
      <right/>
      <top style="thin">
        <color indexed="8"/>
      </top>
      <bottom style="thin">
        <color indexed="8"/>
      </bottom>
      <diagonal/>
    </border>
    <border>
      <left style="medium">
        <color indexed="64"/>
      </left>
      <right/>
      <top style="thin">
        <color indexed="8"/>
      </top>
      <bottom/>
      <diagonal/>
    </border>
    <border>
      <left/>
      <right style="thin">
        <color indexed="8"/>
      </right>
      <top/>
      <bottom style="medium">
        <color rgb="FF000000"/>
      </bottom>
      <diagonal/>
    </border>
    <border>
      <left style="medium">
        <color rgb="FF000000"/>
      </left>
      <right/>
      <top/>
      <bottom style="medium">
        <color indexed="64"/>
      </bottom>
      <diagonal/>
    </border>
    <border>
      <left style="medium">
        <color indexed="8"/>
      </left>
      <right style="thin">
        <color indexed="8"/>
      </right>
      <top style="thin">
        <color indexed="8"/>
      </top>
      <bottom/>
      <diagonal/>
    </border>
    <border>
      <left style="medium">
        <color indexed="8"/>
      </left>
      <right/>
      <top style="thin">
        <color indexed="8"/>
      </top>
      <bottom/>
      <diagonal/>
    </border>
    <border>
      <left style="thin">
        <color auto="1"/>
      </left>
      <right style="thin">
        <color auto="1"/>
      </right>
      <top style="thin">
        <color auto="1"/>
      </top>
      <bottom style="thin">
        <color auto="1"/>
      </bottom>
      <diagonal/>
    </border>
    <border>
      <left style="medium">
        <color indexed="64"/>
      </left>
      <right style="medium">
        <color rgb="FF000000"/>
      </right>
      <top style="thin">
        <color indexed="64"/>
      </top>
      <bottom/>
      <diagonal/>
    </border>
    <border>
      <left/>
      <right/>
      <top style="thin">
        <color indexed="8"/>
      </top>
      <bottom style="thin">
        <color indexed="8"/>
      </bottom>
      <diagonal/>
    </border>
    <border>
      <left/>
      <right style="medium">
        <color indexed="64"/>
      </right>
      <top style="thin">
        <color indexed="8"/>
      </top>
      <bottom style="thin">
        <color indexed="8"/>
      </bottom>
      <diagonal/>
    </border>
    <border>
      <left style="medium">
        <color indexed="64"/>
      </left>
      <right style="medium">
        <color indexed="64"/>
      </right>
      <top style="thin">
        <color indexed="8"/>
      </top>
      <bottom style="thin">
        <color indexed="8"/>
      </bottom>
      <diagonal/>
    </border>
    <border>
      <left style="medium">
        <color indexed="64"/>
      </left>
      <right style="medium">
        <color indexed="64"/>
      </right>
      <top style="thin">
        <color indexed="8"/>
      </top>
      <bottom/>
      <diagonal/>
    </border>
    <border>
      <left/>
      <right style="medium">
        <color indexed="64"/>
      </right>
      <top style="thin">
        <color indexed="8"/>
      </top>
      <bottom/>
      <diagonal/>
    </border>
    <border>
      <left style="medium">
        <color indexed="64"/>
      </left>
      <right style="thin">
        <color indexed="8"/>
      </right>
      <top style="thin">
        <color indexed="8"/>
      </top>
      <bottom/>
      <diagonal/>
    </border>
    <border>
      <left/>
      <right/>
      <top style="thin">
        <color auto="1"/>
      </top>
      <bottom style="thin">
        <color auto="1"/>
      </bottom>
      <diagonal/>
    </border>
    <border>
      <left style="medium">
        <color indexed="64"/>
      </left>
      <right style="medium">
        <color indexed="64"/>
      </right>
      <top style="thin">
        <color auto="1"/>
      </top>
      <bottom/>
      <diagonal/>
    </border>
    <border>
      <left/>
      <right style="medium">
        <color indexed="64"/>
      </right>
      <top style="thin">
        <color indexed="64"/>
      </top>
      <bottom/>
      <diagonal/>
    </border>
    <border>
      <left style="medium">
        <color indexed="64"/>
      </left>
      <right style="thin">
        <color indexed="8"/>
      </right>
      <top style="thin">
        <color indexed="8"/>
      </top>
      <bottom style="thin">
        <color indexed="8"/>
      </bottom>
      <diagonal/>
    </border>
    <border>
      <left style="medium">
        <color indexed="8"/>
      </left>
      <right style="thin">
        <color indexed="8"/>
      </right>
      <top style="thin">
        <color indexed="8"/>
      </top>
      <bottom style="thin">
        <color indexed="8"/>
      </bottom>
      <diagonal/>
    </border>
    <border>
      <left/>
      <right style="thin">
        <color indexed="8"/>
      </right>
      <top style="thin">
        <color indexed="8"/>
      </top>
      <bottom/>
      <diagonal/>
    </border>
    <border>
      <left style="medium">
        <color rgb="FF000000"/>
      </left>
      <right style="medium">
        <color indexed="64"/>
      </right>
      <top style="thin">
        <color indexed="8"/>
      </top>
      <bottom style="medium">
        <color rgb="FF000000"/>
      </bottom>
      <diagonal/>
    </border>
    <border>
      <left style="medium">
        <color rgb="FF000000"/>
      </left>
      <right style="medium">
        <color indexed="64"/>
      </right>
      <top style="thin">
        <color indexed="8"/>
      </top>
      <bottom/>
      <diagonal/>
    </border>
    <border>
      <left style="medium">
        <color indexed="64"/>
      </left>
      <right style="thin">
        <color indexed="64"/>
      </right>
      <top style="thin">
        <color indexed="64"/>
      </top>
      <bottom/>
      <diagonal/>
    </border>
    <border>
      <left/>
      <right/>
      <top style="thin">
        <color indexed="8"/>
      </top>
      <bottom/>
      <diagonal/>
    </border>
    <border>
      <left/>
      <right style="medium">
        <color indexed="64"/>
      </right>
      <top style="thin">
        <color indexed="64"/>
      </top>
      <bottom/>
      <diagonal/>
    </border>
    <border>
      <left/>
      <right/>
      <top style="thin">
        <color indexed="8"/>
      </top>
      <bottom style="thin">
        <color indexed="64"/>
      </bottom>
      <diagonal/>
    </border>
    <border>
      <left style="thin">
        <color rgb="FF000000"/>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rgb="FF000000"/>
      </left>
      <right/>
      <top style="thin">
        <color auto="1"/>
      </top>
      <bottom style="thin">
        <color auto="1"/>
      </bottom>
      <diagonal/>
    </border>
    <border>
      <left style="thin">
        <color rgb="FF000000"/>
      </left>
      <right/>
      <top style="thin">
        <color auto="1"/>
      </top>
      <bottom style="thin">
        <color rgb="FF000000"/>
      </bottom>
      <diagonal/>
    </border>
    <border>
      <left/>
      <right/>
      <top style="thin">
        <color auto="1"/>
      </top>
      <bottom style="thin">
        <color rgb="FF000000"/>
      </bottom>
      <diagonal/>
    </border>
  </borders>
  <cellStyleXfs count="39">
    <xf numFmtId="0" fontId="0" fillId="0" borderId="0"/>
    <xf numFmtId="0" fontId="2"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5" fillId="3" borderId="0" applyNumberFormat="0" applyBorder="0" applyAlignment="0" applyProtection="0"/>
    <xf numFmtId="0" fontId="8" fillId="7" borderId="1" applyNumberFormat="0" applyAlignment="0" applyProtection="0"/>
    <xf numFmtId="0" fontId="10" fillId="22" borderId="0" applyNumberFormat="0" applyBorder="0" applyAlignment="0" applyProtection="0"/>
    <xf numFmtId="0" fontId="2" fillId="0" borderId="0"/>
    <xf numFmtId="0" fontId="4"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9" borderId="0" applyNumberFormat="0" applyBorder="0" applyAlignment="0" applyProtection="0"/>
    <xf numFmtId="0" fontId="2" fillId="23" borderId="4" applyNumberFormat="0" applyAlignment="0" applyProtection="0"/>
    <xf numFmtId="0" fontId="6" fillId="20" borderId="1" applyNumberFormat="0" applyAlignment="0" applyProtection="0"/>
    <xf numFmtId="0" fontId="9" fillId="0" borderId="3" applyNumberFormat="0" applyFill="0" applyAlignment="0" applyProtection="0"/>
    <xf numFmtId="0" fontId="7" fillId="21" borderId="2" applyNumberFormat="0" applyAlignment="0" applyProtection="0"/>
    <xf numFmtId="43" fontId="2" fillId="0" borderId="0" applyFont="0" applyFill="0" applyBorder="0" applyAlignment="0" applyProtection="0"/>
    <xf numFmtId="0" fontId="12" fillId="0" borderId="0"/>
    <xf numFmtId="9" fontId="2" fillId="0" borderId="0" applyFont="0" applyFill="0" applyBorder="0" applyAlignment="0" applyProtection="0"/>
    <xf numFmtId="0" fontId="1" fillId="0" borderId="0"/>
    <xf numFmtId="0" fontId="1" fillId="0" borderId="0"/>
  </cellStyleXfs>
  <cellXfs count="3029">
    <xf numFmtId="0" fontId="0" fillId="0" borderId="0" xfId="0"/>
    <xf numFmtId="49" fontId="17" fillId="29" borderId="77" xfId="0" applyNumberFormat="1" applyFont="1" applyFill="1" applyBorder="1" applyAlignment="1">
      <alignment horizontal="center" vertical="top"/>
    </xf>
    <xf numFmtId="2" fontId="18" fillId="27" borderId="125" xfId="0" applyNumberFormat="1" applyFont="1" applyFill="1" applyBorder="1" applyAlignment="1">
      <alignment horizontal="center" vertical="center"/>
    </xf>
    <xf numFmtId="2" fontId="15" fillId="29" borderId="109" xfId="0" applyNumberFormat="1" applyFont="1" applyFill="1" applyBorder="1" applyAlignment="1">
      <alignment horizontal="center" vertical="center"/>
    </xf>
    <xf numFmtId="2" fontId="18" fillId="27" borderId="146" xfId="0" applyNumberFormat="1" applyFont="1" applyFill="1" applyBorder="1" applyAlignment="1">
      <alignment horizontal="center" vertical="center"/>
    </xf>
    <xf numFmtId="2" fontId="15" fillId="29" borderId="59" xfId="0" applyNumberFormat="1" applyFont="1" applyFill="1" applyBorder="1" applyAlignment="1">
      <alignment horizontal="center" vertical="center"/>
    </xf>
    <xf numFmtId="0" fontId="13" fillId="25" borderId="20" xfId="0" applyFont="1" applyFill="1" applyBorder="1" applyAlignment="1">
      <alignment horizontal="center" vertical="top"/>
    </xf>
    <xf numFmtId="0" fontId="22" fillId="43" borderId="322" xfId="0" applyFont="1" applyFill="1" applyBorder="1" applyAlignment="1">
      <alignment wrapText="1"/>
    </xf>
    <xf numFmtId="0" fontId="22" fillId="43" borderId="323" xfId="0" applyFont="1" applyFill="1" applyBorder="1" applyAlignment="1">
      <alignment wrapText="1"/>
    </xf>
    <xf numFmtId="0" fontId="22" fillId="43" borderId="324" xfId="0" applyFont="1" applyFill="1" applyBorder="1" applyAlignment="1">
      <alignment wrapText="1"/>
    </xf>
    <xf numFmtId="0" fontId="24" fillId="0" borderId="169" xfId="0" applyFont="1" applyBorder="1"/>
    <xf numFmtId="164" fontId="22" fillId="0" borderId="133" xfId="0" applyNumberFormat="1" applyFont="1" applyBorder="1" applyAlignment="1">
      <alignment horizontal="right" wrapText="1"/>
    </xf>
    <xf numFmtId="164" fontId="23" fillId="0" borderId="133" xfId="0" applyNumberFormat="1" applyFont="1" applyBorder="1" applyAlignment="1">
      <alignment horizontal="right" wrapText="1"/>
    </xf>
    <xf numFmtId="164" fontId="21" fillId="0" borderId="133" xfId="0" applyNumberFormat="1" applyFont="1" applyBorder="1" applyAlignment="1">
      <alignment horizontal="right" wrapText="1"/>
    </xf>
    <xf numFmtId="164" fontId="0" fillId="0" borderId="133" xfId="0" applyNumberFormat="1" applyBorder="1" applyAlignment="1">
      <alignment horizontal="right"/>
    </xf>
    <xf numFmtId="164" fontId="11" fillId="0" borderId="133" xfId="0" applyNumberFormat="1" applyFont="1" applyBorder="1" applyAlignment="1">
      <alignment horizontal="right"/>
    </xf>
    <xf numFmtId="2" fontId="13" fillId="26" borderId="137" xfId="0" applyNumberFormat="1" applyFont="1" applyFill="1" applyBorder="1" applyAlignment="1">
      <alignment horizontal="center" vertical="center"/>
    </xf>
    <xf numFmtId="2" fontId="13" fillId="26" borderId="49" xfId="0" applyNumberFormat="1" applyFont="1" applyFill="1" applyBorder="1" applyAlignment="1">
      <alignment horizontal="center" vertical="center"/>
    </xf>
    <xf numFmtId="0" fontId="14" fillId="0" borderId="142" xfId="0" applyFont="1" applyBorder="1" applyAlignment="1">
      <alignment horizontal="left" vertical="center" wrapText="1"/>
    </xf>
    <xf numFmtId="0" fontId="27" fillId="0" borderId="0" xfId="0" applyFont="1"/>
    <xf numFmtId="0" fontId="13" fillId="0" borderId="0" xfId="0" applyFont="1" applyAlignment="1">
      <alignment horizontal="center"/>
    </xf>
    <xf numFmtId="2" fontId="27" fillId="0" borderId="0" xfId="0" applyNumberFormat="1" applyFont="1"/>
    <xf numFmtId="2" fontId="18" fillId="25" borderId="53" xfId="0" applyNumberFormat="1" applyFont="1" applyFill="1" applyBorder="1" applyAlignment="1">
      <alignment horizontal="center" vertical="center" wrapText="1"/>
    </xf>
    <xf numFmtId="0" fontId="18" fillId="25" borderId="53" xfId="0" applyFont="1" applyFill="1" applyBorder="1" applyAlignment="1">
      <alignment horizontal="center" vertical="center" wrapText="1"/>
    </xf>
    <xf numFmtId="0" fontId="18" fillId="25" borderId="58" xfId="0" applyFont="1" applyFill="1" applyBorder="1" applyAlignment="1">
      <alignment horizontal="center" vertical="center" wrapText="1"/>
    </xf>
    <xf numFmtId="49" fontId="15" fillId="30" borderId="49" xfId="0" applyNumberFormat="1" applyFont="1" applyFill="1" applyBorder="1" applyAlignment="1">
      <alignment horizontal="center" vertical="top"/>
    </xf>
    <xf numFmtId="49" fontId="15" fillId="29" borderId="86" xfId="0" applyNumberFormat="1" applyFont="1" applyFill="1" applyBorder="1" applyAlignment="1">
      <alignment horizontal="center" vertical="top"/>
    </xf>
    <xf numFmtId="2" fontId="13" fillId="26" borderId="240" xfId="0" applyNumberFormat="1" applyFont="1" applyFill="1" applyBorder="1" applyAlignment="1">
      <alignment horizontal="center" vertical="center"/>
    </xf>
    <xf numFmtId="49" fontId="15" fillId="29" borderId="17" xfId="0" applyNumberFormat="1" applyFont="1" applyFill="1" applyBorder="1" applyAlignment="1">
      <alignment horizontal="center" vertical="top"/>
    </xf>
    <xf numFmtId="2" fontId="18" fillId="27" borderId="47" xfId="0" applyNumberFormat="1" applyFont="1" applyFill="1" applyBorder="1" applyAlignment="1">
      <alignment horizontal="center" vertical="center"/>
    </xf>
    <xf numFmtId="2" fontId="18" fillId="27" borderId="59" xfId="0" applyNumberFormat="1" applyFont="1" applyFill="1" applyBorder="1" applyAlignment="1">
      <alignment horizontal="center" vertical="center"/>
    </xf>
    <xf numFmtId="2" fontId="13" fillId="25" borderId="142" xfId="0" applyNumberFormat="1" applyFont="1" applyFill="1" applyBorder="1" applyAlignment="1">
      <alignment horizontal="center" vertical="center"/>
    </xf>
    <xf numFmtId="2" fontId="13" fillId="25" borderId="292" xfId="0" applyNumberFormat="1" applyFont="1" applyFill="1" applyBorder="1" applyAlignment="1">
      <alignment horizontal="center" vertical="center"/>
    </xf>
    <xf numFmtId="2" fontId="18" fillId="40" borderId="137" xfId="0" applyNumberFormat="1" applyFont="1" applyFill="1" applyBorder="1" applyAlignment="1">
      <alignment horizontal="center" vertical="center"/>
    </xf>
    <xf numFmtId="2" fontId="13" fillId="26" borderId="226" xfId="0" applyNumberFormat="1" applyFont="1" applyFill="1" applyBorder="1" applyAlignment="1">
      <alignment horizontal="center" vertical="center"/>
    </xf>
    <xf numFmtId="2" fontId="13" fillId="26" borderId="113" xfId="0" applyNumberFormat="1" applyFont="1" applyFill="1" applyBorder="1" applyAlignment="1">
      <alignment horizontal="center" vertical="center"/>
    </xf>
    <xf numFmtId="2" fontId="18" fillId="27" borderId="124" xfId="0" applyNumberFormat="1" applyFont="1" applyFill="1" applyBorder="1" applyAlignment="1">
      <alignment horizontal="center" vertical="center"/>
    </xf>
    <xf numFmtId="2" fontId="18" fillId="27" borderId="58" xfId="0" applyNumberFormat="1" applyFont="1" applyFill="1" applyBorder="1" applyAlignment="1">
      <alignment horizontal="center" vertical="center"/>
    </xf>
    <xf numFmtId="2" fontId="13" fillId="25" borderId="152" xfId="0" applyNumberFormat="1" applyFont="1" applyFill="1" applyBorder="1" applyAlignment="1">
      <alignment horizontal="center" vertical="center"/>
    </xf>
    <xf numFmtId="2" fontId="13" fillId="25" borderId="58" xfId="0" applyNumberFormat="1" applyFont="1" applyFill="1" applyBorder="1" applyAlignment="1">
      <alignment horizontal="center" vertical="center"/>
    </xf>
    <xf numFmtId="2" fontId="18" fillId="40" borderId="293" xfId="0" applyNumberFormat="1" applyFont="1" applyFill="1" applyBorder="1" applyAlignment="1">
      <alignment horizontal="center" vertical="center"/>
    </xf>
    <xf numFmtId="2" fontId="13" fillId="25" borderId="249" xfId="0" applyNumberFormat="1" applyFont="1" applyFill="1" applyBorder="1" applyAlignment="1">
      <alignment horizontal="center" vertical="center"/>
    </xf>
    <xf numFmtId="2" fontId="13" fillId="25" borderId="252" xfId="0" applyNumberFormat="1" applyFont="1" applyFill="1" applyBorder="1" applyAlignment="1">
      <alignment horizontal="center" vertical="center"/>
    </xf>
    <xf numFmtId="49" fontId="15" fillId="30" borderId="67" xfId="0" applyNumberFormat="1" applyFont="1" applyFill="1" applyBorder="1" applyAlignment="1">
      <alignment horizontal="center" vertical="top"/>
    </xf>
    <xf numFmtId="49" fontId="15" fillId="29" borderId="11" xfId="0" applyNumberFormat="1" applyFont="1" applyFill="1" applyBorder="1" applyAlignment="1">
      <alignment horizontal="center" vertical="top"/>
    </xf>
    <xf numFmtId="2" fontId="13" fillId="26" borderId="47" xfId="0" applyNumberFormat="1" applyFont="1" applyFill="1" applyBorder="1" applyAlignment="1">
      <alignment horizontal="center" vertical="center"/>
    </xf>
    <xf numFmtId="2" fontId="13" fillId="26" borderId="59" xfId="0" applyNumberFormat="1" applyFont="1" applyFill="1" applyBorder="1" applyAlignment="1">
      <alignment horizontal="center" vertical="center"/>
    </xf>
    <xf numFmtId="49" fontId="15" fillId="30" borderId="52" xfId="0" applyNumberFormat="1" applyFont="1" applyFill="1" applyBorder="1" applyAlignment="1">
      <alignment horizontal="center" vertical="top"/>
    </xf>
    <xf numFmtId="49" fontId="15" fillId="29" borderId="13" xfId="0" applyNumberFormat="1" applyFont="1" applyFill="1" applyBorder="1" applyAlignment="1">
      <alignment horizontal="center" vertical="top"/>
    </xf>
    <xf numFmtId="49" fontId="15" fillId="30" borderId="51" xfId="0" applyNumberFormat="1" applyFont="1" applyFill="1" applyBorder="1" applyAlignment="1">
      <alignment horizontal="center" vertical="top"/>
    </xf>
    <xf numFmtId="49" fontId="15" fillId="29" borderId="9" xfId="0" applyNumberFormat="1" applyFont="1" applyFill="1" applyBorder="1" applyAlignment="1">
      <alignment horizontal="center" vertical="top"/>
    </xf>
    <xf numFmtId="49" fontId="15" fillId="30" borderId="58" xfId="0" applyNumberFormat="1" applyFont="1" applyFill="1" applyBorder="1" applyAlignment="1">
      <alignment horizontal="center" vertical="top"/>
    </xf>
    <xf numFmtId="2" fontId="18" fillId="29" borderId="49" xfId="0" applyNumberFormat="1" applyFont="1" applyFill="1" applyBorder="1" applyAlignment="1">
      <alignment horizontal="center" vertical="center"/>
    </xf>
    <xf numFmtId="2" fontId="18" fillId="29" borderId="59" xfId="0" applyNumberFormat="1" applyFont="1" applyFill="1" applyBorder="1" applyAlignment="1">
      <alignment horizontal="center" vertical="center"/>
    </xf>
    <xf numFmtId="49" fontId="15" fillId="30" borderId="104" xfId="0" applyNumberFormat="1" applyFont="1" applyFill="1" applyBorder="1" applyAlignment="1">
      <alignment horizontal="center" vertical="top"/>
    </xf>
    <xf numFmtId="49" fontId="15" fillId="29" borderId="70" xfId="0" applyNumberFormat="1" applyFont="1" applyFill="1" applyBorder="1" applyAlignment="1">
      <alignment horizontal="center" vertical="top"/>
    </xf>
    <xf numFmtId="166" fontId="15" fillId="29" borderId="32" xfId="0" applyNumberFormat="1" applyFont="1" applyFill="1" applyBorder="1" applyAlignment="1">
      <alignment vertical="top"/>
    </xf>
    <xf numFmtId="166" fontId="15" fillId="29" borderId="63" xfId="0" applyNumberFormat="1" applyFont="1" applyFill="1" applyBorder="1" applyAlignment="1">
      <alignment vertical="top" wrapText="1"/>
    </xf>
    <xf numFmtId="2" fontId="15" fillId="29" borderId="63" xfId="0" applyNumberFormat="1" applyFont="1" applyFill="1" applyBorder="1" applyAlignment="1">
      <alignment vertical="center" wrapText="1"/>
    </xf>
    <xf numFmtId="166" fontId="15" fillId="29" borderId="63" xfId="0" applyNumberFormat="1" applyFont="1" applyFill="1" applyBorder="1" applyAlignment="1">
      <alignment vertical="center" wrapText="1"/>
    </xf>
    <xf numFmtId="166" fontId="15" fillId="29" borderId="182" xfId="0" applyNumberFormat="1" applyFont="1" applyFill="1" applyBorder="1" applyAlignment="1">
      <alignment vertical="center" wrapText="1"/>
    </xf>
    <xf numFmtId="49" fontId="15" fillId="30" borderId="74" xfId="0" applyNumberFormat="1" applyFont="1" applyFill="1" applyBorder="1" applyAlignment="1">
      <alignment horizontal="center" vertical="top"/>
    </xf>
    <xf numFmtId="49" fontId="15" fillId="29" borderId="58" xfId="0" applyNumberFormat="1" applyFont="1" applyFill="1" applyBorder="1" applyAlignment="1">
      <alignment horizontal="center" vertical="top"/>
    </xf>
    <xf numFmtId="49" fontId="18" fillId="30" borderId="34" xfId="0" applyNumberFormat="1" applyFont="1" applyFill="1" applyBorder="1" applyAlignment="1">
      <alignment horizontal="center" vertical="top"/>
    </xf>
    <xf numFmtId="49" fontId="18" fillId="30" borderId="76" xfId="0" applyNumberFormat="1" applyFont="1" applyFill="1" applyBorder="1" applyAlignment="1">
      <alignment horizontal="center" vertical="top"/>
    </xf>
    <xf numFmtId="49" fontId="18" fillId="30" borderId="77" xfId="0" applyNumberFormat="1" applyFont="1" applyFill="1" applyBorder="1" applyAlignment="1">
      <alignment horizontal="center" vertical="top"/>
    </xf>
    <xf numFmtId="49" fontId="18" fillId="30" borderId="77" xfId="0" applyNumberFormat="1" applyFont="1" applyFill="1" applyBorder="1" applyAlignment="1">
      <alignment horizontal="right" vertical="top"/>
    </xf>
    <xf numFmtId="2" fontId="18" fillId="30" borderId="58" xfId="0" applyNumberFormat="1" applyFont="1" applyFill="1" applyBorder="1" applyAlignment="1">
      <alignment horizontal="right" vertical="center"/>
    </xf>
    <xf numFmtId="49" fontId="15" fillId="30" borderId="94" xfId="0" applyNumberFormat="1" applyFont="1" applyFill="1" applyBorder="1" applyAlignment="1">
      <alignment horizontal="center" vertical="top"/>
    </xf>
    <xf numFmtId="49" fontId="15" fillId="30" borderId="76" xfId="0" applyNumberFormat="1" applyFont="1" applyFill="1" applyBorder="1" applyAlignment="1">
      <alignment horizontal="left" vertical="top"/>
    </xf>
    <xf numFmtId="49" fontId="15" fillId="30" borderId="63" xfId="0" applyNumberFormat="1" applyFont="1" applyFill="1" applyBorder="1" applyAlignment="1">
      <alignment horizontal="center" vertical="top"/>
    </xf>
    <xf numFmtId="2" fontId="15" fillId="30" borderId="63" xfId="0" applyNumberFormat="1" applyFont="1" applyFill="1" applyBorder="1" applyAlignment="1">
      <alignment horizontal="center" vertical="top"/>
    </xf>
    <xf numFmtId="49" fontId="15" fillId="30" borderId="105" xfId="0" applyNumberFormat="1" applyFont="1" applyFill="1" applyBorder="1" applyAlignment="1">
      <alignment horizontal="center" vertical="top"/>
    </xf>
    <xf numFmtId="49" fontId="15" fillId="29" borderId="12" xfId="0" applyNumberFormat="1" applyFont="1" applyFill="1" applyBorder="1" applyAlignment="1">
      <alignment horizontal="center" vertical="top"/>
    </xf>
    <xf numFmtId="2" fontId="18" fillId="27" borderId="125" xfId="0" applyNumberFormat="1" applyFont="1" applyFill="1" applyBorder="1" applyAlignment="1">
      <alignment horizontal="center" vertical="top"/>
    </xf>
    <xf numFmtId="2" fontId="18" fillId="27" borderId="189" xfId="0" applyNumberFormat="1" applyFont="1" applyFill="1" applyBorder="1" applyAlignment="1">
      <alignment horizontal="center" vertical="top"/>
    </xf>
    <xf numFmtId="49" fontId="18" fillId="29" borderId="70" xfId="0" applyNumberFormat="1" applyFont="1" applyFill="1" applyBorder="1" applyAlignment="1">
      <alignment horizontal="center" vertical="top"/>
    </xf>
    <xf numFmtId="49" fontId="18" fillId="30" borderId="49" xfId="0" applyNumberFormat="1" applyFont="1" applyFill="1" applyBorder="1" applyAlignment="1">
      <alignment horizontal="center" vertical="top"/>
    </xf>
    <xf numFmtId="49" fontId="18" fillId="29" borderId="49" xfId="0" applyNumberFormat="1" applyFont="1" applyFill="1" applyBorder="1" applyAlignment="1">
      <alignment horizontal="center" vertical="top"/>
    </xf>
    <xf numFmtId="49" fontId="18" fillId="30" borderId="59" xfId="0" applyNumberFormat="1" applyFont="1" applyFill="1" applyBorder="1" applyAlignment="1">
      <alignment horizontal="center" vertical="top"/>
    </xf>
    <xf numFmtId="49" fontId="18" fillId="29" borderId="33" xfId="0" applyNumberFormat="1" applyFont="1" applyFill="1" applyBorder="1" applyAlignment="1">
      <alignment horizontal="center" vertical="top"/>
    </xf>
    <xf numFmtId="49" fontId="18" fillId="29" borderId="34" xfId="0" applyNumberFormat="1" applyFont="1" applyFill="1" applyBorder="1" applyAlignment="1">
      <alignment horizontal="center" vertical="top"/>
    </xf>
    <xf numFmtId="166" fontId="18" fillId="27" borderId="191" xfId="0" applyNumberFormat="1" applyFont="1" applyFill="1" applyBorder="1" applyAlignment="1">
      <alignment horizontal="center" vertical="center"/>
    </xf>
    <xf numFmtId="2" fontId="18" fillId="27" borderId="192" xfId="0" applyNumberFormat="1" applyFont="1" applyFill="1" applyBorder="1" applyAlignment="1">
      <alignment horizontal="center" vertical="center"/>
    </xf>
    <xf numFmtId="2" fontId="18" fillId="27" borderId="300" xfId="0" applyNumberFormat="1" applyFont="1" applyFill="1" applyBorder="1" applyAlignment="1">
      <alignment horizontal="center" vertical="center"/>
    </xf>
    <xf numFmtId="49" fontId="18" fillId="29" borderId="58" xfId="0" applyNumberFormat="1" applyFont="1" applyFill="1" applyBorder="1" applyAlignment="1">
      <alignment horizontal="center" vertical="top"/>
    </xf>
    <xf numFmtId="49" fontId="18" fillId="29" borderId="64" xfId="0" applyNumberFormat="1" applyFont="1" applyFill="1" applyBorder="1" applyAlignment="1">
      <alignment horizontal="center" vertical="top"/>
    </xf>
    <xf numFmtId="49" fontId="18" fillId="29" borderId="64" xfId="0" applyNumberFormat="1" applyFont="1" applyFill="1" applyBorder="1" applyAlignment="1">
      <alignment horizontal="right" vertical="top"/>
    </xf>
    <xf numFmtId="49" fontId="18" fillId="30" borderId="58" xfId="0" applyNumberFormat="1" applyFont="1" applyFill="1" applyBorder="1" applyAlignment="1">
      <alignment horizontal="center" vertical="top"/>
    </xf>
    <xf numFmtId="49" fontId="18" fillId="29" borderId="77" xfId="0" applyNumberFormat="1" applyFont="1" applyFill="1" applyBorder="1" applyAlignment="1">
      <alignment horizontal="center" vertical="top"/>
    </xf>
    <xf numFmtId="49" fontId="18" fillId="29" borderId="77" xfId="0" applyNumberFormat="1" applyFont="1" applyFill="1" applyBorder="1" applyAlignment="1">
      <alignment horizontal="left" vertical="top"/>
    </xf>
    <xf numFmtId="49" fontId="18" fillId="29" borderId="63" xfId="0" applyNumberFormat="1" applyFont="1" applyFill="1" applyBorder="1" applyAlignment="1">
      <alignment horizontal="center" vertical="top"/>
    </xf>
    <xf numFmtId="2" fontId="18" fillId="29" borderId="63" xfId="0" applyNumberFormat="1" applyFont="1" applyFill="1" applyBorder="1" applyAlignment="1">
      <alignment horizontal="center" vertical="top"/>
    </xf>
    <xf numFmtId="49" fontId="18" fillId="29" borderId="105" xfId="0" applyNumberFormat="1" applyFont="1" applyFill="1" applyBorder="1" applyAlignment="1">
      <alignment horizontal="center" vertical="top"/>
    </xf>
    <xf numFmtId="166" fontId="13" fillId="0" borderId="50" xfId="0" applyNumberFormat="1" applyFont="1" applyBorder="1" applyAlignment="1">
      <alignment horizontal="center" vertical="center"/>
    </xf>
    <xf numFmtId="2" fontId="13" fillId="0" borderId="37" xfId="0" applyNumberFormat="1" applyFont="1" applyBorder="1" applyAlignment="1">
      <alignment horizontal="center" vertical="center"/>
    </xf>
    <xf numFmtId="49" fontId="18" fillId="29" borderId="0" xfId="0" applyNumberFormat="1" applyFont="1" applyFill="1" applyAlignment="1">
      <alignment horizontal="center" vertical="top"/>
    </xf>
    <xf numFmtId="49" fontId="18" fillId="29" borderId="0" xfId="0" applyNumberFormat="1" applyFont="1" applyFill="1" applyAlignment="1">
      <alignment horizontal="right" vertical="top"/>
    </xf>
    <xf numFmtId="2" fontId="18" fillId="29" borderId="59" xfId="0" applyNumberFormat="1" applyFont="1" applyFill="1" applyBorder="1" applyAlignment="1">
      <alignment horizontal="center" vertical="top"/>
    </xf>
    <xf numFmtId="2" fontId="18" fillId="30" borderId="58" xfId="0" applyNumberFormat="1" applyFont="1" applyFill="1" applyBorder="1" applyAlignment="1">
      <alignment horizontal="center" vertical="center"/>
    </xf>
    <xf numFmtId="49" fontId="18" fillId="29" borderId="76" xfId="0" applyNumberFormat="1" applyFont="1" applyFill="1" applyBorder="1" applyAlignment="1">
      <alignment horizontal="left" vertical="top"/>
    </xf>
    <xf numFmtId="49" fontId="18" fillId="29" borderId="63" xfId="0" applyNumberFormat="1" applyFont="1" applyFill="1" applyBorder="1" applyAlignment="1">
      <alignment horizontal="left" vertical="top"/>
    </xf>
    <xf numFmtId="49" fontId="18" fillId="29" borderId="105" xfId="0" applyNumberFormat="1" applyFont="1" applyFill="1" applyBorder="1" applyAlignment="1">
      <alignment horizontal="left" vertical="top"/>
    </xf>
    <xf numFmtId="2" fontId="13" fillId="26" borderId="30" xfId="0" applyNumberFormat="1" applyFont="1" applyFill="1" applyBorder="1" applyAlignment="1">
      <alignment horizontal="center" vertical="top"/>
    </xf>
    <xf numFmtId="49" fontId="18" fillId="29" borderId="86" xfId="0" applyNumberFormat="1" applyFont="1" applyFill="1" applyBorder="1" applyAlignment="1">
      <alignment horizontal="right" vertical="top"/>
    </xf>
    <xf numFmtId="49" fontId="18" fillId="30" borderId="77" xfId="0" applyNumberFormat="1" applyFont="1" applyFill="1" applyBorder="1" applyAlignment="1">
      <alignment horizontal="left" vertical="top"/>
    </xf>
    <xf numFmtId="2" fontId="18" fillId="30" borderId="77" xfId="0" applyNumberFormat="1" applyFont="1" applyFill="1" applyBorder="1" applyAlignment="1">
      <alignment horizontal="center" vertical="top"/>
    </xf>
    <xf numFmtId="49" fontId="18" fillId="30" borderId="65" xfId="0" applyNumberFormat="1" applyFont="1" applyFill="1" applyBorder="1" applyAlignment="1">
      <alignment horizontal="center" vertical="top"/>
    </xf>
    <xf numFmtId="2" fontId="18" fillId="29" borderId="63" xfId="0" applyNumberFormat="1" applyFont="1" applyFill="1" applyBorder="1" applyAlignment="1">
      <alignment horizontal="left" vertical="top"/>
    </xf>
    <xf numFmtId="49" fontId="18" fillId="29" borderId="59" xfId="0" applyNumberFormat="1" applyFont="1" applyFill="1" applyBorder="1" applyAlignment="1">
      <alignment horizontal="center" vertical="top"/>
    </xf>
    <xf numFmtId="2" fontId="18" fillId="27" borderId="49" xfId="0" applyNumberFormat="1" applyFont="1" applyFill="1" applyBorder="1" applyAlignment="1">
      <alignment horizontal="center" vertical="top"/>
    </xf>
    <xf numFmtId="49" fontId="18" fillId="29" borderId="65" xfId="0" applyNumberFormat="1" applyFont="1" applyFill="1" applyBorder="1" applyAlignment="1">
      <alignment horizontal="center" vertical="top"/>
    </xf>
    <xf numFmtId="49" fontId="18" fillId="29" borderId="64" xfId="0" applyNumberFormat="1" applyFont="1" applyFill="1" applyBorder="1" applyAlignment="1">
      <alignment horizontal="left" vertical="top"/>
    </xf>
    <xf numFmtId="2" fontId="18" fillId="29" borderId="58" xfId="0" applyNumberFormat="1" applyFont="1" applyFill="1" applyBorder="1" applyAlignment="1">
      <alignment horizontal="center" vertical="center"/>
    </xf>
    <xf numFmtId="49" fontId="18" fillId="31" borderId="71" xfId="0" applyNumberFormat="1" applyFont="1" applyFill="1" applyBorder="1" applyAlignment="1">
      <alignment horizontal="center" vertical="top"/>
    </xf>
    <xf numFmtId="2" fontId="18" fillId="31" borderId="44" xfId="0" applyNumberFormat="1" applyFont="1" applyFill="1" applyBorder="1" applyAlignment="1">
      <alignment horizontal="center" vertical="top"/>
    </xf>
    <xf numFmtId="2" fontId="18" fillId="31" borderId="98" xfId="0" applyNumberFormat="1" applyFont="1" applyFill="1" applyBorder="1" applyAlignment="1">
      <alignment horizontal="center" vertical="top"/>
    </xf>
    <xf numFmtId="0" fontId="30" fillId="0" borderId="0" xfId="35" applyFont="1" applyAlignment="1">
      <alignment horizontal="left"/>
    </xf>
    <xf numFmtId="49" fontId="18" fillId="0" borderId="0" xfId="0" applyNumberFormat="1" applyFont="1" applyAlignment="1">
      <alignment horizontal="right" vertical="top"/>
    </xf>
    <xf numFmtId="49" fontId="18" fillId="0" borderId="0" xfId="0" applyNumberFormat="1" applyFont="1" applyAlignment="1">
      <alignment horizontal="center" vertical="top"/>
    </xf>
    <xf numFmtId="165" fontId="31" fillId="0" borderId="0" xfId="0" applyNumberFormat="1" applyFont="1"/>
    <xf numFmtId="0" fontId="13" fillId="0" borderId="0" xfId="0" applyFont="1" applyAlignment="1">
      <alignment vertical="top"/>
    </xf>
    <xf numFmtId="0" fontId="18" fillId="0" borderId="0" xfId="0" applyFont="1" applyAlignment="1">
      <alignment horizontal="right" vertical="top" wrapText="1"/>
    </xf>
    <xf numFmtId="0" fontId="13" fillId="0" borderId="0" xfId="0" applyFont="1" applyAlignment="1">
      <alignment vertical="top" wrapText="1"/>
    </xf>
    <xf numFmtId="49" fontId="13" fillId="0" borderId="0" xfId="0" applyNumberFormat="1" applyFont="1" applyAlignment="1">
      <alignment horizontal="right" vertical="top"/>
    </xf>
    <xf numFmtId="2" fontId="18" fillId="28" borderId="77" xfId="0" applyNumberFormat="1" applyFont="1" applyFill="1" applyBorder="1" applyAlignment="1">
      <alignment horizontal="center" vertical="center" wrapText="1"/>
    </xf>
    <xf numFmtId="0" fontId="18" fillId="28" borderId="77" xfId="0" applyFont="1" applyFill="1" applyBorder="1" applyAlignment="1">
      <alignment horizontal="center" vertical="center" wrapText="1"/>
    </xf>
    <xf numFmtId="0" fontId="18" fillId="28" borderId="65" xfId="0" applyFont="1" applyFill="1" applyBorder="1" applyAlignment="1">
      <alignment horizontal="center" vertical="center" wrapText="1"/>
    </xf>
    <xf numFmtId="2" fontId="18" fillId="28" borderId="59" xfId="0" applyNumberFormat="1" applyFont="1" applyFill="1" applyBorder="1" applyAlignment="1">
      <alignment horizontal="center"/>
    </xf>
    <xf numFmtId="166" fontId="18" fillId="28" borderId="59" xfId="0" applyNumberFormat="1" applyFont="1" applyFill="1" applyBorder="1" applyAlignment="1">
      <alignment horizontal="center"/>
    </xf>
    <xf numFmtId="2" fontId="18" fillId="32" borderId="58" xfId="0" applyNumberFormat="1" applyFont="1" applyFill="1" applyBorder="1" applyAlignment="1">
      <alignment horizontal="center"/>
    </xf>
    <xf numFmtId="2" fontId="18" fillId="38" borderId="37" xfId="0" applyNumberFormat="1" applyFont="1" applyFill="1" applyBorder="1" applyAlignment="1">
      <alignment horizontal="center"/>
    </xf>
    <xf numFmtId="2" fontId="13" fillId="0" borderId="81" xfId="0" applyNumberFormat="1" applyFont="1" applyBorder="1" applyAlignment="1">
      <alignment horizontal="center"/>
    </xf>
    <xf numFmtId="2" fontId="13" fillId="0" borderId="325" xfId="0" applyNumberFormat="1" applyFont="1" applyBorder="1" applyAlignment="1">
      <alignment horizontal="center"/>
    </xf>
    <xf numFmtId="166" fontId="18" fillId="32" borderId="58" xfId="0" applyNumberFormat="1" applyFont="1" applyFill="1" applyBorder="1" applyAlignment="1">
      <alignment horizontal="center"/>
    </xf>
    <xf numFmtId="166" fontId="18" fillId="32" borderId="65" xfId="0" applyNumberFormat="1" applyFont="1" applyFill="1" applyBorder="1" applyAlignment="1">
      <alignment horizontal="center"/>
    </xf>
    <xf numFmtId="2" fontId="13" fillId="0" borderId="58" xfId="0" applyNumberFormat="1" applyFont="1" applyBorder="1" applyAlignment="1">
      <alignment horizontal="center"/>
    </xf>
    <xf numFmtId="166" fontId="13" fillId="0" borderId="58" xfId="0" applyNumberFormat="1" applyFont="1" applyBorder="1" applyAlignment="1">
      <alignment horizontal="center"/>
    </xf>
    <xf numFmtId="166" fontId="13" fillId="0" borderId="65" xfId="0" applyNumberFormat="1" applyFont="1" applyBorder="1" applyAlignment="1">
      <alignment horizontal="center"/>
    </xf>
    <xf numFmtId="2" fontId="13" fillId="0" borderId="37" xfId="0" applyNumberFormat="1" applyFont="1" applyBorder="1" applyAlignment="1">
      <alignment horizontal="center"/>
    </xf>
    <xf numFmtId="166" fontId="13" fillId="0" borderId="37" xfId="0" applyNumberFormat="1" applyFont="1" applyBorder="1" applyAlignment="1">
      <alignment horizontal="center"/>
    </xf>
    <xf numFmtId="166" fontId="13" fillId="0" borderId="88" xfId="0" applyNumberFormat="1" applyFont="1" applyBorder="1" applyAlignment="1">
      <alignment horizontal="center"/>
    </xf>
    <xf numFmtId="2" fontId="18" fillId="28" borderId="58" xfId="0" applyNumberFormat="1" applyFont="1" applyFill="1" applyBorder="1" applyAlignment="1">
      <alignment horizontal="center"/>
    </xf>
    <xf numFmtId="0" fontId="27" fillId="0" borderId="0" xfId="0" applyFont="1" applyAlignment="1">
      <alignment horizontal="center"/>
    </xf>
    <xf numFmtId="2" fontId="13" fillId="0" borderId="0" xfId="0" applyNumberFormat="1" applyFont="1"/>
    <xf numFmtId="14" fontId="13" fillId="0" borderId="0" xfId="0" applyNumberFormat="1" applyFont="1"/>
    <xf numFmtId="0" fontId="18" fillId="31" borderId="232" xfId="0" applyFont="1" applyFill="1" applyBorder="1" applyAlignment="1">
      <alignment vertical="top"/>
    </xf>
    <xf numFmtId="0" fontId="18" fillId="31" borderId="176" xfId="0" applyFont="1" applyFill="1" applyBorder="1" applyAlignment="1">
      <alignment vertical="top" wrapText="1"/>
    </xf>
    <xf numFmtId="2" fontId="18" fillId="31" borderId="176" xfId="0" applyNumberFormat="1" applyFont="1" applyFill="1" applyBorder="1" applyAlignment="1">
      <alignment vertical="top" wrapText="1"/>
    </xf>
    <xf numFmtId="0" fontId="18" fillId="31" borderId="263" xfId="0" applyFont="1" applyFill="1" applyBorder="1" applyAlignment="1">
      <alignment vertical="top" wrapText="1"/>
    </xf>
    <xf numFmtId="0" fontId="18" fillId="30" borderId="34" xfId="0" applyFont="1" applyFill="1" applyBorder="1" applyAlignment="1">
      <alignment vertical="top"/>
    </xf>
    <xf numFmtId="0" fontId="18" fillId="30" borderId="0" xfId="0" applyFont="1" applyFill="1" applyAlignment="1">
      <alignment vertical="top"/>
    </xf>
    <xf numFmtId="2" fontId="18" fillId="30" borderId="0" xfId="0" applyNumberFormat="1" applyFont="1" applyFill="1" applyAlignment="1">
      <alignment vertical="top"/>
    </xf>
    <xf numFmtId="0" fontId="18" fillId="30" borderId="54" xfId="0" applyFont="1" applyFill="1" applyBorder="1" applyAlignment="1">
      <alignment vertical="top"/>
    </xf>
    <xf numFmtId="49" fontId="18" fillId="30" borderId="130" xfId="0" applyNumberFormat="1" applyFont="1" applyFill="1" applyBorder="1" applyAlignment="1">
      <alignment horizontal="center" vertical="top"/>
    </xf>
    <xf numFmtId="49" fontId="18" fillId="29" borderId="173" xfId="0" applyNumberFormat="1" applyFont="1" applyFill="1" applyBorder="1" applyAlignment="1">
      <alignment horizontal="center" vertical="top"/>
    </xf>
    <xf numFmtId="49" fontId="17" fillId="30" borderId="59" xfId="0" applyNumberFormat="1" applyFont="1" applyFill="1" applyBorder="1" applyAlignment="1">
      <alignment horizontal="center" vertical="top"/>
    </xf>
    <xf numFmtId="0" fontId="14" fillId="0" borderId="184" xfId="0" applyFont="1" applyBorder="1" applyAlignment="1">
      <alignment horizontal="left" vertical="center" wrapText="1"/>
    </xf>
    <xf numFmtId="0" fontId="14" fillId="0" borderId="143" xfId="0" applyFont="1" applyBorder="1" applyAlignment="1">
      <alignment horizontal="left" vertical="center" wrapText="1"/>
    </xf>
    <xf numFmtId="0" fontId="14" fillId="0" borderId="150" xfId="0" applyFont="1" applyBorder="1" applyAlignment="1">
      <alignment horizontal="left" vertical="center" wrapText="1"/>
    </xf>
    <xf numFmtId="0" fontId="14" fillId="0" borderId="155" xfId="0" applyFont="1" applyBorder="1" applyAlignment="1">
      <alignment horizontal="left" vertical="center" wrapText="1"/>
    </xf>
    <xf numFmtId="49" fontId="17" fillId="30" borderId="49" xfId="0" applyNumberFormat="1" applyFont="1" applyFill="1" applyBorder="1" applyAlignment="1">
      <alignment horizontal="center" vertical="top"/>
    </xf>
    <xf numFmtId="49" fontId="17" fillId="29" borderId="49" xfId="0" applyNumberFormat="1" applyFont="1" applyFill="1" applyBorder="1" applyAlignment="1">
      <alignment horizontal="center" vertical="top"/>
    </xf>
    <xf numFmtId="49" fontId="17" fillId="30" borderId="58" xfId="0" applyNumberFormat="1" applyFont="1" applyFill="1" applyBorder="1" applyAlignment="1">
      <alignment horizontal="center" vertical="top"/>
    </xf>
    <xf numFmtId="49" fontId="17" fillId="29" borderId="76" xfId="0" applyNumberFormat="1" applyFont="1" applyFill="1" applyBorder="1" applyAlignment="1">
      <alignment horizontal="center" vertical="top"/>
    </xf>
    <xf numFmtId="49" fontId="17" fillId="29" borderId="33" xfId="0" applyNumberFormat="1" applyFont="1" applyFill="1" applyBorder="1" applyAlignment="1">
      <alignment horizontal="center" vertical="top"/>
    </xf>
    <xf numFmtId="2" fontId="13" fillId="26" borderId="255" xfId="0" applyNumberFormat="1" applyFont="1" applyFill="1" applyBorder="1" applyAlignment="1">
      <alignment horizontal="center" vertical="top"/>
    </xf>
    <xf numFmtId="49" fontId="13" fillId="0" borderId="0" xfId="0" applyNumberFormat="1" applyFont="1" applyAlignment="1">
      <alignment horizontal="center" vertical="top"/>
    </xf>
    <xf numFmtId="2" fontId="18" fillId="27" borderId="232" xfId="0" applyNumberFormat="1" applyFont="1" applyFill="1" applyBorder="1" applyAlignment="1">
      <alignment horizontal="center" vertical="top"/>
    </xf>
    <xf numFmtId="49" fontId="17" fillId="29" borderId="0" xfId="0" applyNumberFormat="1" applyFont="1" applyFill="1" applyAlignment="1">
      <alignment horizontal="center" vertical="top"/>
    </xf>
    <xf numFmtId="49" fontId="17" fillId="41" borderId="70" xfId="0" applyNumberFormat="1" applyFont="1" applyFill="1" applyBorder="1" applyAlignment="1">
      <alignment horizontal="center" vertical="top"/>
    </xf>
    <xf numFmtId="49" fontId="32" fillId="29" borderId="49" xfId="0" applyNumberFormat="1" applyFont="1" applyFill="1" applyBorder="1" applyAlignment="1">
      <alignment horizontal="center" vertical="top"/>
    </xf>
    <xf numFmtId="49" fontId="32" fillId="29" borderId="76" xfId="0" applyNumberFormat="1" applyFont="1" applyFill="1" applyBorder="1" applyAlignment="1">
      <alignment horizontal="left" vertical="top"/>
    </xf>
    <xf numFmtId="49" fontId="32" fillId="29" borderId="77" xfId="0" applyNumberFormat="1" applyFont="1" applyFill="1" applyBorder="1" applyAlignment="1">
      <alignment horizontal="center" vertical="top"/>
    </xf>
    <xf numFmtId="49" fontId="17" fillId="29" borderId="76" xfId="0" applyNumberFormat="1" applyFont="1" applyFill="1" applyBorder="1" applyAlignment="1">
      <alignment horizontal="left" vertical="top"/>
    </xf>
    <xf numFmtId="2" fontId="18" fillId="29" borderId="19" xfId="0" applyNumberFormat="1" applyFont="1" applyFill="1" applyBorder="1" applyAlignment="1">
      <alignment horizontal="center" vertical="top"/>
    </xf>
    <xf numFmtId="2" fontId="18" fillId="29" borderId="10" xfId="0" applyNumberFormat="1" applyFont="1" applyFill="1" applyBorder="1" applyAlignment="1">
      <alignment horizontal="center" vertical="top"/>
    </xf>
    <xf numFmtId="2" fontId="18" fillId="29" borderId="127" xfId="0" applyNumberFormat="1" applyFont="1" applyFill="1" applyBorder="1" applyAlignment="1">
      <alignment horizontal="center" vertical="top"/>
    </xf>
    <xf numFmtId="49" fontId="18" fillId="30" borderId="65" xfId="0" applyNumberFormat="1" applyFont="1" applyFill="1" applyBorder="1" applyAlignment="1">
      <alignment horizontal="right" vertical="top"/>
    </xf>
    <xf numFmtId="2" fontId="18" fillId="30" borderId="58" xfId="0" applyNumberFormat="1" applyFont="1" applyFill="1" applyBorder="1" applyAlignment="1">
      <alignment horizontal="center" vertical="top"/>
    </xf>
    <xf numFmtId="2" fontId="18" fillId="30" borderId="76" xfId="0" applyNumberFormat="1" applyFont="1" applyFill="1" applyBorder="1" applyAlignment="1">
      <alignment horizontal="center" vertical="top"/>
    </xf>
    <xf numFmtId="2" fontId="18" fillId="30" borderId="286" xfId="0" applyNumberFormat="1" applyFont="1" applyFill="1" applyBorder="1" applyAlignment="1">
      <alignment horizontal="center" vertical="top"/>
    </xf>
    <xf numFmtId="49" fontId="18" fillId="30" borderId="33" xfId="0" applyNumberFormat="1" applyFont="1" applyFill="1" applyBorder="1" applyAlignment="1">
      <alignment horizontal="center" vertical="top"/>
    </xf>
    <xf numFmtId="49" fontId="18" fillId="30" borderId="0" xfId="0" applyNumberFormat="1" applyFont="1" applyFill="1" applyAlignment="1">
      <alignment horizontal="center" vertical="top"/>
    </xf>
    <xf numFmtId="49" fontId="17" fillId="29" borderId="58" xfId="0" applyNumberFormat="1" applyFont="1" applyFill="1" applyBorder="1" applyAlignment="1">
      <alignment horizontal="center" vertical="top"/>
    </xf>
    <xf numFmtId="49" fontId="17" fillId="29" borderId="32" xfId="0" applyNumberFormat="1" applyFont="1" applyFill="1" applyBorder="1" applyAlignment="1">
      <alignment horizontal="left" vertical="top"/>
    </xf>
    <xf numFmtId="2" fontId="18" fillId="27" borderId="59" xfId="0" applyNumberFormat="1" applyFont="1" applyFill="1" applyBorder="1" applyAlignment="1">
      <alignment horizontal="center" vertical="top"/>
    </xf>
    <xf numFmtId="49" fontId="17" fillId="30" borderId="171" xfId="0" applyNumberFormat="1" applyFont="1" applyFill="1" applyBorder="1" applyAlignment="1">
      <alignment horizontal="center" vertical="top"/>
    </xf>
    <xf numFmtId="49" fontId="17" fillId="29" borderId="122" xfId="0" applyNumberFormat="1" applyFont="1" applyFill="1" applyBorder="1" applyAlignment="1">
      <alignment horizontal="center" vertical="top"/>
    </xf>
    <xf numFmtId="2" fontId="18" fillId="29" borderId="182" xfId="0" applyNumberFormat="1" applyFont="1" applyFill="1" applyBorder="1" applyAlignment="1">
      <alignment horizontal="center" vertical="top"/>
    </xf>
    <xf numFmtId="49" fontId="17" fillId="29" borderId="54" xfId="0" applyNumberFormat="1" applyFont="1" applyFill="1" applyBorder="1" applyAlignment="1">
      <alignment horizontal="center" vertical="top"/>
    </xf>
    <xf numFmtId="0" fontId="18" fillId="27" borderId="182" xfId="0" applyFont="1" applyFill="1" applyBorder="1" applyAlignment="1">
      <alignment horizontal="center" vertical="top"/>
    </xf>
    <xf numFmtId="49" fontId="18" fillId="31" borderId="98" xfId="0" applyNumberFormat="1" applyFont="1" applyFill="1" applyBorder="1" applyAlignment="1">
      <alignment horizontal="center" vertical="top"/>
    </xf>
    <xf numFmtId="49" fontId="18" fillId="0" borderId="0" xfId="0" applyNumberFormat="1" applyFont="1" applyAlignment="1">
      <alignment vertical="top"/>
    </xf>
    <xf numFmtId="0" fontId="13" fillId="0" borderId="0" xfId="0" applyFont="1" applyAlignment="1">
      <alignment horizontal="right" vertical="top" wrapText="1"/>
    </xf>
    <xf numFmtId="2" fontId="18" fillId="32" borderId="65" xfId="0" applyNumberFormat="1" applyFont="1" applyFill="1" applyBorder="1" applyAlignment="1">
      <alignment horizontal="center"/>
    </xf>
    <xf numFmtId="2" fontId="13" fillId="0" borderId="65" xfId="0" applyNumberFormat="1" applyFont="1" applyBorder="1" applyAlignment="1">
      <alignment horizontal="center"/>
    </xf>
    <xf numFmtId="2" fontId="13" fillId="0" borderId="88" xfId="0" applyNumberFormat="1" applyFont="1" applyBorder="1" applyAlignment="1">
      <alignment horizontal="center"/>
    </xf>
    <xf numFmtId="0" fontId="13" fillId="0" borderId="0" xfId="0" applyFont="1"/>
    <xf numFmtId="0" fontId="13" fillId="0" borderId="0" xfId="0" applyFont="1" applyAlignment="1">
      <alignment horizontal="center" vertical="top" wrapText="1"/>
    </xf>
    <xf numFmtId="0" fontId="18" fillId="0" borderId="53" xfId="0" applyFont="1" applyBorder="1" applyAlignment="1">
      <alignment horizontal="center" vertical="center" wrapText="1"/>
    </xf>
    <xf numFmtId="0" fontId="18" fillId="31" borderId="76" xfId="0" applyFont="1" applyFill="1" applyBorder="1" applyAlignment="1">
      <alignment vertical="top"/>
    </xf>
    <xf numFmtId="0" fontId="18" fillId="31" borderId="77" xfId="0" applyFont="1" applyFill="1" applyBorder="1" applyAlignment="1">
      <alignment vertical="top" wrapText="1"/>
    </xf>
    <xf numFmtId="0" fontId="18" fillId="31" borderId="65" xfId="0" applyFont="1" applyFill="1" applyBorder="1" applyAlignment="1">
      <alignment vertical="top" wrapText="1"/>
    </xf>
    <xf numFmtId="0" fontId="18" fillId="30" borderId="76" xfId="0" applyFont="1" applyFill="1" applyBorder="1" applyAlignment="1">
      <alignment horizontal="left" vertical="top"/>
    </xf>
    <xf numFmtId="0" fontId="18" fillId="30" borderId="63" xfId="0" applyFont="1" applyFill="1" applyBorder="1" applyAlignment="1">
      <alignment horizontal="left" vertical="top"/>
    </xf>
    <xf numFmtId="0" fontId="18" fillId="30" borderId="105" xfId="0" applyFont="1" applyFill="1" applyBorder="1" applyAlignment="1">
      <alignment horizontal="center" vertical="top"/>
    </xf>
    <xf numFmtId="0" fontId="18" fillId="29" borderId="76" xfId="0" applyFont="1" applyFill="1" applyBorder="1" applyAlignment="1">
      <alignment vertical="top"/>
    </xf>
    <xf numFmtId="0" fontId="18" fillId="29" borderId="77" xfId="0" applyFont="1" applyFill="1" applyBorder="1" applyAlignment="1">
      <alignment vertical="top" wrapText="1"/>
    </xf>
    <xf numFmtId="0" fontId="18" fillId="29" borderId="105" xfId="0" applyFont="1" applyFill="1" applyBorder="1" applyAlignment="1">
      <alignment vertical="top" wrapText="1"/>
    </xf>
    <xf numFmtId="0" fontId="13" fillId="25" borderId="113" xfId="0" applyFont="1" applyFill="1" applyBorder="1" applyAlignment="1">
      <alignment horizontal="center" vertical="center"/>
    </xf>
    <xf numFmtId="0" fontId="13" fillId="0" borderId="114" xfId="0" applyFont="1" applyBorder="1" applyAlignment="1">
      <alignment horizontal="center" vertical="center"/>
    </xf>
    <xf numFmtId="0" fontId="18" fillId="27" borderId="136" xfId="0" applyFont="1" applyFill="1" applyBorder="1" applyAlignment="1">
      <alignment horizontal="center" vertical="center"/>
    </xf>
    <xf numFmtId="2" fontId="18" fillId="27" borderId="185" xfId="0" applyNumberFormat="1" applyFont="1" applyFill="1" applyBorder="1" applyAlignment="1">
      <alignment horizontal="center" vertical="center"/>
    </xf>
    <xf numFmtId="2" fontId="18" fillId="27" borderId="171" xfId="0" applyNumberFormat="1" applyFont="1" applyFill="1" applyBorder="1" applyAlignment="1">
      <alignment horizontal="center" vertical="center"/>
    </xf>
    <xf numFmtId="0" fontId="18" fillId="27" borderId="128" xfId="0" applyFont="1" applyFill="1" applyBorder="1" applyAlignment="1">
      <alignment horizontal="center" vertical="center"/>
    </xf>
    <xf numFmtId="0" fontId="18" fillId="27" borderId="182" xfId="0" applyFont="1" applyFill="1" applyBorder="1" applyAlignment="1">
      <alignment horizontal="center" vertical="center"/>
    </xf>
    <xf numFmtId="49" fontId="18" fillId="30" borderId="209" xfId="0" applyNumberFormat="1" applyFont="1" applyFill="1" applyBorder="1" applyAlignment="1">
      <alignment horizontal="center" vertical="top"/>
    </xf>
    <xf numFmtId="49" fontId="18" fillId="29" borderId="136" xfId="0" applyNumberFormat="1" applyFont="1" applyFill="1" applyBorder="1" applyAlignment="1">
      <alignment horizontal="center" vertical="top"/>
    </xf>
    <xf numFmtId="49" fontId="18" fillId="30" borderId="129" xfId="0" applyNumberFormat="1" applyFont="1" applyFill="1" applyBorder="1" applyAlignment="1">
      <alignment horizontal="center" vertical="top"/>
    </xf>
    <xf numFmtId="49" fontId="18" fillId="29" borderId="138" xfId="0" applyNumberFormat="1" applyFont="1" applyFill="1" applyBorder="1" applyAlignment="1">
      <alignment horizontal="center" vertical="top"/>
    </xf>
    <xf numFmtId="0" fontId="18" fillId="27" borderId="195" xfId="0" applyFont="1" applyFill="1" applyBorder="1" applyAlignment="1">
      <alignment horizontal="center" vertical="top"/>
    </xf>
    <xf numFmtId="2" fontId="18" fillId="27" borderId="185" xfId="0" applyNumberFormat="1" applyFont="1" applyFill="1" applyBorder="1" applyAlignment="1">
      <alignment horizontal="center" vertical="top"/>
    </xf>
    <xf numFmtId="2" fontId="18" fillId="27" borderId="58" xfId="0" applyNumberFormat="1" applyFont="1" applyFill="1" applyBorder="1" applyAlignment="1">
      <alignment horizontal="center" vertical="top"/>
    </xf>
    <xf numFmtId="49" fontId="18" fillId="29" borderId="122" xfId="0" applyNumberFormat="1" applyFont="1" applyFill="1" applyBorder="1" applyAlignment="1">
      <alignment horizontal="right" vertical="top"/>
    </xf>
    <xf numFmtId="2" fontId="18" fillId="29" borderId="185" xfId="0" applyNumberFormat="1" applyFont="1" applyFill="1" applyBorder="1" applyAlignment="1">
      <alignment horizontal="center" vertical="top"/>
    </xf>
    <xf numFmtId="2" fontId="18" fillId="29" borderId="171" xfId="0" applyNumberFormat="1" applyFont="1" applyFill="1" applyBorder="1" applyAlignment="1">
      <alignment horizontal="center" vertical="top"/>
    </xf>
    <xf numFmtId="49" fontId="18" fillId="29" borderId="76" xfId="0" applyNumberFormat="1" applyFont="1" applyFill="1" applyBorder="1" applyAlignment="1">
      <alignment horizontal="center" vertical="top"/>
    </xf>
    <xf numFmtId="165" fontId="18" fillId="29" borderId="138" xfId="0" applyNumberFormat="1" applyFont="1" applyFill="1" applyBorder="1" applyAlignment="1">
      <alignment vertical="top"/>
    </xf>
    <xf numFmtId="165" fontId="18" fillId="29" borderId="156" xfId="0" applyNumberFormat="1" applyFont="1" applyFill="1" applyBorder="1" applyAlignment="1">
      <alignment vertical="top" wrapText="1"/>
    </xf>
    <xf numFmtId="165" fontId="18" fillId="29" borderId="0" xfId="0" applyNumberFormat="1" applyFont="1" applyFill="1" applyAlignment="1">
      <alignment vertical="top" wrapText="1"/>
    </xf>
    <xf numFmtId="165" fontId="18" fillId="29" borderId="174" xfId="0" applyNumberFormat="1" applyFont="1" applyFill="1" applyBorder="1" applyAlignment="1">
      <alignment vertical="top" wrapText="1"/>
    </xf>
    <xf numFmtId="165" fontId="18" fillId="29" borderId="63" xfId="0" applyNumberFormat="1" applyFont="1" applyFill="1" applyBorder="1" applyAlignment="1">
      <alignment vertical="top" wrapText="1"/>
    </xf>
    <xf numFmtId="165" fontId="18" fillId="29" borderId="105" xfId="0" applyNumberFormat="1" applyFont="1" applyFill="1" applyBorder="1" applyAlignment="1">
      <alignment vertical="top" wrapText="1"/>
    </xf>
    <xf numFmtId="0" fontId="13" fillId="0" borderId="140" xfId="38" applyFont="1" applyBorder="1" applyAlignment="1">
      <alignment horizontal="left" vertical="top" wrapText="1"/>
    </xf>
    <xf numFmtId="0" fontId="13" fillId="0" borderId="54" xfId="0" applyFont="1" applyBorder="1" applyAlignment="1">
      <alignment horizontal="center" vertical="center" wrapText="1"/>
    </xf>
    <xf numFmtId="2" fontId="13" fillId="26" borderId="136" xfId="0" applyNumberFormat="1" applyFont="1" applyFill="1" applyBorder="1" applyAlignment="1">
      <alignment horizontal="center" vertical="center"/>
    </xf>
    <xf numFmtId="2" fontId="13" fillId="26" borderId="189" xfId="0" applyNumberFormat="1" applyFont="1" applyFill="1" applyBorder="1" applyAlignment="1">
      <alignment horizontal="center" vertical="center"/>
    </xf>
    <xf numFmtId="2" fontId="13" fillId="26" borderId="183" xfId="0" applyNumberFormat="1" applyFont="1" applyFill="1" applyBorder="1" applyAlignment="1">
      <alignment horizontal="center" vertical="center"/>
    </xf>
    <xf numFmtId="2" fontId="13" fillId="26" borderId="233" xfId="0" applyNumberFormat="1" applyFont="1" applyFill="1" applyBorder="1" applyAlignment="1">
      <alignment horizontal="center" vertical="center"/>
    </xf>
    <xf numFmtId="0" fontId="13" fillId="0" borderId="290" xfId="0" applyFont="1" applyBorder="1" applyAlignment="1">
      <alignment horizontal="center" vertical="center" wrapText="1"/>
    </xf>
    <xf numFmtId="2" fontId="13" fillId="26" borderId="260" xfId="0" applyNumberFormat="1" applyFont="1" applyFill="1" applyBorder="1" applyAlignment="1">
      <alignment horizontal="center" vertical="center"/>
    </xf>
    <xf numFmtId="2" fontId="13" fillId="26" borderId="170" xfId="0" applyNumberFormat="1" applyFont="1" applyFill="1" applyBorder="1" applyAlignment="1">
      <alignment horizontal="center" vertical="center"/>
    </xf>
    <xf numFmtId="2" fontId="13" fillId="26" borderId="127" xfId="0" applyNumberFormat="1" applyFont="1" applyFill="1" applyBorder="1" applyAlignment="1">
      <alignment horizontal="center" vertical="center"/>
    </xf>
    <xf numFmtId="2" fontId="13" fillId="0" borderId="138" xfId="0" applyNumberFormat="1" applyFont="1" applyBorder="1" applyAlignment="1">
      <alignment horizontal="center" vertical="center"/>
    </xf>
    <xf numFmtId="0" fontId="13" fillId="0" borderId="81" xfId="0" applyFont="1" applyBorder="1" applyAlignment="1">
      <alignment horizontal="center" vertical="center" wrapText="1"/>
    </xf>
    <xf numFmtId="2" fontId="13" fillId="0" borderId="83" xfId="0" applyNumberFormat="1" applyFont="1" applyBorder="1" applyAlignment="1">
      <alignment horizontal="center" vertical="center"/>
    </xf>
    <xf numFmtId="2" fontId="13" fillId="0" borderId="256" xfId="0" applyNumberFormat="1" applyFont="1" applyBorder="1" applyAlignment="1">
      <alignment horizontal="center" vertical="center"/>
    </xf>
    <xf numFmtId="2" fontId="13" fillId="0" borderId="170" xfId="0" applyNumberFormat="1" applyFont="1" applyBorder="1" applyAlignment="1">
      <alignment horizontal="center" vertical="center"/>
    </xf>
    <xf numFmtId="2" fontId="13" fillId="26" borderId="83" xfId="0" applyNumberFormat="1" applyFont="1" applyFill="1" applyBorder="1" applyAlignment="1">
      <alignment horizontal="center" vertical="center"/>
    </xf>
    <xf numFmtId="2" fontId="13" fillId="26" borderId="256" xfId="0" applyNumberFormat="1" applyFont="1" applyFill="1" applyBorder="1" applyAlignment="1">
      <alignment horizontal="center" vertical="center"/>
    </xf>
    <xf numFmtId="2" fontId="13" fillId="26" borderId="150" xfId="0" applyNumberFormat="1" applyFont="1" applyFill="1" applyBorder="1" applyAlignment="1">
      <alignment horizontal="center" vertical="center"/>
    </xf>
    <xf numFmtId="2" fontId="13" fillId="26" borderId="274" xfId="0" applyNumberFormat="1" applyFont="1" applyFill="1" applyBorder="1" applyAlignment="1">
      <alignment horizontal="center" vertical="center"/>
    </xf>
    <xf numFmtId="2" fontId="18" fillId="27" borderId="263" xfId="0" applyNumberFormat="1" applyFont="1" applyFill="1" applyBorder="1" applyAlignment="1">
      <alignment horizontal="center" vertical="center"/>
    </xf>
    <xf numFmtId="0" fontId="13" fillId="25" borderId="81" xfId="0" applyFont="1" applyFill="1" applyBorder="1" applyAlignment="1">
      <alignment horizontal="center" vertical="center"/>
    </xf>
    <xf numFmtId="2" fontId="13" fillId="26" borderId="81" xfId="0" applyNumberFormat="1" applyFont="1" applyFill="1" applyBorder="1" applyAlignment="1">
      <alignment horizontal="center" vertical="center"/>
    </xf>
    <xf numFmtId="2" fontId="13" fillId="0" borderId="325" xfId="0" applyNumberFormat="1" applyFont="1" applyBorder="1" applyAlignment="1">
      <alignment horizontal="center" vertical="center"/>
    </xf>
    <xf numFmtId="2" fontId="13" fillId="26" borderId="325" xfId="0" applyNumberFormat="1" applyFont="1" applyFill="1" applyBorder="1" applyAlignment="1">
      <alignment horizontal="center" vertical="center"/>
    </xf>
    <xf numFmtId="0" fontId="13" fillId="25" borderId="59" xfId="0" applyFont="1" applyFill="1" applyBorder="1" applyAlignment="1">
      <alignment horizontal="center" vertical="center"/>
    </xf>
    <xf numFmtId="2" fontId="13" fillId="26" borderId="35" xfId="0" applyNumberFormat="1" applyFont="1" applyFill="1" applyBorder="1" applyAlignment="1">
      <alignment horizontal="center" vertical="center"/>
    </xf>
    <xf numFmtId="0" fontId="18" fillId="27" borderId="58" xfId="0" applyFont="1" applyFill="1" applyBorder="1" applyAlignment="1">
      <alignment horizontal="center" vertical="top"/>
    </xf>
    <xf numFmtId="49" fontId="18" fillId="29" borderId="77" xfId="0" applyNumberFormat="1" applyFont="1" applyFill="1" applyBorder="1" applyAlignment="1">
      <alignment horizontal="right" vertical="top"/>
    </xf>
    <xf numFmtId="2" fontId="18" fillId="29" borderId="42" xfId="0" applyNumberFormat="1" applyFont="1" applyFill="1" applyBorder="1" applyAlignment="1">
      <alignment horizontal="center" vertical="top"/>
    </xf>
    <xf numFmtId="2" fontId="18" fillId="29" borderId="76" xfId="0" applyNumberFormat="1" applyFont="1" applyFill="1" applyBorder="1" applyAlignment="1">
      <alignment horizontal="center" vertical="top"/>
    </xf>
    <xf numFmtId="0" fontId="13" fillId="25" borderId="114" xfId="0" applyFont="1" applyFill="1" applyBorder="1" applyAlignment="1">
      <alignment horizontal="center" vertical="center"/>
    </xf>
    <xf numFmtId="2" fontId="13" fillId="26" borderId="30" xfId="0" applyNumberFormat="1" applyFont="1" applyFill="1" applyBorder="1" applyAlignment="1">
      <alignment horizontal="center" vertical="center"/>
    </xf>
    <xf numFmtId="2" fontId="13" fillId="26" borderId="40" xfId="0" applyNumberFormat="1" applyFont="1" applyFill="1" applyBorder="1" applyAlignment="1">
      <alignment horizontal="center" vertical="center"/>
    </xf>
    <xf numFmtId="2" fontId="13" fillId="26" borderId="306" xfId="0" applyNumberFormat="1" applyFont="1" applyFill="1" applyBorder="1" applyAlignment="1">
      <alignment horizontal="center" vertical="center"/>
    </xf>
    <xf numFmtId="2" fontId="13" fillId="26" borderId="29" xfId="0" applyNumberFormat="1" applyFont="1" applyFill="1" applyBorder="1" applyAlignment="1">
      <alignment horizontal="center" vertical="top"/>
    </xf>
    <xf numFmtId="2" fontId="13" fillId="26" borderId="31" xfId="0" applyNumberFormat="1" applyFont="1" applyFill="1" applyBorder="1" applyAlignment="1">
      <alignment horizontal="center" vertical="top"/>
    </xf>
    <xf numFmtId="2" fontId="18" fillId="29" borderId="97" xfId="0" applyNumberFormat="1" applyFont="1" applyFill="1" applyBorder="1" applyAlignment="1">
      <alignment horizontal="center" vertical="top"/>
    </xf>
    <xf numFmtId="0" fontId="13" fillId="25" borderId="114" xfId="0" applyFont="1" applyFill="1" applyBorder="1" applyAlignment="1">
      <alignment horizontal="center" vertical="center" wrapText="1"/>
    </xf>
    <xf numFmtId="2" fontId="18" fillId="27" borderId="232" xfId="0" applyNumberFormat="1" applyFont="1" applyFill="1" applyBorder="1" applyAlignment="1">
      <alignment horizontal="center" vertical="center"/>
    </xf>
    <xf numFmtId="2" fontId="18" fillId="27" borderId="128" xfId="0" applyNumberFormat="1" applyFont="1" applyFill="1" applyBorder="1" applyAlignment="1">
      <alignment horizontal="center" vertical="center"/>
    </xf>
    <xf numFmtId="0" fontId="13" fillId="25" borderId="23" xfId="0" applyFont="1" applyFill="1" applyBorder="1" applyAlignment="1">
      <alignment horizontal="center" vertical="top"/>
    </xf>
    <xf numFmtId="0" fontId="18" fillId="27" borderId="220" xfId="0" applyFont="1" applyFill="1" applyBorder="1" applyAlignment="1">
      <alignment horizontal="center" vertical="top"/>
    </xf>
    <xf numFmtId="2" fontId="18" fillId="27" borderId="203" xfId="0" applyNumberFormat="1" applyFont="1" applyFill="1" applyBorder="1" applyAlignment="1">
      <alignment horizontal="center" vertical="center"/>
    </xf>
    <xf numFmtId="2" fontId="18" fillId="27" borderId="162" xfId="0" applyNumberFormat="1" applyFont="1" applyFill="1" applyBorder="1" applyAlignment="1">
      <alignment horizontal="center" vertical="center"/>
    </xf>
    <xf numFmtId="2" fontId="18" fillId="27" borderId="195" xfId="0" applyNumberFormat="1" applyFont="1" applyFill="1" applyBorder="1" applyAlignment="1">
      <alignment horizontal="center" vertical="center"/>
    </xf>
    <xf numFmtId="49" fontId="18" fillId="29" borderId="137" xfId="0" applyNumberFormat="1" applyFont="1" applyFill="1" applyBorder="1" applyAlignment="1">
      <alignment horizontal="center" vertical="top"/>
    </xf>
    <xf numFmtId="2" fontId="13" fillId="26" borderId="142" xfId="0" applyNumberFormat="1" applyFont="1" applyFill="1" applyBorder="1" applyAlignment="1">
      <alignment horizontal="center" vertical="center"/>
    </xf>
    <xf numFmtId="2" fontId="13" fillId="26" borderId="292" xfId="0" applyNumberFormat="1" applyFont="1" applyFill="1" applyBorder="1" applyAlignment="1">
      <alignment horizontal="center" vertical="center"/>
    </xf>
    <xf numFmtId="2" fontId="18" fillId="27" borderId="121" xfId="0" applyNumberFormat="1" applyFont="1" applyFill="1" applyBorder="1" applyAlignment="1">
      <alignment horizontal="center" vertical="center"/>
    </xf>
    <xf numFmtId="2" fontId="18" fillId="27" borderId="178" xfId="0" applyNumberFormat="1" applyFont="1" applyFill="1" applyBorder="1" applyAlignment="1">
      <alignment horizontal="center" vertical="center"/>
    </xf>
    <xf numFmtId="2" fontId="18" fillId="27" borderId="182" xfId="0" applyNumberFormat="1" applyFont="1" applyFill="1" applyBorder="1" applyAlignment="1">
      <alignment horizontal="center" vertical="center"/>
    </xf>
    <xf numFmtId="2" fontId="18" fillId="29" borderId="47" xfId="0" applyNumberFormat="1" applyFont="1" applyFill="1" applyBorder="1" applyAlignment="1">
      <alignment horizontal="center" vertical="center"/>
    </xf>
    <xf numFmtId="2" fontId="18" fillId="30" borderId="65" xfId="0" applyNumberFormat="1" applyFont="1" applyFill="1" applyBorder="1" applyAlignment="1">
      <alignment horizontal="right" vertical="top"/>
    </xf>
    <xf numFmtId="2" fontId="18" fillId="29" borderId="58" xfId="0" applyNumberFormat="1" applyFont="1" applyFill="1" applyBorder="1" applyAlignment="1">
      <alignment horizontal="center" vertical="top"/>
    </xf>
    <xf numFmtId="2" fontId="13" fillId="25" borderId="23" xfId="0" applyNumberFormat="1" applyFont="1" applyFill="1" applyBorder="1" applyAlignment="1">
      <alignment horizontal="center" vertical="center"/>
    </xf>
    <xf numFmtId="2" fontId="13" fillId="25" borderId="15" xfId="0" applyNumberFormat="1" applyFont="1" applyFill="1" applyBorder="1" applyAlignment="1">
      <alignment horizontal="center" vertical="center" wrapText="1"/>
    </xf>
    <xf numFmtId="2" fontId="13" fillId="26" borderId="214" xfId="0" applyNumberFormat="1" applyFont="1" applyFill="1" applyBorder="1" applyAlignment="1">
      <alignment horizontal="center" vertical="center"/>
    </xf>
    <xf numFmtId="2" fontId="18" fillId="27" borderId="123" xfId="0" applyNumberFormat="1" applyFont="1" applyFill="1" applyBorder="1" applyAlignment="1">
      <alignment horizontal="center" vertical="center"/>
    </xf>
    <xf numFmtId="2" fontId="18" fillId="29" borderId="32" xfId="0" applyNumberFormat="1" applyFont="1" applyFill="1" applyBorder="1" applyAlignment="1">
      <alignment horizontal="center" vertical="top"/>
    </xf>
    <xf numFmtId="2" fontId="18" fillId="30" borderId="49" xfId="0" applyNumberFormat="1" applyFont="1" applyFill="1" applyBorder="1" applyAlignment="1">
      <alignment horizontal="center" vertical="top"/>
    </xf>
    <xf numFmtId="2" fontId="18" fillId="27" borderId="209" xfId="0" applyNumberFormat="1" applyFont="1" applyFill="1" applyBorder="1" applyAlignment="1">
      <alignment horizontal="center" vertical="top"/>
    </xf>
    <xf numFmtId="0" fontId="13" fillId="25" borderId="139" xfId="0" applyFont="1" applyFill="1" applyBorder="1" applyAlignment="1">
      <alignment horizontal="center" vertical="center"/>
    </xf>
    <xf numFmtId="0" fontId="18" fillId="27" borderId="178" xfId="0" applyFont="1" applyFill="1" applyBorder="1" applyAlignment="1">
      <alignment horizontal="center" vertical="top"/>
    </xf>
    <xf numFmtId="2" fontId="18" fillId="29" borderId="33" xfId="0" applyNumberFormat="1" applyFont="1" applyFill="1" applyBorder="1" applyAlignment="1">
      <alignment horizontal="center" vertical="top"/>
    </xf>
    <xf numFmtId="2" fontId="18" fillId="29" borderId="189" xfId="0" applyNumberFormat="1" applyFont="1" applyFill="1" applyBorder="1" applyAlignment="1">
      <alignment horizontal="center" vertical="top"/>
    </xf>
    <xf numFmtId="2" fontId="18" fillId="30" borderId="182" xfId="0" applyNumberFormat="1" applyFont="1" applyFill="1" applyBorder="1" applyAlignment="1">
      <alignment horizontal="center" vertical="top"/>
    </xf>
    <xf numFmtId="0" fontId="13" fillId="25" borderId="15" xfId="0" applyFont="1" applyFill="1" applyBorder="1" applyAlignment="1">
      <alignment horizontal="center" vertical="top"/>
    </xf>
    <xf numFmtId="2" fontId="13" fillId="26" borderId="40" xfId="0" applyNumberFormat="1" applyFont="1" applyFill="1" applyBorder="1" applyAlignment="1">
      <alignment horizontal="center" vertical="top"/>
    </xf>
    <xf numFmtId="0" fontId="13" fillId="25" borderId="289" xfId="0" applyFont="1" applyFill="1" applyBorder="1" applyAlignment="1">
      <alignment horizontal="center" vertical="top"/>
    </xf>
    <xf numFmtId="0" fontId="18" fillId="27" borderId="234" xfId="0" applyFont="1" applyFill="1" applyBorder="1" applyAlignment="1">
      <alignment horizontal="center" vertical="top"/>
    </xf>
    <xf numFmtId="0" fontId="13" fillId="25" borderId="165" xfId="0" applyFont="1" applyFill="1" applyBorder="1" applyAlignment="1">
      <alignment horizontal="center" vertical="top"/>
    </xf>
    <xf numFmtId="49" fontId="18" fillId="30" borderId="94" xfId="0" applyNumberFormat="1" applyFont="1" applyFill="1" applyBorder="1" applyAlignment="1">
      <alignment horizontal="center" vertical="top"/>
    </xf>
    <xf numFmtId="0" fontId="13" fillId="25" borderId="126" xfId="0" applyFont="1" applyFill="1" applyBorder="1" applyAlignment="1">
      <alignment horizontal="center" vertical="top"/>
    </xf>
    <xf numFmtId="2" fontId="18" fillId="29" borderId="47" xfId="0" applyNumberFormat="1" applyFont="1" applyFill="1" applyBorder="1" applyAlignment="1">
      <alignment horizontal="center" vertical="top"/>
    </xf>
    <xf numFmtId="2" fontId="18" fillId="29" borderId="128" xfId="0" applyNumberFormat="1" applyFont="1" applyFill="1" applyBorder="1" applyAlignment="1">
      <alignment horizontal="center" vertical="top"/>
    </xf>
    <xf numFmtId="0" fontId="13" fillId="25" borderId="23" xfId="0" applyFont="1" applyFill="1" applyBorder="1" applyAlignment="1">
      <alignment horizontal="center" vertical="center"/>
    </xf>
    <xf numFmtId="0" fontId="13" fillId="25" borderId="59" xfId="0" applyFont="1" applyFill="1" applyBorder="1" applyAlignment="1">
      <alignment horizontal="center" vertical="center" wrapText="1"/>
    </xf>
    <xf numFmtId="2" fontId="13" fillId="26" borderId="33" xfId="0" applyNumberFormat="1" applyFont="1" applyFill="1" applyBorder="1" applyAlignment="1">
      <alignment horizontal="center" vertical="center"/>
    </xf>
    <xf numFmtId="0" fontId="18" fillId="27" borderId="58" xfId="0" applyFont="1" applyFill="1" applyBorder="1" applyAlignment="1">
      <alignment horizontal="center" vertical="center"/>
    </xf>
    <xf numFmtId="2" fontId="18" fillId="29" borderId="41" xfId="0" applyNumberFormat="1" applyFont="1" applyFill="1" applyBorder="1" applyAlignment="1">
      <alignment horizontal="center" vertical="top"/>
    </xf>
    <xf numFmtId="2" fontId="18" fillId="29" borderId="49" xfId="0" applyNumberFormat="1" applyFont="1" applyFill="1" applyBorder="1" applyAlignment="1">
      <alignment horizontal="center" vertical="top"/>
    </xf>
    <xf numFmtId="49" fontId="18" fillId="30" borderId="186" xfId="0" applyNumberFormat="1" applyFont="1" applyFill="1" applyBorder="1" applyAlignment="1">
      <alignment horizontal="center" vertical="top"/>
    </xf>
    <xf numFmtId="0" fontId="18" fillId="29" borderId="33" xfId="0" applyFont="1" applyFill="1" applyBorder="1" applyAlignment="1">
      <alignment vertical="top"/>
    </xf>
    <xf numFmtId="0" fontId="18" fillId="29" borderId="0" xfId="0" applyFont="1" applyFill="1" applyAlignment="1">
      <alignment vertical="top" wrapText="1"/>
    </xf>
    <xf numFmtId="0" fontId="18" fillId="29" borderId="54" xfId="0" applyFont="1" applyFill="1" applyBorder="1" applyAlignment="1">
      <alignment vertical="top" wrapText="1"/>
    </xf>
    <xf numFmtId="49" fontId="18" fillId="29" borderId="122" xfId="0" applyNumberFormat="1" applyFont="1" applyFill="1" applyBorder="1" applyAlignment="1">
      <alignment horizontal="center" vertical="top"/>
    </xf>
    <xf numFmtId="0" fontId="13" fillId="25" borderId="136" xfId="0" applyFont="1" applyFill="1" applyBorder="1" applyAlignment="1">
      <alignment horizontal="center" vertical="center" wrapText="1"/>
    </xf>
    <xf numFmtId="2" fontId="18" fillId="29" borderId="55" xfId="0" applyNumberFormat="1" applyFont="1" applyFill="1" applyBorder="1" applyAlignment="1">
      <alignment horizontal="center" vertical="top"/>
    </xf>
    <xf numFmtId="2" fontId="18" fillId="29" borderId="61" xfId="0" applyNumberFormat="1" applyFont="1" applyFill="1" applyBorder="1" applyAlignment="1">
      <alignment horizontal="center" vertical="top"/>
    </xf>
    <xf numFmtId="2" fontId="18" fillId="30" borderId="41" xfId="0" applyNumberFormat="1" applyFont="1" applyFill="1" applyBorder="1" applyAlignment="1">
      <alignment horizontal="center" vertical="top"/>
    </xf>
    <xf numFmtId="49" fontId="18" fillId="31" borderId="49" xfId="0" applyNumberFormat="1" applyFont="1" applyFill="1" applyBorder="1" applyAlignment="1">
      <alignment horizontal="center" vertical="top"/>
    </xf>
    <xf numFmtId="2" fontId="18" fillId="31" borderId="55" xfId="0" applyNumberFormat="1" applyFont="1" applyFill="1" applyBorder="1" applyAlignment="1">
      <alignment horizontal="center" vertical="top"/>
    </xf>
    <xf numFmtId="166" fontId="13" fillId="0" borderId="0" xfId="0" applyNumberFormat="1" applyFont="1"/>
    <xf numFmtId="2" fontId="13" fillId="0" borderId="58" xfId="0" applyNumberFormat="1" applyFont="1" applyBorder="1" applyAlignment="1">
      <alignment horizontal="center" vertical="center"/>
    </xf>
    <xf numFmtId="0" fontId="13" fillId="0" borderId="0" xfId="23" applyFont="1"/>
    <xf numFmtId="0" fontId="18" fillId="0" borderId="0" xfId="23" applyFont="1" applyAlignment="1">
      <alignment horizontal="center"/>
    </xf>
    <xf numFmtId="0" fontId="31" fillId="0" borderId="0" xfId="23" applyFont="1"/>
    <xf numFmtId="0" fontId="18" fillId="31" borderId="76" xfId="23" applyFont="1" applyFill="1" applyBorder="1" applyAlignment="1">
      <alignment vertical="top"/>
    </xf>
    <xf numFmtId="0" fontId="18" fillId="31" borderId="77" xfId="23" applyFont="1" applyFill="1" applyBorder="1" applyAlignment="1">
      <alignment vertical="top"/>
    </xf>
    <xf numFmtId="0" fontId="18" fillId="31" borderId="65" xfId="23" applyFont="1" applyFill="1" applyBorder="1" applyAlignment="1">
      <alignment vertical="top"/>
    </xf>
    <xf numFmtId="49" fontId="18" fillId="30" borderId="49" xfId="23" applyNumberFormat="1" applyFont="1" applyFill="1" applyBorder="1" applyAlignment="1">
      <alignment horizontal="center" vertical="top"/>
    </xf>
    <xf numFmtId="0" fontId="18" fillId="30" borderId="76" xfId="23" applyFont="1" applyFill="1" applyBorder="1" applyAlignment="1">
      <alignment vertical="top"/>
    </xf>
    <xf numFmtId="0" fontId="18" fillId="30" borderId="77" xfId="23" applyFont="1" applyFill="1" applyBorder="1" applyAlignment="1">
      <alignment vertical="top"/>
    </xf>
    <xf numFmtId="0" fontId="18" fillId="30" borderId="65" xfId="23" applyFont="1" applyFill="1" applyBorder="1" applyAlignment="1">
      <alignment vertical="top"/>
    </xf>
    <xf numFmtId="49" fontId="18" fillId="30" borderId="104" xfId="23" applyNumberFormat="1" applyFont="1" applyFill="1" applyBorder="1" applyAlignment="1">
      <alignment horizontal="center" vertical="top"/>
    </xf>
    <xf numFmtId="49" fontId="18" fillId="29" borderId="49" xfId="23" applyNumberFormat="1" applyFont="1" applyFill="1" applyBorder="1" applyAlignment="1">
      <alignment horizontal="center" vertical="top"/>
    </xf>
    <xf numFmtId="0" fontId="18" fillId="29" borderId="76" xfId="23" applyFont="1" applyFill="1" applyBorder="1" applyAlignment="1">
      <alignment vertical="top"/>
    </xf>
    <xf numFmtId="0" fontId="18" fillId="29" borderId="77" xfId="23" applyFont="1" applyFill="1" applyBorder="1" applyAlignment="1">
      <alignment vertical="top"/>
    </xf>
    <xf numFmtId="0" fontId="18" fillId="29" borderId="65" xfId="23" applyFont="1" applyFill="1" applyBorder="1" applyAlignment="1">
      <alignment vertical="top"/>
    </xf>
    <xf numFmtId="49" fontId="18" fillId="30" borderId="74" xfId="23" applyNumberFormat="1" applyFont="1" applyFill="1" applyBorder="1" applyAlignment="1">
      <alignment horizontal="center" vertical="top"/>
    </xf>
    <xf numFmtId="49" fontId="18" fillId="30" borderId="51" xfId="23" applyNumberFormat="1" applyFont="1" applyFill="1" applyBorder="1" applyAlignment="1">
      <alignment horizontal="center" vertical="top"/>
    </xf>
    <xf numFmtId="49" fontId="18" fillId="30" borderId="209" xfId="23" applyNumberFormat="1" applyFont="1" applyFill="1" applyBorder="1" applyAlignment="1">
      <alignment horizontal="center" vertical="top"/>
    </xf>
    <xf numFmtId="49" fontId="18" fillId="30" borderId="129" xfId="23" applyNumberFormat="1" applyFont="1" applyFill="1" applyBorder="1" applyAlignment="1">
      <alignment horizontal="center" vertical="top"/>
    </xf>
    <xf numFmtId="49" fontId="18" fillId="30" borderId="33" xfId="23" applyNumberFormat="1" applyFont="1" applyFill="1" applyBorder="1" applyAlignment="1">
      <alignment horizontal="center" vertical="top"/>
    </xf>
    <xf numFmtId="2" fontId="18" fillId="33" borderId="109" xfId="23" applyNumberFormat="1" applyFont="1" applyFill="1" applyBorder="1" applyAlignment="1">
      <alignment horizontal="center" vertical="top"/>
    </xf>
    <xf numFmtId="2" fontId="18" fillId="33" borderId="59" xfId="23" applyNumberFormat="1" applyFont="1" applyFill="1" applyBorder="1" applyAlignment="1">
      <alignment horizontal="center" vertical="top"/>
    </xf>
    <xf numFmtId="49" fontId="18" fillId="29" borderId="12" xfId="23" applyNumberFormat="1" applyFont="1" applyFill="1" applyBorder="1" applyAlignment="1">
      <alignment horizontal="center" vertical="top"/>
    </xf>
    <xf numFmtId="0" fontId="18" fillId="29" borderId="105" xfId="23" applyFont="1" applyFill="1" applyBorder="1" applyAlignment="1">
      <alignment vertical="top"/>
    </xf>
    <xf numFmtId="49" fontId="18" fillId="30" borderId="94" xfId="23" applyNumberFormat="1" applyFont="1" applyFill="1" applyBorder="1" applyAlignment="1">
      <alignment horizontal="center" vertical="top"/>
    </xf>
    <xf numFmtId="2" fontId="18" fillId="33" borderId="33" xfId="23" applyNumberFormat="1" applyFont="1" applyFill="1" applyBorder="1" applyAlignment="1">
      <alignment horizontal="center" vertical="top"/>
    </xf>
    <xf numFmtId="2" fontId="18" fillId="33" borderId="128" xfId="23" applyNumberFormat="1" applyFont="1" applyFill="1" applyBorder="1" applyAlignment="1">
      <alignment horizontal="center" vertical="top"/>
    </xf>
    <xf numFmtId="49" fontId="18" fillId="29" borderId="10" xfId="23" applyNumberFormat="1" applyFont="1" applyFill="1" applyBorder="1" applyAlignment="1">
      <alignment horizontal="center" vertical="top"/>
    </xf>
    <xf numFmtId="0" fontId="18" fillId="29" borderId="32" xfId="23" applyFont="1" applyFill="1" applyBorder="1" applyAlignment="1">
      <alignment vertical="top"/>
    </xf>
    <xf numFmtId="0" fontId="18" fillId="29" borderId="63" xfId="23" applyFont="1" applyFill="1" applyBorder="1" applyAlignment="1">
      <alignment vertical="top"/>
    </xf>
    <xf numFmtId="0" fontId="18" fillId="29" borderId="86" xfId="23" applyFont="1" applyFill="1" applyBorder="1" applyAlignment="1">
      <alignment vertical="top"/>
    </xf>
    <xf numFmtId="49" fontId="18" fillId="30" borderId="67" xfId="23" applyNumberFormat="1" applyFont="1" applyFill="1" applyBorder="1" applyAlignment="1">
      <alignment horizontal="center" vertical="top"/>
    </xf>
    <xf numFmtId="49" fontId="18" fillId="30" borderId="52" xfId="23" applyNumberFormat="1" applyFont="1" applyFill="1" applyBorder="1" applyAlignment="1">
      <alignment horizontal="center" vertical="top"/>
    </xf>
    <xf numFmtId="49" fontId="18" fillId="37" borderId="94" xfId="23" applyNumberFormat="1" applyFont="1" applyFill="1" applyBorder="1" applyAlignment="1">
      <alignment horizontal="center" vertical="top"/>
    </xf>
    <xf numFmtId="0" fontId="18" fillId="37" borderId="76" xfId="23" applyFont="1" applyFill="1" applyBorder="1" applyAlignment="1">
      <alignment vertical="top"/>
    </xf>
    <xf numFmtId="0" fontId="18" fillId="37" borderId="77" xfId="23" applyFont="1" applyFill="1" applyBorder="1" applyAlignment="1">
      <alignment vertical="top"/>
    </xf>
    <xf numFmtId="0" fontId="18" fillId="37" borderId="65" xfId="23" applyFont="1" applyFill="1" applyBorder="1" applyAlignment="1">
      <alignment vertical="top"/>
    </xf>
    <xf numFmtId="0" fontId="32" fillId="29" borderId="76" xfId="23" applyFont="1" applyFill="1" applyBorder="1" applyAlignment="1">
      <alignment vertical="top"/>
    </xf>
    <xf numFmtId="49" fontId="18" fillId="29" borderId="178" xfId="23" applyNumberFormat="1" applyFont="1" applyFill="1" applyBorder="1" applyAlignment="1">
      <alignment horizontal="center" vertical="top"/>
    </xf>
    <xf numFmtId="2" fontId="18" fillId="30" borderId="47" xfId="23" applyNumberFormat="1" applyFont="1" applyFill="1" applyBorder="1" applyAlignment="1">
      <alignment horizontal="center" vertical="top"/>
    </xf>
    <xf numFmtId="2" fontId="18" fillId="30" borderId="59" xfId="23" applyNumberFormat="1" applyFont="1" applyFill="1" applyBorder="1" applyAlignment="1">
      <alignment horizontal="center" vertical="top"/>
    </xf>
    <xf numFmtId="49" fontId="18" fillId="31" borderId="71" xfId="23" applyNumberFormat="1" applyFont="1" applyFill="1" applyBorder="1" applyAlignment="1">
      <alignment horizontal="center" vertical="top"/>
    </xf>
    <xf numFmtId="2" fontId="18" fillId="34" borderId="42" xfId="23" applyNumberFormat="1" applyFont="1" applyFill="1" applyBorder="1" applyAlignment="1">
      <alignment horizontal="center" vertical="top"/>
    </xf>
    <xf numFmtId="2" fontId="18" fillId="34" borderId="58" xfId="23" applyNumberFormat="1" applyFont="1" applyFill="1" applyBorder="1" applyAlignment="1">
      <alignment horizontal="center" vertical="top"/>
    </xf>
    <xf numFmtId="49" fontId="13" fillId="0" borderId="0" xfId="23" applyNumberFormat="1" applyFont="1" applyAlignment="1">
      <alignment horizontal="right" vertical="top"/>
    </xf>
    <xf numFmtId="166" fontId="31" fillId="0" borderId="0" xfId="23" applyNumberFormat="1" applyFont="1"/>
    <xf numFmtId="0" fontId="31" fillId="0" borderId="0" xfId="0" applyFont="1"/>
    <xf numFmtId="0" fontId="31" fillId="0" borderId="0" xfId="23" applyFont="1" applyAlignment="1">
      <alignment horizontal="center"/>
    </xf>
    <xf numFmtId="2" fontId="18" fillId="0" borderId="53" xfId="0" applyNumberFormat="1" applyFont="1" applyBorder="1" applyAlignment="1">
      <alignment horizontal="center" vertical="center" wrapText="1"/>
    </xf>
    <xf numFmtId="2" fontId="18" fillId="25" borderId="70" xfId="0" applyNumberFormat="1" applyFont="1" applyFill="1" applyBorder="1" applyAlignment="1">
      <alignment horizontal="center" vertical="center" wrapText="1"/>
    </xf>
    <xf numFmtId="0" fontId="18" fillId="31" borderId="32" xfId="0" applyFont="1" applyFill="1" applyBorder="1" applyAlignment="1">
      <alignment vertical="top"/>
    </xf>
    <xf numFmtId="0" fontId="18" fillId="31" borderId="63" xfId="0" applyFont="1" applyFill="1" applyBorder="1" applyAlignment="1">
      <alignment vertical="top"/>
    </xf>
    <xf numFmtId="0" fontId="18" fillId="31" borderId="132" xfId="0" applyFont="1" applyFill="1" applyBorder="1" applyAlignment="1">
      <alignment vertical="top"/>
    </xf>
    <xf numFmtId="2" fontId="18" fillId="31" borderId="63" xfId="0" applyNumberFormat="1" applyFont="1" applyFill="1" applyBorder="1" applyAlignment="1">
      <alignment vertical="top"/>
    </xf>
    <xf numFmtId="2" fontId="18" fillId="31" borderId="54" xfId="0" applyNumberFormat="1" applyFont="1" applyFill="1" applyBorder="1" applyAlignment="1">
      <alignment vertical="top"/>
    </xf>
    <xf numFmtId="0" fontId="18" fillId="30" borderId="209" xfId="0" applyFont="1" applyFill="1" applyBorder="1" applyAlignment="1">
      <alignment vertical="top"/>
    </xf>
    <xf numFmtId="0" fontId="18" fillId="30" borderId="122" xfId="0" applyFont="1" applyFill="1" applyBorder="1" applyAlignment="1">
      <alignment vertical="top"/>
    </xf>
    <xf numFmtId="2" fontId="18" fillId="30" borderId="122" xfId="0" applyNumberFormat="1" applyFont="1" applyFill="1" applyBorder="1" applyAlignment="1">
      <alignment vertical="top"/>
    </xf>
    <xf numFmtId="2" fontId="18" fillId="30" borderId="195" xfId="0" applyNumberFormat="1" applyFont="1" applyFill="1" applyBorder="1" applyAlignment="1">
      <alignment vertical="top"/>
    </xf>
    <xf numFmtId="0" fontId="18" fillId="29" borderId="232" xfId="0" applyFont="1" applyFill="1" applyBorder="1" applyAlignment="1">
      <alignment vertical="top"/>
    </xf>
    <xf numFmtId="0" fontId="18" fillId="29" borderId="176" xfId="0" applyFont="1" applyFill="1" applyBorder="1" applyAlignment="1">
      <alignment vertical="top"/>
    </xf>
    <xf numFmtId="0" fontId="18" fillId="29" borderId="122" xfId="0" applyFont="1" applyFill="1" applyBorder="1" applyAlignment="1">
      <alignment vertical="top"/>
    </xf>
    <xf numFmtId="2" fontId="18" fillId="29" borderId="122" xfId="0" applyNumberFormat="1" applyFont="1" applyFill="1" applyBorder="1" applyAlignment="1">
      <alignment vertical="top"/>
    </xf>
    <xf numFmtId="2" fontId="18" fillId="29" borderId="195" xfId="0" applyNumberFormat="1" applyFont="1" applyFill="1" applyBorder="1" applyAlignment="1">
      <alignment vertical="top"/>
    </xf>
    <xf numFmtId="49" fontId="18" fillId="29" borderId="123" xfId="0" applyNumberFormat="1" applyFont="1" applyFill="1" applyBorder="1" applyAlignment="1">
      <alignment horizontal="center" vertical="top"/>
    </xf>
    <xf numFmtId="2" fontId="15" fillId="29" borderId="185" xfId="0" applyNumberFormat="1" applyFont="1" applyFill="1" applyBorder="1" applyAlignment="1">
      <alignment horizontal="center" vertical="top"/>
    </xf>
    <xf numFmtId="2" fontId="15" fillId="29" borderId="171" xfId="0" applyNumberFormat="1" applyFont="1" applyFill="1" applyBorder="1" applyAlignment="1">
      <alignment horizontal="center" vertical="top"/>
    </xf>
    <xf numFmtId="0" fontId="18" fillId="29" borderId="124" xfId="0" applyFont="1" applyFill="1" applyBorder="1" applyAlignment="1">
      <alignment vertical="top"/>
    </xf>
    <xf numFmtId="2" fontId="18" fillId="29" borderId="176" xfId="0" applyNumberFormat="1" applyFont="1" applyFill="1" applyBorder="1" applyAlignment="1">
      <alignment vertical="top"/>
    </xf>
    <xf numFmtId="2" fontId="18" fillId="29" borderId="263" xfId="0" applyNumberFormat="1" applyFont="1" applyFill="1" applyBorder="1" applyAlignment="1">
      <alignment vertical="top"/>
    </xf>
    <xf numFmtId="0" fontId="13" fillId="25" borderId="166" xfId="0" applyFont="1" applyFill="1" applyBorder="1" applyAlignment="1">
      <alignment horizontal="center" vertical="center"/>
    </xf>
    <xf numFmtId="2" fontId="13" fillId="25" borderId="137" xfId="0" applyNumberFormat="1" applyFont="1" applyFill="1" applyBorder="1" applyAlignment="1">
      <alignment horizontal="center" vertical="center"/>
    </xf>
    <xf numFmtId="2" fontId="13" fillId="25" borderId="127" xfId="0" applyNumberFormat="1" applyFont="1" applyFill="1" applyBorder="1" applyAlignment="1">
      <alignment horizontal="center" vertical="center"/>
    </xf>
    <xf numFmtId="0" fontId="13" fillId="25" borderId="187" xfId="0" applyFont="1" applyFill="1" applyBorder="1" applyAlignment="1">
      <alignment horizontal="center" vertical="center"/>
    </xf>
    <xf numFmtId="2" fontId="13" fillId="25" borderId="136" xfId="0" applyNumberFormat="1" applyFont="1" applyFill="1" applyBorder="1" applyAlignment="1">
      <alignment horizontal="center" vertical="center"/>
    </xf>
    <xf numFmtId="2" fontId="13" fillId="25" borderId="189" xfId="0" applyNumberFormat="1" applyFont="1" applyFill="1" applyBorder="1" applyAlignment="1">
      <alignment horizontal="center" vertical="center"/>
    </xf>
    <xf numFmtId="0" fontId="13" fillId="25" borderId="188" xfId="0" applyFont="1" applyFill="1" applyBorder="1" applyAlignment="1">
      <alignment horizontal="center" vertical="center"/>
    </xf>
    <xf numFmtId="2" fontId="13" fillId="25" borderId="150" xfId="0" applyNumberFormat="1" applyFont="1" applyFill="1" applyBorder="1" applyAlignment="1">
      <alignment horizontal="center" vertical="center"/>
    </xf>
    <xf numFmtId="2" fontId="13" fillId="25" borderId="274" xfId="0" applyNumberFormat="1" applyFont="1" applyFill="1" applyBorder="1" applyAlignment="1">
      <alignment horizontal="center" vertical="center"/>
    </xf>
    <xf numFmtId="0" fontId="13" fillId="25" borderId="264" xfId="0" applyFont="1" applyFill="1" applyBorder="1" applyAlignment="1">
      <alignment horizontal="center" vertical="center"/>
    </xf>
    <xf numFmtId="2" fontId="13" fillId="25" borderId="144" xfId="0" applyNumberFormat="1" applyFont="1" applyFill="1" applyBorder="1" applyAlignment="1">
      <alignment horizontal="center" vertical="center"/>
    </xf>
    <xf numFmtId="49" fontId="18" fillId="29" borderId="179" xfId="0" applyNumberFormat="1" applyFont="1" applyFill="1" applyBorder="1" applyAlignment="1">
      <alignment horizontal="center" vertical="top"/>
    </xf>
    <xf numFmtId="0" fontId="13" fillId="25" borderId="255" xfId="0" applyFont="1" applyFill="1" applyBorder="1" applyAlignment="1">
      <alignment horizontal="center" vertical="top" wrapText="1"/>
    </xf>
    <xf numFmtId="2" fontId="13" fillId="26" borderId="267" xfId="0" applyNumberFormat="1" applyFont="1" applyFill="1" applyBorder="1" applyAlignment="1">
      <alignment horizontal="center" vertical="top"/>
    </xf>
    <xf numFmtId="2" fontId="13" fillId="26" borderId="233" xfId="0" applyNumberFormat="1" applyFont="1" applyFill="1" applyBorder="1" applyAlignment="1">
      <alignment horizontal="center" vertical="top"/>
    </xf>
    <xf numFmtId="49" fontId="18" fillId="29" borderId="268" xfId="0" applyNumberFormat="1" applyFont="1" applyFill="1" applyBorder="1" applyAlignment="1">
      <alignment horizontal="center" vertical="top"/>
    </xf>
    <xf numFmtId="0" fontId="18" fillId="27" borderId="173" xfId="0" applyFont="1" applyFill="1" applyBorder="1" applyAlignment="1">
      <alignment horizontal="center" vertical="top"/>
    </xf>
    <xf numFmtId="2" fontId="18" fillId="27" borderId="271" xfId="0" applyNumberFormat="1" applyFont="1" applyFill="1" applyBorder="1" applyAlignment="1">
      <alignment horizontal="center" vertical="top"/>
    </xf>
    <xf numFmtId="2" fontId="18" fillId="27" borderId="173" xfId="0" applyNumberFormat="1" applyFont="1" applyFill="1" applyBorder="1" applyAlignment="1">
      <alignment horizontal="center" vertical="top"/>
    </xf>
    <xf numFmtId="2" fontId="18" fillId="27" borderId="172" xfId="0" applyNumberFormat="1" applyFont="1" applyFill="1" applyBorder="1" applyAlignment="1">
      <alignment horizontal="center" vertical="top"/>
    </xf>
    <xf numFmtId="2" fontId="15" fillId="29" borderId="41" xfId="0" applyNumberFormat="1" applyFont="1" applyFill="1" applyBorder="1" applyAlignment="1">
      <alignment horizontal="center" vertical="top"/>
    </xf>
    <xf numFmtId="2" fontId="15" fillId="29" borderId="34" xfId="0" applyNumberFormat="1" applyFont="1" applyFill="1" applyBorder="1" applyAlignment="1">
      <alignment horizontal="center" vertical="top"/>
    </xf>
    <xf numFmtId="2" fontId="15" fillId="29" borderId="128" xfId="0" applyNumberFormat="1" applyFont="1" applyFill="1" applyBorder="1" applyAlignment="1">
      <alignment horizontal="center" vertical="top"/>
    </xf>
    <xf numFmtId="49" fontId="18" fillId="29" borderId="76" xfId="0" applyNumberFormat="1" applyFont="1" applyFill="1" applyBorder="1" applyAlignment="1">
      <alignment vertical="top"/>
    </xf>
    <xf numFmtId="49" fontId="18" fillId="29" borderId="77" xfId="0" applyNumberFormat="1" applyFont="1" applyFill="1" applyBorder="1" applyAlignment="1">
      <alignment vertical="top"/>
    </xf>
    <xf numFmtId="2" fontId="15" fillId="29" borderId="77" xfId="0" applyNumberFormat="1" applyFont="1" applyFill="1" applyBorder="1" applyAlignment="1">
      <alignment horizontal="center" vertical="top"/>
    </xf>
    <xf numFmtId="2" fontId="15" fillId="29" borderId="54" xfId="0" applyNumberFormat="1" applyFont="1" applyFill="1" applyBorder="1" applyAlignment="1">
      <alignment horizontal="center" vertical="top"/>
    </xf>
    <xf numFmtId="2" fontId="15" fillId="29" borderId="49" xfId="0" applyNumberFormat="1" applyFont="1" applyFill="1" applyBorder="1" applyAlignment="1">
      <alignment horizontal="center" vertical="top"/>
    </xf>
    <xf numFmtId="0" fontId="18" fillId="29" borderId="34" xfId="0" applyFont="1" applyFill="1" applyBorder="1" applyAlignment="1">
      <alignment vertical="top"/>
    </xf>
    <xf numFmtId="0" fontId="18" fillId="29" borderId="64" xfId="0" applyFont="1" applyFill="1" applyBorder="1" applyAlignment="1">
      <alignment vertical="top" wrapText="1"/>
    </xf>
    <xf numFmtId="2" fontId="18" fillId="29" borderId="64" xfId="0" applyNumberFormat="1" applyFont="1" applyFill="1" applyBorder="1" applyAlignment="1">
      <alignment vertical="top" wrapText="1"/>
    </xf>
    <xf numFmtId="2" fontId="18" fillId="29" borderId="86" xfId="0" applyNumberFormat="1" applyFont="1" applyFill="1" applyBorder="1" applyAlignment="1">
      <alignment vertical="top" wrapText="1"/>
    </xf>
    <xf numFmtId="2" fontId="13" fillId="0" borderId="70" xfId="0" applyNumberFormat="1" applyFont="1" applyBorder="1" applyAlignment="1">
      <alignment horizontal="center" vertical="center"/>
    </xf>
    <xf numFmtId="2" fontId="18" fillId="27" borderId="189" xfId="0" applyNumberFormat="1" applyFont="1" applyFill="1" applyBorder="1" applyAlignment="1">
      <alignment horizontal="center" vertical="center"/>
    </xf>
    <xf numFmtId="2" fontId="13" fillId="26" borderId="109" xfId="0" applyNumberFormat="1" applyFont="1" applyFill="1" applyBorder="1" applyAlignment="1">
      <alignment horizontal="center" vertical="center"/>
    </xf>
    <xf numFmtId="2" fontId="18" fillId="27" borderId="194" xfId="0" applyNumberFormat="1" applyFont="1" applyFill="1" applyBorder="1" applyAlignment="1">
      <alignment horizontal="center" vertical="center"/>
    </xf>
    <xf numFmtId="2" fontId="15" fillId="29" borderId="177" xfId="0" applyNumberFormat="1" applyFont="1" applyFill="1" applyBorder="1" applyAlignment="1">
      <alignment horizontal="center" vertical="top"/>
    </xf>
    <xf numFmtId="49" fontId="18" fillId="30" borderId="104" xfId="0" applyNumberFormat="1" applyFont="1" applyFill="1" applyBorder="1" applyAlignment="1">
      <alignment horizontal="center" vertical="top"/>
    </xf>
    <xf numFmtId="0" fontId="18" fillId="29" borderId="77" xfId="0" applyFont="1" applyFill="1" applyBorder="1" applyAlignment="1">
      <alignment vertical="top"/>
    </xf>
    <xf numFmtId="2" fontId="13" fillId="26" borderId="36" xfId="0" applyNumberFormat="1" applyFont="1" applyFill="1" applyBorder="1" applyAlignment="1">
      <alignment horizontal="center" vertical="center"/>
    </xf>
    <xf numFmtId="2" fontId="13" fillId="26" borderId="50" xfId="0" applyNumberFormat="1" applyFont="1" applyFill="1" applyBorder="1" applyAlignment="1">
      <alignment horizontal="center" vertical="center"/>
    </xf>
    <xf numFmtId="2" fontId="13" fillId="26" borderId="326" xfId="0" applyNumberFormat="1" applyFont="1" applyFill="1" applyBorder="1" applyAlignment="1">
      <alignment horizontal="center" vertical="center"/>
    </xf>
    <xf numFmtId="2" fontId="13" fillId="26" borderId="327" xfId="0" applyNumberFormat="1" applyFont="1" applyFill="1" applyBorder="1" applyAlignment="1">
      <alignment horizontal="center" vertical="center"/>
    </xf>
    <xf numFmtId="2" fontId="18" fillId="27" borderId="97" xfId="0" applyNumberFormat="1" applyFont="1" applyFill="1" applyBorder="1" applyAlignment="1">
      <alignment horizontal="center" vertical="center"/>
    </xf>
    <xf numFmtId="2" fontId="18" fillId="27" borderId="32" xfId="0" applyNumberFormat="1" applyFont="1" applyFill="1" applyBorder="1" applyAlignment="1">
      <alignment horizontal="center" vertical="center"/>
    </xf>
    <xf numFmtId="2" fontId="18" fillId="27" borderId="225" xfId="0" applyNumberFormat="1" applyFont="1" applyFill="1" applyBorder="1" applyAlignment="1">
      <alignment horizontal="center" vertical="center"/>
    </xf>
    <xf numFmtId="2" fontId="13" fillId="26" borderId="304" xfId="0" applyNumberFormat="1" applyFont="1" applyFill="1" applyBorder="1" applyAlignment="1">
      <alignment horizontal="center" vertical="center"/>
    </xf>
    <xf numFmtId="2" fontId="15" fillId="29" borderId="47" xfId="0" applyNumberFormat="1" applyFont="1" applyFill="1" applyBorder="1" applyAlignment="1">
      <alignment horizontal="center" vertical="center"/>
    </xf>
    <xf numFmtId="2" fontId="15" fillId="29" borderId="33" xfId="0" applyNumberFormat="1" applyFont="1" applyFill="1" applyBorder="1" applyAlignment="1">
      <alignment horizontal="center" vertical="center"/>
    </xf>
    <xf numFmtId="2" fontId="15" fillId="29" borderId="127" xfId="0" applyNumberFormat="1" applyFont="1" applyFill="1" applyBorder="1" applyAlignment="1">
      <alignment horizontal="center" vertical="center"/>
    </xf>
    <xf numFmtId="2" fontId="13" fillId="0" borderId="233" xfId="0" applyNumberFormat="1" applyFont="1" applyBorder="1" applyAlignment="1">
      <alignment horizontal="center" vertical="center"/>
    </xf>
    <xf numFmtId="2" fontId="13" fillId="0" borderId="137" xfId="0" applyNumberFormat="1" applyFont="1" applyBorder="1" applyAlignment="1">
      <alignment horizontal="center" vertical="center"/>
    </xf>
    <xf numFmtId="2" fontId="13" fillId="0" borderId="127" xfId="0" applyNumberFormat="1" applyFont="1" applyBorder="1" applyAlignment="1">
      <alignment horizontal="center" vertical="center"/>
    </xf>
    <xf numFmtId="2" fontId="15" fillId="29" borderId="127" xfId="0" applyNumberFormat="1" applyFont="1" applyFill="1" applyBorder="1" applyAlignment="1">
      <alignment horizontal="center" vertical="top"/>
    </xf>
    <xf numFmtId="49" fontId="18" fillId="30" borderId="32" xfId="0" applyNumberFormat="1" applyFont="1" applyFill="1" applyBorder="1" applyAlignment="1">
      <alignment horizontal="center" vertical="top"/>
    </xf>
    <xf numFmtId="49" fontId="18" fillId="30" borderId="63" xfId="0" applyNumberFormat="1" applyFont="1" applyFill="1" applyBorder="1" applyAlignment="1">
      <alignment horizontal="center" vertical="top"/>
    </xf>
    <xf numFmtId="49" fontId="18" fillId="30" borderId="105" xfId="0" applyNumberFormat="1" applyFont="1" applyFill="1" applyBorder="1" applyAlignment="1">
      <alignment horizontal="right" vertical="top"/>
    </xf>
    <xf numFmtId="2" fontId="18" fillId="30" borderId="10" xfId="0" applyNumberFormat="1" applyFont="1" applyFill="1" applyBorder="1" applyAlignment="1">
      <alignment horizontal="center" vertical="top"/>
    </xf>
    <xf numFmtId="49" fontId="18" fillId="30" borderId="76" xfId="0" applyNumberFormat="1" applyFont="1" applyFill="1" applyBorder="1" applyAlignment="1">
      <alignment horizontal="left" vertical="top"/>
    </xf>
    <xf numFmtId="2" fontId="18" fillId="30" borderId="63" xfId="0" applyNumberFormat="1" applyFont="1" applyFill="1" applyBorder="1" applyAlignment="1">
      <alignment horizontal="center" vertical="top"/>
    </xf>
    <xf numFmtId="2" fontId="18" fillId="30" borderId="54" xfId="0" applyNumberFormat="1" applyFont="1" applyFill="1" applyBorder="1" applyAlignment="1">
      <alignment horizontal="center" vertical="top"/>
    </xf>
    <xf numFmtId="2" fontId="18" fillId="27" borderId="209" xfId="0" applyNumberFormat="1" applyFont="1" applyFill="1" applyBorder="1" applyAlignment="1">
      <alignment horizontal="center" vertical="center"/>
    </xf>
    <xf numFmtId="2" fontId="13" fillId="25" borderId="143" xfId="0" applyNumberFormat="1" applyFont="1" applyFill="1" applyBorder="1" applyAlignment="1">
      <alignment horizontal="center" vertical="center"/>
    </xf>
    <xf numFmtId="2" fontId="13" fillId="0" borderId="81" xfId="0" applyNumberFormat="1" applyFont="1" applyBorder="1" applyAlignment="1">
      <alignment horizontal="center" vertical="center"/>
    </xf>
    <xf numFmtId="2" fontId="13" fillId="26" borderId="319" xfId="0" applyNumberFormat="1" applyFont="1" applyFill="1" applyBorder="1" applyAlignment="1">
      <alignment horizontal="center" vertical="center"/>
    </xf>
    <xf numFmtId="2" fontId="13" fillId="26" borderId="134" xfId="0" applyNumberFormat="1" applyFont="1" applyFill="1" applyBorder="1" applyAlignment="1">
      <alignment horizontal="center" vertical="center"/>
    </xf>
    <xf numFmtId="49" fontId="18" fillId="29" borderId="129" xfId="0" applyNumberFormat="1" applyFont="1" applyFill="1" applyBorder="1" applyAlignment="1">
      <alignment horizontal="center" vertical="top"/>
    </xf>
    <xf numFmtId="2" fontId="15" fillId="29" borderId="317" xfId="0" applyNumberFormat="1" applyFont="1" applyFill="1" applyBorder="1" applyAlignment="1">
      <alignment horizontal="center" vertical="center"/>
    </xf>
    <xf numFmtId="2" fontId="15" fillId="29" borderId="34" xfId="0" applyNumberFormat="1" applyFont="1" applyFill="1" applyBorder="1" applyAlignment="1">
      <alignment horizontal="center" vertical="center"/>
    </xf>
    <xf numFmtId="2" fontId="15" fillId="29" borderId="128" xfId="0" applyNumberFormat="1" applyFont="1" applyFill="1" applyBorder="1" applyAlignment="1">
      <alignment horizontal="center" vertical="center"/>
    </xf>
    <xf numFmtId="49" fontId="18" fillId="30" borderId="54" xfId="0" applyNumberFormat="1" applyFont="1" applyFill="1" applyBorder="1" applyAlignment="1">
      <alignment horizontal="right" vertical="top"/>
    </xf>
    <xf numFmtId="2" fontId="18" fillId="30" borderId="128" xfId="0" applyNumberFormat="1" applyFont="1" applyFill="1" applyBorder="1" applyAlignment="1">
      <alignment horizontal="center" vertical="top"/>
    </xf>
    <xf numFmtId="49" fontId="18" fillId="30" borderId="32" xfId="0" applyNumberFormat="1" applyFont="1" applyFill="1" applyBorder="1" applyAlignment="1">
      <alignment horizontal="left" vertical="top"/>
    </xf>
    <xf numFmtId="49" fontId="18" fillId="30" borderId="232" xfId="0" applyNumberFormat="1" applyFont="1" applyFill="1" applyBorder="1" applyAlignment="1">
      <alignment horizontal="center" vertical="top"/>
    </xf>
    <xf numFmtId="49" fontId="18" fillId="29" borderId="232" xfId="0" applyNumberFormat="1" applyFont="1" applyFill="1" applyBorder="1" applyAlignment="1">
      <alignment horizontal="center" vertical="top"/>
    </xf>
    <xf numFmtId="2" fontId="13" fillId="0" borderId="30" xfId="0" applyNumberFormat="1" applyFont="1" applyBorder="1" applyAlignment="1">
      <alignment horizontal="center" vertical="center"/>
    </xf>
    <xf numFmtId="2" fontId="13" fillId="0" borderId="40" xfId="0" applyNumberFormat="1" applyFont="1" applyBorder="1" applyAlignment="1">
      <alignment horizontal="center" vertical="center"/>
    </xf>
    <xf numFmtId="2" fontId="13" fillId="0" borderId="214" xfId="0" applyNumberFormat="1" applyFont="1" applyBorder="1" applyAlignment="1">
      <alignment horizontal="center" vertical="center"/>
    </xf>
    <xf numFmtId="2" fontId="15" fillId="29" borderId="47" xfId="0" applyNumberFormat="1" applyFont="1" applyFill="1" applyBorder="1" applyAlignment="1">
      <alignment horizontal="center" vertical="top"/>
    </xf>
    <xf numFmtId="2" fontId="15" fillId="29" borderId="33" xfId="0" applyNumberFormat="1" applyFont="1" applyFill="1" applyBorder="1" applyAlignment="1">
      <alignment horizontal="center" vertical="top"/>
    </xf>
    <xf numFmtId="2" fontId="18" fillId="27" borderId="277" xfId="0" applyNumberFormat="1" applyFont="1" applyFill="1" applyBorder="1" applyAlignment="1">
      <alignment horizontal="center" vertical="center"/>
    </xf>
    <xf numFmtId="2" fontId="18" fillId="27" borderId="278" xfId="0" applyNumberFormat="1" applyFont="1" applyFill="1" applyBorder="1" applyAlignment="1">
      <alignment horizontal="center" vertical="center"/>
    </xf>
    <xf numFmtId="2" fontId="13" fillId="26" borderId="279" xfId="0" applyNumberFormat="1" applyFont="1" applyFill="1" applyBorder="1" applyAlignment="1">
      <alignment horizontal="center" vertical="center"/>
    </xf>
    <xf numFmtId="2" fontId="13" fillId="26" borderId="173" xfId="0" applyNumberFormat="1" applyFont="1" applyFill="1" applyBorder="1" applyAlignment="1">
      <alignment horizontal="center" vertical="center"/>
    </xf>
    <xf numFmtId="2" fontId="13" fillId="26" borderId="182" xfId="0" applyNumberFormat="1" applyFont="1" applyFill="1" applyBorder="1" applyAlignment="1">
      <alignment horizontal="center" vertical="center"/>
    </xf>
    <xf numFmtId="2" fontId="18" fillId="27" borderId="33" xfId="0" applyNumberFormat="1" applyFont="1" applyFill="1" applyBorder="1" applyAlignment="1">
      <alignment horizontal="center" vertical="center"/>
    </xf>
    <xf numFmtId="2" fontId="18" fillId="27" borderId="127" xfId="0" applyNumberFormat="1" applyFont="1" applyFill="1" applyBorder="1" applyAlignment="1">
      <alignment horizontal="center" vertical="center"/>
    </xf>
    <xf numFmtId="2" fontId="13" fillId="0" borderId="112" xfId="0" applyNumberFormat="1" applyFont="1" applyBorder="1" applyAlignment="1">
      <alignment horizontal="center" vertical="center"/>
    </xf>
    <xf numFmtId="2" fontId="13" fillId="0" borderId="117" xfId="0" applyNumberFormat="1" applyFont="1" applyBorder="1" applyAlignment="1">
      <alignment horizontal="center" vertical="center"/>
    </xf>
    <xf numFmtId="2" fontId="13" fillId="0" borderId="189" xfId="0" applyNumberFormat="1" applyFont="1" applyBorder="1" applyAlignment="1">
      <alignment horizontal="center" vertical="center"/>
    </xf>
    <xf numFmtId="2" fontId="18" fillId="27" borderId="272" xfId="0" applyNumberFormat="1" applyFont="1" applyFill="1" applyBorder="1" applyAlignment="1">
      <alignment horizontal="center" vertical="center"/>
    </xf>
    <xf numFmtId="2" fontId="18" fillId="27" borderId="273" xfId="0" applyNumberFormat="1" applyFont="1" applyFill="1" applyBorder="1" applyAlignment="1">
      <alignment horizontal="center" vertical="center"/>
    </xf>
    <xf numFmtId="2" fontId="18" fillId="29" borderId="109" xfId="0" applyNumberFormat="1" applyFont="1" applyFill="1" applyBorder="1" applyAlignment="1">
      <alignment horizontal="center" vertical="top"/>
    </xf>
    <xf numFmtId="49" fontId="18" fillId="29" borderId="137" xfId="0" applyNumberFormat="1" applyFont="1" applyFill="1" applyBorder="1" applyAlignment="1">
      <alignment horizontal="left" vertical="top"/>
    </xf>
    <xf numFmtId="49" fontId="18" fillId="29" borderId="122" xfId="0" applyNumberFormat="1" applyFont="1" applyFill="1" applyBorder="1" applyAlignment="1">
      <alignment vertical="top" wrapText="1"/>
    </xf>
    <xf numFmtId="49" fontId="18" fillId="29" borderId="195" xfId="0" applyNumberFormat="1" applyFont="1" applyFill="1" applyBorder="1" applyAlignment="1">
      <alignment vertical="top" wrapText="1"/>
    </xf>
    <xf numFmtId="0" fontId="18" fillId="27" borderId="124" xfId="0" applyFont="1" applyFill="1" applyBorder="1" applyAlignment="1">
      <alignment horizontal="center" vertical="center"/>
    </xf>
    <xf numFmtId="2" fontId="18" fillId="27" borderId="136" xfId="0" applyNumberFormat="1" applyFont="1" applyFill="1" applyBorder="1" applyAlignment="1">
      <alignment horizontal="center" vertical="center"/>
    </xf>
    <xf numFmtId="2" fontId="18" fillId="29" borderId="194" xfId="0" applyNumberFormat="1" applyFont="1" applyFill="1" applyBorder="1" applyAlignment="1">
      <alignment horizontal="center" vertical="top"/>
    </xf>
    <xf numFmtId="2" fontId="18" fillId="29" borderId="146" xfId="0" applyNumberFormat="1" applyFont="1" applyFill="1" applyBorder="1" applyAlignment="1">
      <alignment horizontal="center" vertical="top"/>
    </xf>
    <xf numFmtId="2" fontId="18" fillId="30" borderId="47" xfId="0" applyNumberFormat="1" applyFont="1" applyFill="1" applyBorder="1" applyAlignment="1">
      <alignment horizontal="center" vertical="top"/>
    </xf>
    <xf numFmtId="2" fontId="18" fillId="30" borderId="59" xfId="0" applyNumberFormat="1" applyFont="1" applyFill="1" applyBorder="1" applyAlignment="1">
      <alignment horizontal="center" vertical="top"/>
    </xf>
    <xf numFmtId="49" fontId="18" fillId="30" borderId="63" xfId="0" applyNumberFormat="1" applyFont="1" applyFill="1" applyBorder="1" applyAlignment="1">
      <alignment horizontal="right" vertical="top"/>
    </xf>
    <xf numFmtId="2" fontId="18" fillId="30" borderId="105" xfId="0" applyNumberFormat="1" applyFont="1" applyFill="1" applyBorder="1" applyAlignment="1">
      <alignment horizontal="center" vertical="top"/>
    </xf>
    <xf numFmtId="2" fontId="18" fillId="29" borderId="77" xfId="0" applyNumberFormat="1" applyFont="1" applyFill="1" applyBorder="1" applyAlignment="1">
      <alignment horizontal="center" vertical="top"/>
    </xf>
    <xf numFmtId="2" fontId="18" fillId="29" borderId="105" xfId="0" applyNumberFormat="1" applyFont="1" applyFill="1" applyBorder="1" applyAlignment="1">
      <alignment horizontal="center" vertical="top"/>
    </xf>
    <xf numFmtId="0" fontId="13" fillId="25" borderId="70" xfId="0" applyFont="1" applyFill="1" applyBorder="1" applyAlignment="1">
      <alignment horizontal="center" vertical="center"/>
    </xf>
    <xf numFmtId="2" fontId="13" fillId="26" borderId="97" xfId="0" applyNumberFormat="1" applyFont="1" applyFill="1" applyBorder="1" applyAlignment="1">
      <alignment horizontal="center" vertical="center"/>
    </xf>
    <xf numFmtId="2" fontId="13" fillId="26" borderId="32" xfId="0" applyNumberFormat="1" applyFont="1" applyFill="1" applyBorder="1" applyAlignment="1">
      <alignment horizontal="center" vertical="center"/>
    </xf>
    <xf numFmtId="0" fontId="13" fillId="0" borderId="59" xfId="0" applyFont="1" applyBorder="1" applyAlignment="1">
      <alignment horizontal="center" vertical="center"/>
    </xf>
    <xf numFmtId="2" fontId="13" fillId="0" borderId="59" xfId="0" applyNumberFormat="1" applyFont="1" applyBorder="1" applyAlignment="1">
      <alignment horizontal="center" vertical="center"/>
    </xf>
    <xf numFmtId="0" fontId="13" fillId="0" borderId="81" xfId="0" applyFont="1" applyBorder="1" applyAlignment="1">
      <alignment horizontal="center" vertical="center"/>
    </xf>
    <xf numFmtId="2" fontId="13" fillId="0" borderId="101" xfId="0" applyNumberFormat="1" applyFont="1" applyBorder="1" applyAlignment="1">
      <alignment horizontal="center" vertical="center"/>
    </xf>
    <xf numFmtId="49" fontId="18" fillId="29" borderId="65" xfId="0" applyNumberFormat="1" applyFont="1" applyFill="1" applyBorder="1" applyAlignment="1">
      <alignment horizontal="right" vertical="top"/>
    </xf>
    <xf numFmtId="49" fontId="18" fillId="30" borderId="64" xfId="0" applyNumberFormat="1" applyFont="1" applyFill="1" applyBorder="1" applyAlignment="1">
      <alignment horizontal="center" vertical="top"/>
    </xf>
    <xf numFmtId="49" fontId="18" fillId="30" borderId="64" xfId="0" applyNumberFormat="1" applyFont="1" applyFill="1" applyBorder="1" applyAlignment="1">
      <alignment horizontal="right" vertical="top"/>
    </xf>
    <xf numFmtId="2" fontId="18" fillId="30" borderId="65" xfId="0" applyNumberFormat="1" applyFont="1" applyFill="1" applyBorder="1" applyAlignment="1">
      <alignment horizontal="center" vertical="top"/>
    </xf>
    <xf numFmtId="2" fontId="13" fillId="27" borderId="146" xfId="0" applyNumberFormat="1" applyFont="1" applyFill="1" applyBorder="1" applyAlignment="1">
      <alignment horizontal="center" vertical="center"/>
    </xf>
    <xf numFmtId="49" fontId="18" fillId="29" borderId="32" xfId="0" applyNumberFormat="1" applyFont="1" applyFill="1" applyBorder="1" applyAlignment="1">
      <alignment vertical="top"/>
    </xf>
    <xf numFmtId="49" fontId="18" fillId="29" borderId="63" xfId="0" applyNumberFormat="1" applyFont="1" applyFill="1" applyBorder="1" applyAlignment="1">
      <alignment vertical="top"/>
    </xf>
    <xf numFmtId="49" fontId="18" fillId="29" borderId="105" xfId="0" applyNumberFormat="1" applyFont="1" applyFill="1" applyBorder="1" applyAlignment="1">
      <alignment vertical="top"/>
    </xf>
    <xf numFmtId="2" fontId="18" fillId="31" borderId="41" xfId="0" applyNumberFormat="1" applyFont="1" applyFill="1" applyBorder="1" applyAlignment="1">
      <alignment horizontal="center" vertical="top"/>
    </xf>
    <xf numFmtId="2" fontId="18" fillId="31" borderId="49" xfId="0" applyNumberFormat="1" applyFont="1" applyFill="1" applyBorder="1" applyAlignment="1">
      <alignment horizontal="center" vertical="top"/>
    </xf>
    <xf numFmtId="49" fontId="19" fillId="0" borderId="0" xfId="0" applyNumberFormat="1" applyFont="1" applyAlignment="1">
      <alignment horizontal="right" vertical="top"/>
    </xf>
    <xf numFmtId="2" fontId="35" fillId="0" borderId="0" xfId="0" applyNumberFormat="1" applyFont="1"/>
    <xf numFmtId="2" fontId="18" fillId="28" borderId="65" xfId="0" applyNumberFormat="1" applyFont="1" applyFill="1" applyBorder="1" applyAlignment="1">
      <alignment horizontal="center" vertical="center" wrapText="1"/>
    </xf>
    <xf numFmtId="2" fontId="18" fillId="32" borderId="58" xfId="0" applyNumberFormat="1" applyFont="1" applyFill="1" applyBorder="1" applyAlignment="1">
      <alignment horizontal="center" vertical="center"/>
    </xf>
    <xf numFmtId="2" fontId="18" fillId="32" borderId="65" xfId="0" applyNumberFormat="1" applyFont="1" applyFill="1" applyBorder="1" applyAlignment="1">
      <alignment horizontal="center" vertical="center"/>
    </xf>
    <xf numFmtId="2" fontId="13" fillId="0" borderId="65" xfId="0" applyNumberFormat="1" applyFont="1" applyBorder="1" applyAlignment="1">
      <alignment horizontal="center" vertical="center"/>
    </xf>
    <xf numFmtId="2" fontId="13" fillId="0" borderId="88" xfId="0" applyNumberFormat="1" applyFont="1" applyBorder="1" applyAlignment="1">
      <alignment horizontal="center" vertical="center"/>
    </xf>
    <xf numFmtId="2" fontId="18" fillId="28" borderId="58" xfId="0" applyNumberFormat="1" applyFont="1" applyFill="1" applyBorder="1" applyAlignment="1">
      <alignment horizontal="center" vertical="center"/>
    </xf>
    <xf numFmtId="166" fontId="31" fillId="0" borderId="0" xfId="0" applyNumberFormat="1" applyFont="1"/>
    <xf numFmtId="0" fontId="34" fillId="0" borderId="0" xfId="0" applyFont="1"/>
    <xf numFmtId="0" fontId="34" fillId="0" borderId="0" xfId="0" applyFont="1" applyAlignment="1">
      <alignment horizontal="left"/>
    </xf>
    <xf numFmtId="2" fontId="34" fillId="0" borderId="0" xfId="0" applyNumberFormat="1" applyFont="1"/>
    <xf numFmtId="166" fontId="13" fillId="0" borderId="0" xfId="0" applyNumberFormat="1" applyFont="1" applyAlignment="1">
      <alignment horizontal="center"/>
    </xf>
    <xf numFmtId="166" fontId="34" fillId="0" borderId="0" xfId="0" applyNumberFormat="1" applyFont="1"/>
    <xf numFmtId="0" fontId="34" fillId="0" borderId="0" xfId="0" applyFont="1" applyAlignment="1">
      <alignment horizontal="left" vertical="top"/>
    </xf>
    <xf numFmtId="0" fontId="35" fillId="0" borderId="0" xfId="0" applyFont="1"/>
    <xf numFmtId="0" fontId="34" fillId="0" borderId="0" xfId="0" applyFont="1" applyAlignment="1">
      <alignment wrapText="1"/>
    </xf>
    <xf numFmtId="166" fontId="15" fillId="27" borderId="138" xfId="0" applyNumberFormat="1" applyFont="1" applyFill="1" applyBorder="1" applyAlignment="1">
      <alignment horizontal="center" vertical="center"/>
    </xf>
    <xf numFmtId="166" fontId="13" fillId="25" borderId="25" xfId="0" applyNumberFormat="1" applyFont="1" applyFill="1" applyBorder="1" applyAlignment="1">
      <alignment horizontal="center" vertical="center"/>
    </xf>
    <xf numFmtId="166" fontId="13" fillId="25" borderId="0" xfId="0" applyNumberFormat="1" applyFont="1" applyFill="1" applyAlignment="1">
      <alignment horizontal="center" vertical="center"/>
    </xf>
    <xf numFmtId="166" fontId="15" fillId="27" borderId="176" xfId="0" applyNumberFormat="1" applyFont="1" applyFill="1" applyBorder="1" applyAlignment="1">
      <alignment horizontal="center" vertical="center"/>
    </xf>
    <xf numFmtId="166" fontId="15" fillId="27" borderId="253" xfId="0" applyNumberFormat="1" applyFont="1" applyFill="1" applyBorder="1" applyAlignment="1">
      <alignment horizontal="center" vertical="center"/>
    </xf>
    <xf numFmtId="166" fontId="15" fillId="27" borderId="235" xfId="0" applyNumberFormat="1" applyFont="1" applyFill="1" applyBorder="1" applyAlignment="1">
      <alignment horizontal="center" vertical="center"/>
    </xf>
    <xf numFmtId="166" fontId="13" fillId="25" borderId="15" xfId="0" applyNumberFormat="1" applyFont="1" applyFill="1" applyBorder="1" applyAlignment="1">
      <alignment horizontal="center" vertical="center"/>
    </xf>
    <xf numFmtId="166" fontId="15" fillId="27" borderId="204" xfId="0" applyNumberFormat="1" applyFont="1" applyFill="1" applyBorder="1" applyAlignment="1">
      <alignment horizontal="center" vertical="center"/>
    </xf>
    <xf numFmtId="166" fontId="13" fillId="25" borderId="23" xfId="0" applyNumberFormat="1" applyFont="1" applyFill="1" applyBorder="1" applyAlignment="1">
      <alignment horizontal="center" vertical="center"/>
    </xf>
    <xf numFmtId="166" fontId="15" fillId="27" borderId="220" xfId="0" applyNumberFormat="1" applyFont="1" applyFill="1" applyBorder="1" applyAlignment="1">
      <alignment horizontal="center" vertical="center"/>
    </xf>
    <xf numFmtId="166" fontId="15" fillId="27" borderId="178" xfId="0" applyNumberFormat="1" applyFont="1" applyFill="1" applyBorder="1" applyAlignment="1">
      <alignment horizontal="center" vertical="center"/>
    </xf>
    <xf numFmtId="166" fontId="13" fillId="25" borderId="136" xfId="0" applyNumberFormat="1" applyFont="1" applyFill="1" applyBorder="1" applyAlignment="1">
      <alignment horizontal="center" vertical="center"/>
    </xf>
    <xf numFmtId="166" fontId="15" fillId="27" borderId="124" xfId="0" applyNumberFormat="1" applyFont="1" applyFill="1" applyBorder="1" applyAlignment="1">
      <alignment horizontal="center" vertical="center"/>
    </xf>
    <xf numFmtId="2" fontId="18" fillId="27" borderId="236" xfId="0" applyNumberFormat="1" applyFont="1" applyFill="1" applyBorder="1" applyAlignment="1">
      <alignment horizontal="center" vertical="center"/>
    </xf>
    <xf numFmtId="166" fontId="18" fillId="27" borderId="178" xfId="0" applyNumberFormat="1" applyFont="1" applyFill="1" applyBorder="1" applyAlignment="1">
      <alignment horizontal="center" vertical="center"/>
    </xf>
    <xf numFmtId="2" fontId="18" fillId="27" borderId="138" xfId="0" applyNumberFormat="1" applyFont="1" applyFill="1" applyBorder="1" applyAlignment="1">
      <alignment horizontal="center" vertical="center"/>
    </xf>
    <xf numFmtId="166" fontId="13" fillId="25" borderId="160" xfId="0" applyNumberFormat="1" applyFont="1" applyFill="1" applyBorder="1" applyAlignment="1">
      <alignment horizontal="center" vertical="center"/>
    </xf>
    <xf numFmtId="166" fontId="18" fillId="27" borderId="182" xfId="0" applyNumberFormat="1" applyFont="1" applyFill="1" applyBorder="1" applyAlignment="1">
      <alignment horizontal="center" vertical="center"/>
    </xf>
    <xf numFmtId="166" fontId="20" fillId="25" borderId="25" xfId="0" applyNumberFormat="1" applyFont="1" applyFill="1" applyBorder="1" applyAlignment="1">
      <alignment horizontal="center" vertical="center" wrapText="1"/>
    </xf>
    <xf numFmtId="166" fontId="18" fillId="27" borderId="213" xfId="0" applyNumberFormat="1" applyFont="1" applyFill="1" applyBorder="1" applyAlignment="1">
      <alignment horizontal="center" vertical="center"/>
    </xf>
    <xf numFmtId="166" fontId="20" fillId="25" borderId="165" xfId="0" applyNumberFormat="1" applyFont="1" applyFill="1" applyBorder="1" applyAlignment="1">
      <alignment horizontal="center" vertical="center" wrapText="1"/>
    </xf>
    <xf numFmtId="166" fontId="18" fillId="27" borderId="124" xfId="0" applyNumberFormat="1" applyFont="1" applyFill="1" applyBorder="1" applyAlignment="1">
      <alignment horizontal="center" vertical="center"/>
    </xf>
    <xf numFmtId="166" fontId="18" fillId="27" borderId="189" xfId="0" applyNumberFormat="1" applyFont="1" applyFill="1" applyBorder="1" applyAlignment="1">
      <alignment horizontal="center" vertical="center"/>
    </xf>
    <xf numFmtId="166" fontId="20" fillId="25" borderId="142" xfId="0" applyNumberFormat="1" applyFont="1" applyFill="1" applyBorder="1" applyAlignment="1">
      <alignment horizontal="center" vertical="center" wrapText="1"/>
    </xf>
    <xf numFmtId="166" fontId="13" fillId="0" borderId="70" xfId="0" applyNumberFormat="1" applyFont="1" applyBorder="1" applyAlignment="1">
      <alignment horizontal="center" vertical="center"/>
    </xf>
    <xf numFmtId="2" fontId="13" fillId="26" borderId="114" xfId="0" applyNumberFormat="1" applyFont="1" applyFill="1" applyBorder="1" applyAlignment="1">
      <alignment horizontal="center" vertical="center"/>
    </xf>
    <xf numFmtId="2" fontId="18" fillId="27" borderId="49" xfId="0" applyNumberFormat="1" applyFont="1" applyFill="1" applyBorder="1" applyAlignment="1">
      <alignment horizontal="center" vertical="center"/>
    </xf>
    <xf numFmtId="0" fontId="16" fillId="25" borderId="81" xfId="0" applyFont="1" applyFill="1" applyBorder="1" applyAlignment="1">
      <alignment horizontal="center" vertical="center"/>
    </xf>
    <xf numFmtId="2" fontId="13" fillId="25" borderId="81" xfId="0" applyNumberFormat="1" applyFont="1" applyFill="1" applyBorder="1" applyAlignment="1">
      <alignment horizontal="center" vertical="center"/>
    </xf>
    <xf numFmtId="0" fontId="18" fillId="40" borderId="189" xfId="0" applyFont="1" applyFill="1" applyBorder="1" applyAlignment="1">
      <alignment horizontal="center" vertical="center"/>
    </xf>
    <xf numFmtId="2" fontId="18" fillId="40" borderId="171" xfId="0" applyNumberFormat="1" applyFont="1" applyFill="1" applyBorder="1" applyAlignment="1">
      <alignment horizontal="center" vertical="center"/>
    </xf>
    <xf numFmtId="0" fontId="16" fillId="0" borderId="306" xfId="0" applyFont="1" applyBorder="1" applyAlignment="1">
      <alignment horizontal="center" vertical="center"/>
    </xf>
    <xf numFmtId="0" fontId="16" fillId="0" borderId="214" xfId="0" applyFont="1" applyBorder="1" applyAlignment="1">
      <alignment horizontal="center" vertical="center"/>
    </xf>
    <xf numFmtId="0" fontId="18" fillId="28" borderId="189" xfId="0" applyFont="1" applyFill="1" applyBorder="1" applyAlignment="1">
      <alignment horizontal="center" vertical="center"/>
    </xf>
    <xf numFmtId="2" fontId="18" fillId="28" borderId="171" xfId="0" applyNumberFormat="1" applyFont="1" applyFill="1" applyBorder="1" applyAlignment="1">
      <alignment horizontal="center" vertical="center"/>
    </xf>
    <xf numFmtId="2" fontId="18" fillId="28" borderId="186" xfId="0" applyNumberFormat="1" applyFont="1" applyFill="1" applyBorder="1" applyAlignment="1">
      <alignment horizontal="center" vertical="center"/>
    </xf>
    <xf numFmtId="0" fontId="13" fillId="25" borderId="184" xfId="0" applyFont="1" applyFill="1" applyBorder="1" applyAlignment="1">
      <alignment horizontal="center" vertical="center"/>
    </xf>
    <xf numFmtId="2" fontId="13" fillId="26" borderId="144" xfId="0" applyNumberFormat="1" applyFont="1" applyFill="1" applyBorder="1" applyAlignment="1">
      <alignment horizontal="center" vertical="center"/>
    </xf>
    <xf numFmtId="0" fontId="13" fillId="25" borderId="325" xfId="0" applyFont="1" applyFill="1" applyBorder="1" applyAlignment="1">
      <alignment horizontal="center" vertical="center"/>
    </xf>
    <xf numFmtId="0" fontId="13" fillId="0" borderId="101" xfId="0" applyFont="1" applyBorder="1" applyAlignment="1">
      <alignment horizontal="center" vertical="center"/>
    </xf>
    <xf numFmtId="0" fontId="18" fillId="28" borderId="136" xfId="0" applyFont="1" applyFill="1" applyBorder="1" applyAlignment="1">
      <alignment horizontal="center" vertical="center"/>
    </xf>
    <xf numFmtId="2" fontId="18" fillId="28" borderId="185" xfId="0" applyNumberFormat="1" applyFont="1" applyFill="1" applyBorder="1" applyAlignment="1">
      <alignment horizontal="center" vertical="center"/>
    </xf>
    <xf numFmtId="2" fontId="18" fillId="28" borderId="209" xfId="0" applyNumberFormat="1" applyFont="1" applyFill="1" applyBorder="1" applyAlignment="1">
      <alignment horizontal="center" vertical="center"/>
    </xf>
    <xf numFmtId="0" fontId="13" fillId="25" borderId="140" xfId="0" applyFont="1" applyFill="1" applyBorder="1" applyAlignment="1">
      <alignment horizontal="center" vertical="center"/>
    </xf>
    <xf numFmtId="2" fontId="13" fillId="25" borderId="140" xfId="0" applyNumberFormat="1" applyFont="1" applyFill="1" applyBorder="1" applyAlignment="1">
      <alignment horizontal="center" vertical="center"/>
    </xf>
    <xf numFmtId="0" fontId="13" fillId="25" borderId="141" xfId="0" applyFont="1" applyFill="1" applyBorder="1" applyAlignment="1">
      <alignment horizontal="center" vertical="center"/>
    </xf>
    <xf numFmtId="2" fontId="13" fillId="25" borderId="155" xfId="0" applyNumberFormat="1" applyFont="1" applyFill="1" applyBorder="1" applyAlignment="1">
      <alignment horizontal="center" vertical="center"/>
    </xf>
    <xf numFmtId="2" fontId="13" fillId="25" borderId="135" xfId="0" applyNumberFormat="1" applyFont="1" applyFill="1" applyBorder="1" applyAlignment="1">
      <alignment horizontal="center" vertical="center"/>
    </xf>
    <xf numFmtId="2" fontId="13" fillId="25" borderId="302" xfId="0" applyNumberFormat="1" applyFont="1" applyFill="1" applyBorder="1" applyAlignment="1">
      <alignment horizontal="center" vertical="center"/>
    </xf>
    <xf numFmtId="0" fontId="13" fillId="25" borderId="137" xfId="0" applyFont="1" applyFill="1" applyBorder="1" applyAlignment="1">
      <alignment horizontal="center" vertical="center"/>
    </xf>
    <xf numFmtId="0" fontId="13" fillId="25" borderId="150" xfId="0" applyFont="1" applyFill="1" applyBorder="1" applyAlignment="1">
      <alignment horizontal="center" vertical="center"/>
    </xf>
    <xf numFmtId="0" fontId="13" fillId="25" borderId="135" xfId="0" applyFont="1" applyFill="1" applyBorder="1" applyAlignment="1">
      <alignment horizontal="center" vertical="center"/>
    </xf>
    <xf numFmtId="49" fontId="17" fillId="29" borderId="0" xfId="0" applyNumberFormat="1" applyFont="1" applyFill="1" applyAlignment="1">
      <alignment vertical="center"/>
    </xf>
    <xf numFmtId="49" fontId="17" fillId="29" borderId="54" xfId="0" applyNumberFormat="1" applyFont="1" applyFill="1" applyBorder="1" applyAlignment="1">
      <alignment vertical="center"/>
    </xf>
    <xf numFmtId="2" fontId="13" fillId="26" borderId="315" xfId="0" applyNumberFormat="1" applyFont="1" applyFill="1" applyBorder="1" applyAlignment="1">
      <alignment horizontal="center" vertical="center"/>
    </xf>
    <xf numFmtId="2" fontId="13" fillId="26" borderId="314" xfId="0" applyNumberFormat="1" applyFont="1" applyFill="1" applyBorder="1" applyAlignment="1">
      <alignment horizontal="center" vertical="center"/>
    </xf>
    <xf numFmtId="0" fontId="16" fillId="25" borderId="128" xfId="0" applyFont="1" applyFill="1" applyBorder="1" applyAlignment="1">
      <alignment horizontal="center" vertical="center"/>
    </xf>
    <xf numFmtId="2" fontId="13" fillId="26" borderId="123" xfId="0" applyNumberFormat="1" applyFont="1" applyFill="1" applyBorder="1" applyAlignment="1">
      <alignment horizontal="center" vertical="center"/>
    </xf>
    <xf numFmtId="2" fontId="13" fillId="26" borderId="129" xfId="0" applyNumberFormat="1" applyFont="1" applyFill="1" applyBorder="1" applyAlignment="1">
      <alignment horizontal="center" vertical="center"/>
    </xf>
    <xf numFmtId="2" fontId="13" fillId="26" borderId="121" xfId="0" applyNumberFormat="1" applyFont="1" applyFill="1" applyBorder="1" applyAlignment="1">
      <alignment horizontal="center" vertical="center"/>
    </xf>
    <xf numFmtId="0" fontId="16" fillId="25" borderId="81" xfId="0" applyFont="1" applyFill="1" applyBorder="1" applyAlignment="1">
      <alignment horizontal="center" vertical="center" wrapText="1"/>
    </xf>
    <xf numFmtId="0" fontId="16" fillId="25" borderId="325" xfId="0" applyFont="1" applyFill="1" applyBorder="1" applyAlignment="1">
      <alignment horizontal="center" vertical="center" wrapText="1"/>
    </xf>
    <xf numFmtId="2" fontId="13" fillId="25" borderId="138" xfId="0" applyNumberFormat="1" applyFont="1" applyFill="1" applyBorder="1" applyAlignment="1">
      <alignment horizontal="center" vertical="center"/>
    </xf>
    <xf numFmtId="0" fontId="18" fillId="28" borderId="49" xfId="0" applyFont="1" applyFill="1" applyBorder="1" applyAlignment="1">
      <alignment horizontal="center" vertical="center"/>
    </xf>
    <xf numFmtId="49" fontId="17" fillId="29" borderId="54" xfId="0" applyNumberFormat="1" applyFont="1" applyFill="1" applyBorder="1" applyAlignment="1">
      <alignment horizontal="right" vertical="center"/>
    </xf>
    <xf numFmtId="2" fontId="17" fillId="29" borderId="59" xfId="0" applyNumberFormat="1" applyFont="1" applyFill="1" applyBorder="1" applyAlignment="1">
      <alignment horizontal="center" vertical="center"/>
    </xf>
    <xf numFmtId="49" fontId="32" fillId="29" borderId="77" xfId="0" applyNumberFormat="1" applyFont="1" applyFill="1" applyBorder="1" applyAlignment="1">
      <alignment horizontal="right" vertical="center"/>
    </xf>
    <xf numFmtId="2" fontId="17" fillId="29" borderId="77" xfId="0" applyNumberFormat="1" applyFont="1" applyFill="1" applyBorder="1" applyAlignment="1">
      <alignment horizontal="center" vertical="center"/>
    </xf>
    <xf numFmtId="49" fontId="17" fillId="29" borderId="77" xfId="0" applyNumberFormat="1" applyFont="1" applyFill="1" applyBorder="1" applyAlignment="1">
      <alignment horizontal="center" vertical="center"/>
    </xf>
    <xf numFmtId="49" fontId="17" fillId="29" borderId="105" xfId="0" applyNumberFormat="1" applyFont="1" applyFill="1" applyBorder="1" applyAlignment="1">
      <alignment horizontal="center" vertical="center"/>
    </xf>
    <xf numFmtId="49" fontId="17" fillId="29" borderId="105" xfId="0" applyNumberFormat="1" applyFont="1" applyFill="1" applyBorder="1" applyAlignment="1">
      <alignment horizontal="right" vertical="center"/>
    </xf>
    <xf numFmtId="2" fontId="17" fillId="29" borderId="70" xfId="0" applyNumberFormat="1" applyFont="1" applyFill="1" applyBorder="1" applyAlignment="1">
      <alignment horizontal="center" vertical="center"/>
    </xf>
    <xf numFmtId="49" fontId="17" fillId="29" borderId="77" xfId="0" applyNumberFormat="1" applyFont="1" applyFill="1" applyBorder="1" applyAlignment="1">
      <alignment horizontal="right" vertical="center"/>
    </xf>
    <xf numFmtId="0" fontId="16" fillId="25" borderId="70" xfId="0" applyFont="1" applyFill="1" applyBorder="1" applyAlignment="1">
      <alignment horizontal="center" vertical="center"/>
    </xf>
    <xf numFmtId="2" fontId="13" fillId="26" borderId="108" xfId="0" applyNumberFormat="1" applyFont="1" applyFill="1" applyBorder="1" applyAlignment="1">
      <alignment horizontal="center" vertical="center"/>
    </xf>
    <xf numFmtId="2" fontId="13" fillId="26" borderId="69" xfId="0" applyNumberFormat="1" applyFont="1" applyFill="1" applyBorder="1" applyAlignment="1">
      <alignment horizontal="center" vertical="center"/>
    </xf>
    <xf numFmtId="0" fontId="17" fillId="27" borderId="182" xfId="0" applyFont="1" applyFill="1" applyBorder="1" applyAlignment="1">
      <alignment horizontal="center" vertical="center"/>
    </xf>
    <xf numFmtId="2" fontId="18" fillId="27" borderId="217" xfId="0" applyNumberFormat="1" applyFont="1" applyFill="1" applyBorder="1" applyAlignment="1">
      <alignment horizontal="center" vertical="center"/>
    </xf>
    <xf numFmtId="2" fontId="18" fillId="27" borderId="258" xfId="0" applyNumberFormat="1" applyFont="1" applyFill="1" applyBorder="1" applyAlignment="1">
      <alignment horizontal="center" vertical="center"/>
    </xf>
    <xf numFmtId="0" fontId="14" fillId="0" borderId="164" xfId="0" applyFont="1" applyBorder="1" applyAlignment="1">
      <alignment horizontal="left" vertical="center" wrapText="1"/>
    </xf>
    <xf numFmtId="2" fontId="13" fillId="0" borderId="143" xfId="0" applyNumberFormat="1" applyFont="1" applyBorder="1" applyAlignment="1">
      <alignment horizontal="center" vertical="center"/>
    </xf>
    <xf numFmtId="0" fontId="17" fillId="27" borderId="218" xfId="0" applyFont="1" applyFill="1" applyBorder="1" applyAlignment="1">
      <alignment horizontal="center" vertical="center"/>
    </xf>
    <xf numFmtId="2" fontId="13" fillId="26" borderId="18" xfId="0" applyNumberFormat="1" applyFont="1" applyFill="1" applyBorder="1" applyAlignment="1">
      <alignment horizontal="center" vertical="center"/>
    </xf>
    <xf numFmtId="2" fontId="13" fillId="26" borderId="257" xfId="0" applyNumberFormat="1" applyFont="1" applyFill="1" applyBorder="1" applyAlignment="1">
      <alignment horizontal="center" vertical="center"/>
    </xf>
    <xf numFmtId="2" fontId="13" fillId="26" borderId="140" xfId="0" applyNumberFormat="1" applyFont="1" applyFill="1" applyBorder="1" applyAlignment="1">
      <alignment horizontal="center" vertical="center"/>
    </xf>
    <xf numFmtId="2" fontId="13" fillId="26" borderId="141" xfId="0" applyNumberFormat="1" applyFont="1" applyFill="1" applyBorder="1" applyAlignment="1">
      <alignment horizontal="center" vertical="center"/>
    </xf>
    <xf numFmtId="2" fontId="13" fillId="26" borderId="135" xfId="0" applyNumberFormat="1" applyFont="1" applyFill="1" applyBorder="1" applyAlignment="1">
      <alignment horizontal="center" vertical="center"/>
    </xf>
    <xf numFmtId="0" fontId="16" fillId="25" borderId="136" xfId="0" applyFont="1" applyFill="1" applyBorder="1" applyAlignment="1">
      <alignment horizontal="center" vertical="center"/>
    </xf>
    <xf numFmtId="2" fontId="18" fillId="29" borderId="19" xfId="0" applyNumberFormat="1" applyFont="1" applyFill="1" applyBorder="1" applyAlignment="1">
      <alignment horizontal="center" vertical="center"/>
    </xf>
    <xf numFmtId="2" fontId="18" fillId="29" borderId="10" xfId="0" applyNumberFormat="1" applyFont="1" applyFill="1" applyBorder="1" applyAlignment="1">
      <alignment horizontal="center" vertical="center"/>
    </xf>
    <xf numFmtId="49" fontId="17" fillId="29" borderId="54" xfId="0" applyNumberFormat="1" applyFont="1" applyFill="1" applyBorder="1" applyAlignment="1">
      <alignment horizontal="center" vertical="center"/>
    </xf>
    <xf numFmtId="2" fontId="13" fillId="0" borderId="306" xfId="0" applyNumberFormat="1" applyFont="1" applyBorder="1" applyAlignment="1">
      <alignment horizontal="center" vertical="center"/>
    </xf>
    <xf numFmtId="2" fontId="18" fillId="31" borderId="44" xfId="0" applyNumberFormat="1" applyFont="1" applyFill="1" applyBorder="1" applyAlignment="1">
      <alignment horizontal="center" vertical="center"/>
    </xf>
    <xf numFmtId="2" fontId="18" fillId="31" borderId="98" xfId="0" applyNumberFormat="1" applyFont="1" applyFill="1" applyBorder="1" applyAlignment="1">
      <alignment horizontal="center" vertical="center"/>
    </xf>
    <xf numFmtId="2" fontId="18" fillId="29" borderId="39" xfId="0" applyNumberFormat="1" applyFont="1" applyFill="1" applyBorder="1" applyAlignment="1">
      <alignment horizontal="center" vertical="center"/>
    </xf>
    <xf numFmtId="2" fontId="13" fillId="26" borderId="29" xfId="0" applyNumberFormat="1" applyFont="1" applyFill="1" applyBorder="1" applyAlignment="1">
      <alignment horizontal="center" vertical="center"/>
    </xf>
    <xf numFmtId="2" fontId="13" fillId="26" borderId="31" xfId="0" applyNumberFormat="1" applyFont="1" applyFill="1" applyBorder="1" applyAlignment="1">
      <alignment horizontal="center" vertical="center"/>
    </xf>
    <xf numFmtId="2" fontId="13" fillId="26" borderId="125" xfId="0" applyNumberFormat="1" applyFont="1" applyFill="1" applyBorder="1" applyAlignment="1">
      <alignment horizontal="center" vertical="center"/>
    </xf>
    <xf numFmtId="2" fontId="13" fillId="25" borderId="330" xfId="0" applyNumberFormat="1" applyFont="1" applyFill="1" applyBorder="1" applyAlignment="1">
      <alignment horizontal="center" vertical="center"/>
    </xf>
    <xf numFmtId="2" fontId="18" fillId="27" borderId="320" xfId="0" applyNumberFormat="1" applyFont="1" applyFill="1" applyBorder="1" applyAlignment="1">
      <alignment horizontal="center" vertical="center"/>
    </xf>
    <xf numFmtId="2" fontId="18" fillId="27" borderId="284" xfId="0" applyNumberFormat="1" applyFont="1" applyFill="1" applyBorder="1" applyAlignment="1">
      <alignment horizontal="center" vertical="center"/>
    </xf>
    <xf numFmtId="2" fontId="18" fillId="27" borderId="204" xfId="0" applyNumberFormat="1" applyFont="1" applyFill="1" applyBorder="1" applyAlignment="1">
      <alignment horizontal="center" vertical="center"/>
    </xf>
    <xf numFmtId="2" fontId="13" fillId="25" borderId="171" xfId="0" applyNumberFormat="1" applyFont="1" applyFill="1" applyBorder="1" applyAlignment="1">
      <alignment vertical="center" wrapText="1"/>
    </xf>
    <xf numFmtId="0" fontId="13" fillId="0" borderId="140" xfId="0" applyFont="1" applyBorder="1" applyAlignment="1">
      <alignment horizontal="left" vertical="center" wrapText="1"/>
    </xf>
    <xf numFmtId="0" fontId="13" fillId="25" borderId="92" xfId="0" applyFont="1" applyFill="1" applyBorder="1" applyAlignment="1">
      <alignment horizontal="center" vertical="center"/>
    </xf>
    <xf numFmtId="0" fontId="18" fillId="27" borderId="178" xfId="0" applyFont="1" applyFill="1" applyBorder="1" applyAlignment="1">
      <alignment horizontal="center" vertical="center"/>
    </xf>
    <xf numFmtId="0" fontId="13" fillId="0" borderId="137" xfId="0" applyFont="1" applyBorder="1" applyAlignment="1">
      <alignment horizontal="left" vertical="center" wrapText="1"/>
    </xf>
    <xf numFmtId="2" fontId="13" fillId="25" borderId="184" xfId="0" applyNumberFormat="1" applyFont="1" applyFill="1" applyBorder="1" applyAlignment="1">
      <alignment horizontal="center" vertical="center"/>
    </xf>
    <xf numFmtId="0" fontId="18" fillId="27" borderId="138" xfId="0" applyFont="1" applyFill="1" applyBorder="1" applyAlignment="1">
      <alignment horizontal="center" vertical="center"/>
    </xf>
    <xf numFmtId="0" fontId="13" fillId="25" borderId="126" xfId="0" applyFont="1" applyFill="1" applyBorder="1" applyAlignment="1">
      <alignment horizontal="center" vertical="center"/>
    </xf>
    <xf numFmtId="0" fontId="18" fillId="27" borderId="132" xfId="0" applyFont="1" applyFill="1" applyBorder="1" applyAlignment="1">
      <alignment horizontal="center" vertical="center"/>
    </xf>
    <xf numFmtId="0" fontId="13" fillId="0" borderId="122" xfId="0" applyFont="1" applyBorder="1" applyAlignment="1">
      <alignment vertical="center" wrapText="1"/>
    </xf>
    <xf numFmtId="0" fontId="13" fillId="25" borderId="132" xfId="0" applyFont="1" applyFill="1" applyBorder="1" applyAlignment="1">
      <alignment vertical="center" wrapText="1"/>
    </xf>
    <xf numFmtId="165" fontId="13" fillId="25" borderId="142" xfId="0" applyNumberFormat="1" applyFont="1" applyFill="1" applyBorder="1" applyAlignment="1">
      <alignment horizontal="center" vertical="center"/>
    </xf>
    <xf numFmtId="2" fontId="13" fillId="25" borderId="139" xfId="0" applyNumberFormat="1" applyFont="1" applyFill="1" applyBorder="1" applyAlignment="1">
      <alignment horizontal="center" vertical="center"/>
    </xf>
    <xf numFmtId="0" fontId="13" fillId="25" borderId="142" xfId="0" applyFont="1" applyFill="1" applyBorder="1" applyAlignment="1">
      <alignment horizontal="center" vertical="center"/>
    </xf>
    <xf numFmtId="0" fontId="13" fillId="25" borderId="40" xfId="23" applyFont="1" applyFill="1" applyBorder="1" applyAlignment="1">
      <alignment horizontal="center" vertical="center"/>
    </xf>
    <xf numFmtId="2" fontId="13" fillId="26" borderId="106" xfId="23" applyNumberFormat="1" applyFont="1" applyFill="1" applyBorder="1" applyAlignment="1">
      <alignment horizontal="center" vertical="center"/>
    </xf>
    <xf numFmtId="2" fontId="13" fillId="26" borderId="81" xfId="23" applyNumberFormat="1" applyFont="1" applyFill="1" applyBorder="1" applyAlignment="1">
      <alignment horizontal="center" vertical="center"/>
    </xf>
    <xf numFmtId="0" fontId="18" fillId="27" borderId="124" xfId="23" applyFont="1" applyFill="1" applyBorder="1" applyAlignment="1">
      <alignment horizontal="center" vertical="center"/>
    </xf>
    <xf numFmtId="2" fontId="18" fillId="27" borderId="194" xfId="23" applyNumberFormat="1" applyFont="1" applyFill="1" applyBorder="1" applyAlignment="1">
      <alignment horizontal="center" vertical="center"/>
    </xf>
    <xf numFmtId="2" fontId="18" fillId="27" borderId="146" xfId="23" applyNumberFormat="1" applyFont="1" applyFill="1" applyBorder="1" applyAlignment="1">
      <alignment horizontal="center" vertical="center"/>
    </xf>
    <xf numFmtId="0" fontId="13" fillId="25" borderId="101" xfId="23" applyFont="1" applyFill="1" applyBorder="1" applyAlignment="1">
      <alignment horizontal="center" vertical="center" wrapText="1"/>
    </xf>
    <xf numFmtId="2" fontId="13" fillId="36" borderId="81" xfId="23" applyNumberFormat="1" applyFont="1" applyFill="1" applyBorder="1" applyAlignment="1">
      <alignment horizontal="center" vertical="center"/>
    </xf>
    <xf numFmtId="2" fontId="13" fillId="36" borderId="325" xfId="23" applyNumberFormat="1" applyFont="1" applyFill="1" applyBorder="1" applyAlignment="1">
      <alignment horizontal="center" vertical="center"/>
    </xf>
    <xf numFmtId="2" fontId="18" fillId="27" borderId="203" xfId="23" applyNumberFormat="1" applyFont="1" applyFill="1" applyBorder="1" applyAlignment="1">
      <alignment horizontal="center" vertical="center"/>
    </xf>
    <xf numFmtId="2" fontId="18" fillId="27" borderId="171" xfId="23" applyNumberFormat="1" applyFont="1" applyFill="1" applyBorder="1" applyAlignment="1">
      <alignment horizontal="center" vertical="center"/>
    </xf>
    <xf numFmtId="0" fontId="18" fillId="27" borderId="176" xfId="23" applyFont="1" applyFill="1" applyBorder="1" applyAlignment="1">
      <alignment horizontal="center" vertical="center"/>
    </xf>
    <xf numFmtId="2" fontId="18" fillId="27" borderId="313" xfId="23" applyNumberFormat="1" applyFont="1" applyFill="1" applyBorder="1" applyAlignment="1">
      <alignment horizontal="center" vertical="center"/>
    </xf>
    <xf numFmtId="0" fontId="13" fillId="25" borderId="81" xfId="23" applyFont="1" applyFill="1" applyBorder="1" applyAlignment="1">
      <alignment horizontal="center" vertical="center" wrapText="1"/>
    </xf>
    <xf numFmtId="0" fontId="18" fillId="27" borderId="182" xfId="23" applyFont="1" applyFill="1" applyBorder="1" applyAlignment="1">
      <alignment horizontal="center" vertical="center"/>
    </xf>
    <xf numFmtId="0" fontId="13" fillId="25" borderId="101" xfId="23" applyFont="1" applyFill="1" applyBorder="1" applyAlignment="1">
      <alignment horizontal="center" vertical="center"/>
    </xf>
    <xf numFmtId="2" fontId="13" fillId="26" borderId="326" xfId="23" applyNumberFormat="1" applyFont="1" applyFill="1" applyBorder="1" applyAlignment="1">
      <alignment horizontal="center" vertical="center"/>
    </xf>
    <xf numFmtId="2" fontId="13" fillId="26" borderId="325" xfId="23" applyNumberFormat="1" applyFont="1" applyFill="1" applyBorder="1" applyAlignment="1">
      <alignment horizontal="center" vertical="center"/>
    </xf>
    <xf numFmtId="0" fontId="18" fillId="27" borderId="189" xfId="23" applyFont="1" applyFill="1" applyBorder="1" applyAlignment="1">
      <alignment horizontal="center" vertical="center"/>
    </xf>
    <xf numFmtId="0" fontId="13" fillId="25" borderId="70" xfId="23" applyFont="1" applyFill="1" applyBorder="1" applyAlignment="1">
      <alignment horizontal="center" vertical="center"/>
    </xf>
    <xf numFmtId="0" fontId="18" fillId="27" borderId="58" xfId="23" applyFont="1" applyFill="1" applyBorder="1" applyAlignment="1">
      <alignment horizontal="center" vertical="center"/>
    </xf>
    <xf numFmtId="2" fontId="18" fillId="27" borderId="87" xfId="23" applyNumberFormat="1" applyFont="1" applyFill="1" applyBorder="1" applyAlignment="1">
      <alignment horizontal="center" vertical="center"/>
    </xf>
    <xf numFmtId="0" fontId="13" fillId="25" borderId="37" xfId="0" applyFont="1" applyFill="1" applyBorder="1" applyAlignment="1">
      <alignment horizontal="center" vertical="center"/>
    </xf>
    <xf numFmtId="165" fontId="13" fillId="25" borderId="37" xfId="23" applyNumberFormat="1" applyFont="1" applyFill="1" applyBorder="1" applyAlignment="1">
      <alignment horizontal="center" vertical="center"/>
    </xf>
    <xf numFmtId="0" fontId="13" fillId="25" borderId="35" xfId="0" applyFont="1" applyFill="1" applyBorder="1" applyAlignment="1">
      <alignment horizontal="center" vertical="center"/>
    </xf>
    <xf numFmtId="165" fontId="13" fillId="25" borderId="35" xfId="23" applyNumberFormat="1" applyFont="1" applyFill="1" applyBorder="1" applyAlignment="1">
      <alignment horizontal="center" vertical="center"/>
    </xf>
    <xf numFmtId="1" fontId="13" fillId="0" borderId="143" xfId="0" applyNumberFormat="1" applyFont="1" applyBorder="1" applyAlignment="1">
      <alignment horizontal="left" vertical="center" wrapText="1"/>
    </xf>
    <xf numFmtId="165" fontId="13" fillId="25" borderId="81" xfId="23" applyNumberFormat="1" applyFont="1" applyFill="1" applyBorder="1" applyAlignment="1">
      <alignment horizontal="center" vertical="center"/>
    </xf>
    <xf numFmtId="165" fontId="13" fillId="25" borderId="325" xfId="23" applyNumberFormat="1" applyFont="1" applyFill="1" applyBorder="1" applyAlignment="1">
      <alignment horizontal="center" vertical="center"/>
    </xf>
    <xf numFmtId="0" fontId="18" fillId="28" borderId="58" xfId="0" applyFont="1" applyFill="1" applyBorder="1" applyAlignment="1">
      <alignment horizontal="center" vertical="center"/>
    </xf>
    <xf numFmtId="2" fontId="18" fillId="40" borderId="58" xfId="23" applyNumberFormat="1" applyFont="1" applyFill="1" applyBorder="1" applyAlignment="1">
      <alignment horizontal="center" vertical="center"/>
    </xf>
    <xf numFmtId="0" fontId="13" fillId="25" borderId="233" xfId="0" applyFont="1" applyFill="1" applyBorder="1" applyAlignment="1">
      <alignment horizontal="center" vertical="center"/>
    </xf>
    <xf numFmtId="165" fontId="13" fillId="25" borderId="315" xfId="23" applyNumberFormat="1" applyFont="1" applyFill="1" applyBorder="1" applyAlignment="1">
      <alignment horizontal="center" vertical="center"/>
    </xf>
    <xf numFmtId="0" fontId="13" fillId="25" borderId="305" xfId="0" applyFont="1" applyFill="1" applyBorder="1" applyAlignment="1">
      <alignment horizontal="center" vertical="center"/>
    </xf>
    <xf numFmtId="165" fontId="13" fillId="25" borderId="290" xfId="23" applyNumberFormat="1" applyFont="1" applyFill="1" applyBorder="1" applyAlignment="1">
      <alignment horizontal="center" vertical="center"/>
    </xf>
    <xf numFmtId="0" fontId="13" fillId="35" borderId="83" xfId="23" applyFont="1" applyFill="1" applyBorder="1" applyAlignment="1">
      <alignment horizontal="center" vertical="center"/>
    </xf>
    <xf numFmtId="0" fontId="13" fillId="35" borderId="0" xfId="23" applyFont="1" applyFill="1" applyAlignment="1">
      <alignment horizontal="center" vertical="center"/>
    </xf>
    <xf numFmtId="2" fontId="13" fillId="36" borderId="59" xfId="23" applyNumberFormat="1" applyFont="1" applyFill="1" applyBorder="1" applyAlignment="1">
      <alignment horizontal="center" vertical="center"/>
    </xf>
    <xf numFmtId="49" fontId="13" fillId="35" borderId="0" xfId="23" quotePrefix="1" applyNumberFormat="1" applyFont="1" applyFill="1" applyAlignment="1">
      <alignment horizontal="center" vertical="center"/>
    </xf>
    <xf numFmtId="49" fontId="13" fillId="35" borderId="0" xfId="23" applyNumberFormat="1" applyFont="1" applyFill="1" applyAlignment="1">
      <alignment horizontal="center" vertical="center"/>
    </xf>
    <xf numFmtId="0" fontId="13" fillId="35" borderId="33" xfId="23" applyFont="1" applyFill="1" applyBorder="1" applyAlignment="1">
      <alignment horizontal="center" vertical="center" wrapText="1"/>
    </xf>
    <xf numFmtId="166" fontId="13" fillId="36" borderId="59" xfId="23" applyNumberFormat="1" applyFont="1" applyFill="1" applyBorder="1" applyAlignment="1">
      <alignment horizontal="center" vertical="center"/>
    </xf>
    <xf numFmtId="0" fontId="13" fillId="35" borderId="59" xfId="23" applyFont="1" applyFill="1" applyBorder="1" applyAlignment="1">
      <alignment horizontal="center" vertical="center"/>
    </xf>
    <xf numFmtId="2" fontId="13" fillId="36" borderId="109" xfId="23" applyNumberFormat="1" applyFont="1" applyFill="1" applyBorder="1" applyAlignment="1">
      <alignment horizontal="center" vertical="center"/>
    </xf>
    <xf numFmtId="0" fontId="13" fillId="25" borderId="23" xfId="23" applyFont="1" applyFill="1" applyBorder="1" applyAlignment="1">
      <alignment horizontal="center" vertical="center"/>
    </xf>
    <xf numFmtId="166" fontId="13" fillId="26" borderId="106" xfId="23" applyNumberFormat="1" applyFont="1" applyFill="1" applyBorder="1" applyAlignment="1">
      <alignment horizontal="center" vertical="center"/>
    </xf>
    <xf numFmtId="166" fontId="13" fillId="26" borderId="80" xfId="23" applyNumberFormat="1" applyFont="1" applyFill="1" applyBorder="1" applyAlignment="1">
      <alignment horizontal="center" vertical="center"/>
    </xf>
    <xf numFmtId="166" fontId="13" fillId="26" borderId="233" xfId="23" applyNumberFormat="1" applyFont="1" applyFill="1" applyBorder="1" applyAlignment="1">
      <alignment horizontal="center" vertical="center"/>
    </xf>
    <xf numFmtId="0" fontId="18" fillId="27" borderId="204" xfId="23" applyFont="1" applyFill="1" applyBorder="1" applyAlignment="1">
      <alignment horizontal="center" vertical="center"/>
    </xf>
    <xf numFmtId="0" fontId="13" fillId="25" borderId="0" xfId="23" applyFont="1" applyFill="1" applyAlignment="1">
      <alignment horizontal="center" vertical="center"/>
    </xf>
    <xf numFmtId="0" fontId="13" fillId="25" borderId="25" xfId="23" applyFont="1" applyFill="1" applyBorder="1" applyAlignment="1">
      <alignment horizontal="center" vertical="center"/>
    </xf>
    <xf numFmtId="0" fontId="13" fillId="25" borderId="132" xfId="0" applyFont="1" applyFill="1" applyBorder="1" applyAlignment="1">
      <alignment horizontal="center" vertical="center"/>
    </xf>
    <xf numFmtId="1" fontId="13" fillId="0" borderId="180" xfId="0" applyNumberFormat="1" applyFont="1" applyBorder="1" applyAlignment="1">
      <alignment horizontal="left" vertical="center" wrapText="1"/>
    </xf>
    <xf numFmtId="0" fontId="13" fillId="25" borderId="181" xfId="0" applyFont="1" applyFill="1" applyBorder="1" applyAlignment="1">
      <alignment horizontal="center" vertical="center"/>
    </xf>
    <xf numFmtId="1" fontId="13" fillId="0" borderId="164" xfId="0" applyNumberFormat="1" applyFont="1" applyBorder="1" applyAlignment="1">
      <alignment horizontal="left" vertical="center" wrapText="1"/>
    </xf>
    <xf numFmtId="0" fontId="13" fillId="25" borderId="33" xfId="0" applyFont="1" applyFill="1" applyBorder="1" applyAlignment="1">
      <alignment horizontal="center" vertical="center" wrapText="1"/>
    </xf>
    <xf numFmtId="0" fontId="18" fillId="27" borderId="195" xfId="0" applyFont="1" applyFill="1" applyBorder="1" applyAlignment="1">
      <alignment horizontal="center" vertical="center"/>
    </xf>
    <xf numFmtId="49" fontId="13" fillId="0" borderId="126" xfId="0" applyNumberFormat="1" applyFont="1" applyBorder="1" applyAlignment="1">
      <alignment horizontal="left" vertical="center" wrapText="1"/>
    </xf>
    <xf numFmtId="0" fontId="18" fillId="27" borderId="0" xfId="0" applyFont="1" applyFill="1" applyAlignment="1">
      <alignment horizontal="center" vertical="center"/>
    </xf>
    <xf numFmtId="2" fontId="18" fillId="27" borderId="137" xfId="0" applyNumberFormat="1" applyFont="1" applyFill="1" applyBorder="1" applyAlignment="1">
      <alignment horizontal="center" vertical="center"/>
    </xf>
    <xf numFmtId="0" fontId="18" fillId="27" borderId="189" xfId="0" applyFont="1" applyFill="1" applyBorder="1" applyAlignment="1">
      <alignment horizontal="center" vertical="center"/>
    </xf>
    <xf numFmtId="0" fontId="13" fillId="0" borderId="37" xfId="0" applyFont="1" applyBorder="1" applyAlignment="1">
      <alignment horizontal="center" vertical="center"/>
    </xf>
    <xf numFmtId="0" fontId="13" fillId="25" borderId="0" xfId="0" applyFont="1" applyFill="1" applyAlignment="1">
      <alignment horizontal="center" vertical="center"/>
    </xf>
    <xf numFmtId="0" fontId="13" fillId="25" borderId="62" xfId="0" applyFont="1" applyFill="1" applyBorder="1" applyAlignment="1">
      <alignment horizontal="center" vertical="center"/>
    </xf>
    <xf numFmtId="0" fontId="18" fillId="27" borderId="70" xfId="0" applyFont="1" applyFill="1" applyBorder="1" applyAlignment="1">
      <alignment horizontal="center" vertical="center"/>
    </xf>
    <xf numFmtId="0" fontId="13" fillId="0" borderId="83" xfId="0" applyFont="1" applyBorder="1" applyAlignment="1">
      <alignment horizontal="center" vertical="center"/>
    </xf>
    <xf numFmtId="0" fontId="13" fillId="0" borderId="0" xfId="0" applyFont="1" applyAlignment="1">
      <alignment horizontal="center" vertical="center"/>
    </xf>
    <xf numFmtId="0" fontId="13" fillId="25" borderId="164" xfId="0" applyFont="1" applyFill="1" applyBorder="1" applyAlignment="1">
      <alignment horizontal="center" vertical="center"/>
    </xf>
    <xf numFmtId="0" fontId="13" fillId="25" borderId="318" xfId="0" applyFont="1" applyFill="1" applyBorder="1" applyAlignment="1">
      <alignment horizontal="center" vertical="center"/>
    </xf>
    <xf numFmtId="49" fontId="13" fillId="0" borderId="59" xfId="0" applyNumberFormat="1" applyFont="1" applyBorder="1" applyAlignment="1">
      <alignment vertical="center" wrapText="1"/>
    </xf>
    <xf numFmtId="2" fontId="13" fillId="26" borderId="106" xfId="0" applyNumberFormat="1" applyFont="1" applyFill="1" applyBorder="1" applyAlignment="1">
      <alignment horizontal="center" vertical="center"/>
    </xf>
    <xf numFmtId="2" fontId="13" fillId="26" borderId="80" xfId="0" applyNumberFormat="1" applyFont="1" applyFill="1" applyBorder="1" applyAlignment="1">
      <alignment horizontal="center" vertical="center"/>
    </xf>
    <xf numFmtId="0" fontId="13" fillId="0" borderId="25" xfId="0" applyFont="1" applyBorder="1" applyAlignment="1">
      <alignment horizontal="center" vertical="center"/>
    </xf>
    <xf numFmtId="0" fontId="13" fillId="25" borderId="100" xfId="0" applyFont="1" applyFill="1" applyBorder="1" applyAlignment="1">
      <alignment horizontal="center" vertical="center"/>
    </xf>
    <xf numFmtId="0" fontId="18" fillId="27" borderId="276" xfId="0" applyFont="1" applyFill="1" applyBorder="1" applyAlignment="1">
      <alignment horizontal="center" vertical="center"/>
    </xf>
    <xf numFmtId="0" fontId="13" fillId="25" borderId="172" xfId="0" applyFont="1" applyFill="1" applyBorder="1" applyAlignment="1">
      <alignment horizontal="center" vertical="center"/>
    </xf>
    <xf numFmtId="0" fontId="18" fillId="27" borderId="54" xfId="0" applyFont="1" applyFill="1" applyBorder="1" applyAlignment="1">
      <alignment horizontal="center" vertical="center"/>
    </xf>
    <xf numFmtId="0" fontId="18" fillId="27" borderId="280" xfId="0" applyFont="1" applyFill="1" applyBorder="1" applyAlignment="1">
      <alignment horizontal="center" vertical="center"/>
    </xf>
    <xf numFmtId="0" fontId="13" fillId="0" borderId="226" xfId="0" applyFont="1" applyBorder="1" applyAlignment="1">
      <alignment horizontal="center" vertical="center"/>
    </xf>
    <xf numFmtId="2" fontId="13" fillId="0" borderId="226" xfId="0" applyNumberFormat="1" applyFont="1" applyBorder="1" applyAlignment="1">
      <alignment horizontal="center" vertical="center"/>
    </xf>
    <xf numFmtId="0" fontId="13" fillId="0" borderId="137" xfId="0" applyFont="1" applyBorder="1" applyAlignment="1">
      <alignment horizontal="center" vertical="center"/>
    </xf>
    <xf numFmtId="0" fontId="13" fillId="0" borderId="150" xfId="0" applyFont="1" applyBorder="1" applyAlignment="1">
      <alignment horizontal="center" vertical="center"/>
    </xf>
    <xf numFmtId="2" fontId="13" fillId="0" borderId="150" xfId="0" applyNumberFormat="1" applyFont="1" applyBorder="1" applyAlignment="1">
      <alignment horizontal="center" vertical="center"/>
    </xf>
    <xf numFmtId="2" fontId="13" fillId="0" borderId="274" xfId="0" applyNumberFormat="1" applyFont="1" applyBorder="1" applyAlignment="1">
      <alignment horizontal="center" vertical="center"/>
    </xf>
    <xf numFmtId="0" fontId="18" fillId="27" borderId="35" xfId="0" applyFont="1" applyFill="1" applyBorder="1" applyAlignment="1">
      <alignment horizontal="center" vertical="center"/>
    </xf>
    <xf numFmtId="2" fontId="18" fillId="27" borderId="35" xfId="0" applyNumberFormat="1" applyFont="1" applyFill="1" applyBorder="1" applyAlignment="1">
      <alignment horizontal="center" vertical="center"/>
    </xf>
    <xf numFmtId="49" fontId="18" fillId="29" borderId="77" xfId="0" applyNumberFormat="1" applyFont="1" applyFill="1" applyBorder="1" applyAlignment="1">
      <alignment horizontal="center" vertical="center"/>
    </xf>
    <xf numFmtId="49" fontId="18" fillId="29" borderId="63" xfId="0" applyNumberFormat="1" applyFont="1" applyFill="1" applyBorder="1" applyAlignment="1">
      <alignment horizontal="center" vertical="center"/>
    </xf>
    <xf numFmtId="2" fontId="18" fillId="29" borderId="63" xfId="0" applyNumberFormat="1" applyFont="1" applyFill="1" applyBorder="1" applyAlignment="1">
      <alignment horizontal="center" vertical="center"/>
    </xf>
    <xf numFmtId="2" fontId="18" fillId="29" borderId="105" xfId="0" applyNumberFormat="1" applyFont="1" applyFill="1" applyBorder="1" applyAlignment="1">
      <alignment horizontal="center" vertical="center"/>
    </xf>
    <xf numFmtId="49" fontId="13" fillId="25" borderId="122" xfId="0" applyNumberFormat="1" applyFont="1" applyFill="1" applyBorder="1" applyAlignment="1">
      <alignment horizontal="center" vertical="center"/>
    </xf>
    <xf numFmtId="0" fontId="18" fillId="27" borderId="176" xfId="0" applyFont="1" applyFill="1" applyBorder="1" applyAlignment="1">
      <alignment horizontal="center" vertical="center"/>
    </xf>
    <xf numFmtId="0" fontId="18" fillId="27" borderId="122" xfId="0" applyFont="1" applyFill="1" applyBorder="1" applyAlignment="1">
      <alignment horizontal="center" vertical="center"/>
    </xf>
    <xf numFmtId="166" fontId="13" fillId="25" borderId="122" xfId="0" applyNumberFormat="1" applyFont="1" applyFill="1" applyBorder="1" applyAlignment="1">
      <alignment horizontal="center" vertical="center"/>
    </xf>
    <xf numFmtId="166" fontId="29" fillId="25" borderId="0" xfId="0" applyNumberFormat="1" applyFont="1" applyFill="1" applyAlignment="1">
      <alignment horizontal="center" vertical="center"/>
    </xf>
    <xf numFmtId="0" fontId="14" fillId="25" borderId="143" xfId="0" applyFont="1" applyFill="1" applyBorder="1" applyAlignment="1">
      <alignment horizontal="left" vertical="center" wrapText="1"/>
    </xf>
    <xf numFmtId="0" fontId="14" fillId="0" borderId="137" xfId="0" applyFont="1" applyBorder="1" applyAlignment="1">
      <alignment horizontal="left" vertical="center" wrapText="1"/>
    </xf>
    <xf numFmtId="0" fontId="14" fillId="0" borderId="184" xfId="0" applyFont="1" applyBorder="1" applyAlignment="1">
      <alignment vertical="center" wrapText="1"/>
    </xf>
    <xf numFmtId="0" fontId="14" fillId="0" borderId="143" xfId="0" applyFont="1" applyBorder="1" applyAlignment="1">
      <alignment vertical="center" wrapText="1"/>
    </xf>
    <xf numFmtId="0" fontId="14" fillId="0" borderId="150" xfId="0" applyFont="1" applyBorder="1" applyAlignment="1">
      <alignment vertical="center" wrapText="1"/>
    </xf>
    <xf numFmtId="0" fontId="16" fillId="0" borderId="150" xfId="0" applyFont="1" applyBorder="1" applyAlignment="1">
      <alignment horizontal="left" vertical="center" wrapText="1"/>
    </xf>
    <xf numFmtId="0" fontId="14" fillId="25" borderId="164" xfId="0" applyFont="1" applyFill="1" applyBorder="1" applyAlignment="1">
      <alignment horizontal="left" vertical="center" wrapText="1"/>
    </xf>
    <xf numFmtId="0" fontId="13" fillId="0" borderId="142" xfId="0" quotePrefix="1" applyFont="1" applyBorder="1" applyAlignment="1">
      <alignment horizontal="left" vertical="center" wrapText="1"/>
    </xf>
    <xf numFmtId="0" fontId="16" fillId="0" borderId="209" xfId="0" applyFont="1" applyBorder="1" applyAlignment="1">
      <alignment horizontal="left" vertical="center" wrapText="1"/>
    </xf>
    <xf numFmtId="0" fontId="14" fillId="0" borderId="120" xfId="0" applyFont="1" applyBorder="1" applyAlignment="1">
      <alignment horizontal="left" vertical="center" wrapText="1"/>
    </xf>
    <xf numFmtId="0" fontId="14" fillId="0" borderId="169" xfId="0" applyFont="1" applyBorder="1" applyAlignment="1">
      <alignment horizontal="left" vertical="center" wrapText="1"/>
    </xf>
    <xf numFmtId="0" fontId="14" fillId="0" borderId="151" xfId="0" applyFont="1" applyBorder="1" applyAlignment="1">
      <alignment horizontal="left" vertical="center" wrapText="1"/>
    </xf>
    <xf numFmtId="0" fontId="14" fillId="0" borderId="154" xfId="0" applyFont="1" applyBorder="1" applyAlignment="1">
      <alignment horizontal="left" vertical="center" wrapText="1"/>
    </xf>
    <xf numFmtId="0" fontId="14" fillId="0" borderId="154" xfId="0" applyFont="1" applyBorder="1" applyAlignment="1">
      <alignment vertical="center" wrapText="1"/>
    </xf>
    <xf numFmtId="0" fontId="14" fillId="0" borderId="151" xfId="0" applyFont="1" applyBorder="1" applyAlignment="1">
      <alignment vertical="center" wrapText="1"/>
    </xf>
    <xf numFmtId="0" fontId="14" fillId="0" borderId="120" xfId="0" applyFont="1" applyBorder="1" applyAlignment="1">
      <alignment vertical="center" wrapText="1"/>
    </xf>
    <xf numFmtId="0" fontId="16" fillId="0" borderId="120" xfId="0" applyFont="1" applyBorder="1" applyAlignment="1">
      <alignment horizontal="left" vertical="center" wrapText="1"/>
    </xf>
    <xf numFmtId="0" fontId="14" fillId="0" borderId="180" xfId="0" applyFont="1" applyBorder="1" applyAlignment="1">
      <alignment horizontal="left" vertical="center" wrapText="1"/>
    </xf>
    <xf numFmtId="0" fontId="16" fillId="25" borderId="167" xfId="0" applyFont="1" applyFill="1" applyBorder="1" applyAlignment="1">
      <alignment vertical="center" wrapText="1"/>
    </xf>
    <xf numFmtId="0" fontId="16" fillId="25" borderId="164" xfId="0" applyFont="1" applyFill="1" applyBorder="1" applyAlignment="1">
      <alignment vertical="center" wrapText="1"/>
    </xf>
    <xf numFmtId="0" fontId="14" fillId="0" borderId="141" xfId="0" applyFont="1" applyBorder="1" applyAlignment="1">
      <alignment vertical="center" wrapText="1"/>
    </xf>
    <xf numFmtId="0" fontId="14" fillId="0" borderId="139" xfId="0" applyFont="1" applyBorder="1" applyAlignment="1">
      <alignment vertical="center" wrapText="1"/>
    </xf>
    <xf numFmtId="0" fontId="14" fillId="0" borderId="181" xfId="0" applyFont="1" applyBorder="1" applyAlignment="1">
      <alignment vertical="center" wrapText="1"/>
    </xf>
    <xf numFmtId="0" fontId="14" fillId="0" borderId="140" xfId="0" applyFont="1" applyBorder="1" applyAlignment="1">
      <alignment vertical="center" wrapText="1"/>
    </xf>
    <xf numFmtId="0" fontId="13" fillId="25" borderId="281" xfId="0" applyFont="1" applyFill="1" applyBorder="1" applyAlignment="1">
      <alignment horizontal="center" vertical="center"/>
    </xf>
    <xf numFmtId="0" fontId="13" fillId="25" borderId="282" xfId="0" applyFont="1" applyFill="1" applyBorder="1" applyAlignment="1">
      <alignment horizontal="center" vertical="center" wrapText="1"/>
    </xf>
    <xf numFmtId="0" fontId="13" fillId="25" borderId="275" xfId="0" applyFont="1" applyFill="1" applyBorder="1" applyAlignment="1">
      <alignment horizontal="center" vertical="center" wrapText="1"/>
    </xf>
    <xf numFmtId="0" fontId="13" fillId="25" borderId="159" xfId="0" applyFont="1" applyFill="1" applyBorder="1" applyAlignment="1">
      <alignment horizontal="center" vertical="center" wrapText="1"/>
    </xf>
    <xf numFmtId="0" fontId="18" fillId="27" borderId="284" xfId="0" applyFont="1" applyFill="1" applyBorder="1" applyAlignment="1">
      <alignment horizontal="center" vertical="center"/>
    </xf>
    <xf numFmtId="165" fontId="13" fillId="25" borderId="184" xfId="0" applyNumberFormat="1" applyFont="1" applyFill="1" applyBorder="1" applyAlignment="1">
      <alignment horizontal="center" vertical="center"/>
    </xf>
    <xf numFmtId="0" fontId="13" fillId="25" borderId="159" xfId="0" applyFont="1" applyFill="1" applyBorder="1" applyAlignment="1">
      <alignment horizontal="center" vertical="center"/>
    </xf>
    <xf numFmtId="165" fontId="13" fillId="25" borderId="150" xfId="0" applyNumberFormat="1" applyFont="1" applyFill="1" applyBorder="1" applyAlignment="1">
      <alignment horizontal="center" vertical="center"/>
    </xf>
    <xf numFmtId="0" fontId="13" fillId="25" borderId="283" xfId="0" applyFont="1" applyFill="1" applyBorder="1" applyAlignment="1">
      <alignment horizontal="center" vertical="center"/>
    </xf>
    <xf numFmtId="165" fontId="13" fillId="25" borderId="143" xfId="0" applyNumberFormat="1" applyFont="1" applyFill="1" applyBorder="1" applyAlignment="1">
      <alignment horizontal="center" vertical="center"/>
    </xf>
    <xf numFmtId="2" fontId="13" fillId="26" borderId="109" xfId="23" applyNumberFormat="1" applyFont="1" applyFill="1" applyBorder="1" applyAlignment="1">
      <alignment horizontal="center" vertical="center"/>
    </xf>
    <xf numFmtId="2" fontId="13" fillId="26" borderId="59" xfId="23" applyNumberFormat="1" applyFont="1" applyFill="1" applyBorder="1" applyAlignment="1">
      <alignment horizontal="center" vertical="center"/>
    </xf>
    <xf numFmtId="2" fontId="18" fillId="27" borderId="220" xfId="0" applyNumberFormat="1" applyFont="1" applyFill="1" applyBorder="1" applyAlignment="1">
      <alignment horizontal="center" vertical="center"/>
    </xf>
    <xf numFmtId="0" fontId="13" fillId="25" borderId="20" xfId="0" applyFont="1" applyFill="1" applyBorder="1" applyAlignment="1">
      <alignment horizontal="center" vertical="center"/>
    </xf>
    <xf numFmtId="2" fontId="18" fillId="28" borderId="58" xfId="0" applyNumberFormat="1" applyFont="1" applyFill="1" applyBorder="1" applyAlignment="1">
      <alignment horizontal="center" vertical="center" wrapText="1"/>
    </xf>
    <xf numFmtId="0" fontId="18" fillId="28" borderId="58" xfId="0" applyFont="1" applyFill="1" applyBorder="1" applyAlignment="1">
      <alignment horizontal="center" vertical="center" wrapText="1"/>
    </xf>
    <xf numFmtId="165" fontId="13" fillId="25" borderId="333" xfId="0" applyNumberFormat="1" applyFont="1" applyFill="1" applyBorder="1" applyAlignment="1">
      <alignment horizontal="center" vertical="center"/>
    </xf>
    <xf numFmtId="0" fontId="13" fillId="25" borderId="49" xfId="0" applyFont="1" applyFill="1" applyBorder="1" applyAlignment="1">
      <alignment horizontal="center" vertical="center"/>
    </xf>
    <xf numFmtId="2" fontId="13" fillId="27" borderId="236" xfId="0" applyNumberFormat="1" applyFont="1" applyFill="1" applyBorder="1" applyAlignment="1">
      <alignment horizontal="center" vertical="center"/>
    </xf>
    <xf numFmtId="2" fontId="13" fillId="26" borderId="70" xfId="0" applyNumberFormat="1" applyFont="1" applyFill="1" applyBorder="1" applyAlignment="1">
      <alignment horizontal="center" vertical="center"/>
    </xf>
    <xf numFmtId="0" fontId="13" fillId="25" borderId="37" xfId="23" applyFont="1" applyFill="1" applyBorder="1" applyAlignment="1">
      <alignment horizontal="center" vertical="center" wrapText="1"/>
    </xf>
    <xf numFmtId="0" fontId="13" fillId="25" borderId="325" xfId="23" applyFont="1" applyFill="1" applyBorder="1" applyAlignment="1">
      <alignment horizontal="center" vertical="center" wrapText="1"/>
    </xf>
    <xf numFmtId="0" fontId="13" fillId="25" borderId="59" xfId="23" applyFont="1" applyFill="1" applyBorder="1" applyAlignment="1">
      <alignment horizontal="center" vertical="center" wrapText="1"/>
    </xf>
    <xf numFmtId="2" fontId="13" fillId="26" borderId="37" xfId="0" applyNumberFormat="1" applyFont="1" applyFill="1" applyBorder="1" applyAlignment="1">
      <alignment horizontal="center" vertical="center"/>
    </xf>
    <xf numFmtId="2" fontId="13" fillId="26" borderId="86" xfId="0" applyNumberFormat="1" applyFont="1" applyFill="1" applyBorder="1" applyAlignment="1">
      <alignment horizontal="center" vertical="center"/>
    </xf>
    <xf numFmtId="0" fontId="13" fillId="0" borderId="49" xfId="0" applyFont="1" applyBorder="1" applyAlignment="1">
      <alignment horizontal="center" vertical="center"/>
    </xf>
    <xf numFmtId="2" fontId="13" fillId="0" borderId="49" xfId="0" applyNumberFormat="1" applyFont="1" applyBorder="1" applyAlignment="1">
      <alignment horizontal="center" vertical="center"/>
    </xf>
    <xf numFmtId="0" fontId="13" fillId="25" borderId="101" xfId="0" applyFont="1" applyFill="1" applyBorder="1" applyAlignment="1">
      <alignment horizontal="center" vertical="center" wrapText="1"/>
    </xf>
    <xf numFmtId="0" fontId="13" fillId="25" borderId="37" xfId="0" applyFont="1" applyFill="1" applyBorder="1" applyAlignment="1">
      <alignment horizontal="center" vertical="center" wrapText="1"/>
    </xf>
    <xf numFmtId="0" fontId="13" fillId="25" borderId="35" xfId="0" applyFont="1" applyFill="1" applyBorder="1" applyAlignment="1">
      <alignment horizontal="center" vertical="center" wrapText="1"/>
    </xf>
    <xf numFmtId="2" fontId="18" fillId="27" borderId="42" xfId="0" applyNumberFormat="1" applyFont="1" applyFill="1" applyBorder="1" applyAlignment="1">
      <alignment horizontal="center" vertical="center"/>
    </xf>
    <xf numFmtId="2" fontId="18" fillId="27" borderId="76" xfId="0" applyNumberFormat="1" applyFont="1" applyFill="1" applyBorder="1" applyAlignment="1">
      <alignment horizontal="center" vertical="center"/>
    </xf>
    <xf numFmtId="2" fontId="18" fillId="27" borderId="286" xfId="0" applyNumberFormat="1" applyFont="1" applyFill="1" applyBorder="1" applyAlignment="1">
      <alignment horizontal="center" vertical="center"/>
    </xf>
    <xf numFmtId="0" fontId="18" fillId="27" borderId="136" xfId="23" applyFont="1" applyFill="1" applyBorder="1" applyAlignment="1">
      <alignment horizontal="center" vertical="center"/>
    </xf>
    <xf numFmtId="0" fontId="13" fillId="25" borderId="35" xfId="23" applyFont="1" applyFill="1" applyBorder="1" applyAlignment="1">
      <alignment horizontal="center" vertical="center" wrapText="1"/>
    </xf>
    <xf numFmtId="165" fontId="13" fillId="0" borderId="325" xfId="35" applyNumberFormat="1" applyFont="1" applyBorder="1" applyAlignment="1">
      <alignment horizontal="left" vertical="center" wrapText="1"/>
    </xf>
    <xf numFmtId="0" fontId="14" fillId="0" borderId="325" xfId="0" applyFont="1" applyBorder="1" applyAlignment="1">
      <alignment horizontal="left" vertical="center" wrapText="1"/>
    </xf>
    <xf numFmtId="0" fontId="18" fillId="27" borderId="127" xfId="0" applyFont="1" applyFill="1" applyBorder="1" applyAlignment="1">
      <alignment horizontal="center" vertical="center"/>
    </xf>
    <xf numFmtId="0" fontId="13" fillId="0" borderId="50" xfId="0" applyFont="1" applyBorder="1" applyAlignment="1">
      <alignment horizontal="center" vertical="center" wrapText="1"/>
    </xf>
    <xf numFmtId="2" fontId="18" fillId="27" borderId="109" xfId="0" applyNumberFormat="1" applyFont="1" applyFill="1" applyBorder="1" applyAlignment="1">
      <alignment horizontal="center" vertical="center"/>
    </xf>
    <xf numFmtId="2" fontId="13" fillId="26" borderId="334" xfId="0" applyNumberFormat="1" applyFont="1" applyFill="1" applyBorder="1" applyAlignment="1">
      <alignment horizontal="center" vertical="center"/>
    </xf>
    <xf numFmtId="2" fontId="18" fillId="27" borderId="330" xfId="0" applyNumberFormat="1" applyFont="1" applyFill="1" applyBorder="1" applyAlignment="1">
      <alignment horizontal="center" vertical="center"/>
    </xf>
    <xf numFmtId="2" fontId="13" fillId="25" borderId="37" xfId="0" applyNumberFormat="1" applyFont="1" applyFill="1" applyBorder="1" applyAlignment="1">
      <alignment horizontal="center" vertical="center"/>
    </xf>
    <xf numFmtId="2" fontId="13" fillId="25" borderId="325" xfId="0" applyNumberFormat="1" applyFont="1" applyFill="1" applyBorder="1" applyAlignment="1">
      <alignment horizontal="center" vertical="center" wrapText="1"/>
    </xf>
    <xf numFmtId="0" fontId="18" fillId="27" borderId="138" xfId="23" applyFont="1" applyFill="1" applyBorder="1" applyAlignment="1">
      <alignment horizontal="center" vertical="center"/>
    </xf>
    <xf numFmtId="0" fontId="13" fillId="25" borderId="37" xfId="23" applyFont="1" applyFill="1" applyBorder="1" applyAlignment="1">
      <alignment horizontal="center" vertical="center"/>
    </xf>
    <xf numFmtId="0" fontId="13" fillId="25" borderId="35" xfId="23" applyFont="1" applyFill="1" applyBorder="1" applyAlignment="1">
      <alignment horizontal="center" vertical="center"/>
    </xf>
    <xf numFmtId="2" fontId="18" fillId="27" borderId="232" xfId="23" applyNumberFormat="1" applyFont="1" applyFill="1" applyBorder="1" applyAlignment="1">
      <alignment horizontal="center" vertical="center"/>
    </xf>
    <xf numFmtId="2" fontId="18" fillId="27" borderId="182" xfId="23" applyNumberFormat="1" applyFont="1" applyFill="1" applyBorder="1" applyAlignment="1">
      <alignment horizontal="center" vertical="center"/>
    </xf>
    <xf numFmtId="2" fontId="13" fillId="26" borderId="33" xfId="23" applyNumberFormat="1" applyFont="1" applyFill="1" applyBorder="1" applyAlignment="1">
      <alignment horizontal="center" vertical="center"/>
    </xf>
    <xf numFmtId="2" fontId="13" fillId="26" borderId="127" xfId="23" applyNumberFormat="1" applyFont="1" applyFill="1" applyBorder="1" applyAlignment="1">
      <alignment horizontal="center" vertical="center"/>
    </xf>
    <xf numFmtId="2" fontId="18" fillId="27" borderId="178" xfId="23" applyNumberFormat="1" applyFont="1" applyFill="1" applyBorder="1" applyAlignment="1">
      <alignment horizontal="center" vertical="center"/>
    </xf>
    <xf numFmtId="2" fontId="18" fillId="27" borderId="209" xfId="23" applyNumberFormat="1" applyFont="1" applyFill="1" applyBorder="1" applyAlignment="1">
      <alignment horizontal="center" vertical="center"/>
    </xf>
    <xf numFmtId="2" fontId="18" fillId="27" borderId="132" xfId="23" applyNumberFormat="1" applyFont="1" applyFill="1" applyBorder="1" applyAlignment="1">
      <alignment horizontal="center" vertical="center"/>
    </xf>
    <xf numFmtId="2" fontId="13" fillId="26" borderId="37" xfId="23" applyNumberFormat="1" applyFont="1" applyFill="1" applyBorder="1" applyAlignment="1">
      <alignment horizontal="center" vertical="center"/>
    </xf>
    <xf numFmtId="2" fontId="13" fillId="26" borderId="35" xfId="23" applyNumberFormat="1" applyFont="1" applyFill="1" applyBorder="1" applyAlignment="1">
      <alignment horizontal="center" vertical="center"/>
    </xf>
    <xf numFmtId="2" fontId="18" fillId="33" borderId="99" xfId="23" applyNumberFormat="1" applyFont="1" applyFill="1" applyBorder="1" applyAlignment="1">
      <alignment horizontal="center" vertical="top"/>
    </xf>
    <xf numFmtId="2" fontId="18" fillId="33" borderId="49" xfId="23" applyNumberFormat="1" applyFont="1" applyFill="1" applyBorder="1" applyAlignment="1">
      <alignment horizontal="center" vertical="top"/>
    </xf>
    <xf numFmtId="2" fontId="18" fillId="27" borderId="259" xfId="23" applyNumberFormat="1" applyFont="1" applyFill="1" applyBorder="1" applyAlignment="1">
      <alignment horizontal="center" vertical="center"/>
    </xf>
    <xf numFmtId="2" fontId="13" fillId="25" borderId="275" xfId="0" applyNumberFormat="1" applyFont="1" applyFill="1" applyBorder="1" applyAlignment="1">
      <alignment horizontal="center" vertical="center"/>
    </xf>
    <xf numFmtId="0" fontId="13" fillId="0" borderId="59" xfId="0" applyFont="1" applyBorder="1" applyAlignment="1">
      <alignment horizontal="left" vertical="center" wrapText="1"/>
    </xf>
    <xf numFmtId="0" fontId="16" fillId="0" borderId="332" xfId="0" applyFont="1" applyBorder="1" applyAlignment="1">
      <alignment horizontal="left" vertical="center" wrapText="1"/>
    </xf>
    <xf numFmtId="0" fontId="16" fillId="0" borderId="46" xfId="0" applyFont="1" applyBorder="1" applyAlignment="1">
      <alignment horizontal="center" vertical="center"/>
    </xf>
    <xf numFmtId="165" fontId="13" fillId="39" borderId="63" xfId="35" applyNumberFormat="1" applyFont="1" applyFill="1" applyBorder="1" applyAlignment="1">
      <alignment vertical="center" wrapText="1"/>
    </xf>
    <xf numFmtId="0" fontId="13" fillId="0" borderId="58" xfId="0" applyFont="1" applyBorder="1" applyAlignment="1">
      <alignment horizontal="left" vertical="center" wrapText="1"/>
    </xf>
    <xf numFmtId="49" fontId="13" fillId="0" borderId="58" xfId="0" applyNumberFormat="1" applyFont="1" applyBorder="1" applyAlignment="1">
      <alignment horizontal="left" vertical="center" wrapText="1"/>
    </xf>
    <xf numFmtId="2" fontId="18" fillId="27" borderId="338" xfId="0" applyNumberFormat="1" applyFont="1" applyFill="1" applyBorder="1" applyAlignment="1">
      <alignment horizontal="center" vertical="center"/>
    </xf>
    <xf numFmtId="2" fontId="13" fillId="25" borderId="83" xfId="0" applyNumberFormat="1" applyFont="1" applyFill="1" applyBorder="1" applyAlignment="1">
      <alignment horizontal="center" vertical="center" wrapText="1"/>
    </xf>
    <xf numFmtId="166" fontId="13" fillId="25" borderId="132" xfId="0" applyNumberFormat="1" applyFont="1" applyFill="1" applyBorder="1" applyAlignment="1">
      <alignment horizontal="center" vertical="center"/>
    </xf>
    <xf numFmtId="2" fontId="13" fillId="26" borderId="185" xfId="0" applyNumberFormat="1" applyFont="1" applyFill="1" applyBorder="1" applyAlignment="1">
      <alignment horizontal="center" vertical="center"/>
    </xf>
    <xf numFmtId="166" fontId="15" fillId="27" borderId="339" xfId="0" applyNumberFormat="1" applyFont="1" applyFill="1" applyBorder="1" applyAlignment="1">
      <alignment horizontal="center" vertical="center"/>
    </xf>
    <xf numFmtId="2" fontId="13" fillId="0" borderId="340" xfId="0" applyNumberFormat="1" applyFont="1" applyBorder="1" applyAlignment="1">
      <alignment horizontal="center" vertical="center"/>
    </xf>
    <xf numFmtId="2" fontId="13" fillId="0" borderId="341" xfId="0" applyNumberFormat="1" applyFont="1" applyBorder="1" applyAlignment="1">
      <alignment horizontal="center" vertical="center"/>
    </xf>
    <xf numFmtId="2" fontId="13" fillId="0" borderId="342" xfId="0" applyNumberFormat="1" applyFont="1" applyBorder="1" applyAlignment="1">
      <alignment horizontal="center" vertical="center"/>
    </xf>
    <xf numFmtId="2" fontId="36" fillId="29" borderId="47" xfId="0" applyNumberFormat="1" applyFont="1" applyFill="1" applyBorder="1" applyAlignment="1">
      <alignment horizontal="center" vertical="top"/>
    </xf>
    <xf numFmtId="2" fontId="36" fillId="28" borderId="58" xfId="0" applyNumberFormat="1" applyFont="1" applyFill="1" applyBorder="1" applyAlignment="1">
      <alignment horizontal="center"/>
    </xf>
    <xf numFmtId="2" fontId="11" fillId="26" borderId="291" xfId="0" applyNumberFormat="1" applyFont="1" applyFill="1" applyBorder="1" applyAlignment="1">
      <alignment horizontal="center" vertical="center"/>
    </xf>
    <xf numFmtId="49" fontId="16" fillId="25" borderId="81" xfId="0" applyNumberFormat="1" applyFont="1" applyFill="1" applyBorder="1" applyAlignment="1">
      <alignment horizontal="center" vertical="center"/>
    </xf>
    <xf numFmtId="2" fontId="11" fillId="26" borderId="226" xfId="0" applyNumberFormat="1" applyFont="1" applyFill="1" applyBorder="1" applyAlignment="1">
      <alignment horizontal="center" vertical="center"/>
    </xf>
    <xf numFmtId="0" fontId="13" fillId="0" borderId="83" xfId="0" applyFont="1" applyBorder="1" applyAlignment="1">
      <alignment vertical="center" wrapText="1"/>
    </xf>
    <xf numFmtId="0" fontId="17" fillId="27" borderId="136" xfId="0" applyFont="1" applyFill="1" applyBorder="1" applyAlignment="1">
      <alignment horizontal="center" vertical="center"/>
    </xf>
    <xf numFmtId="2" fontId="18" fillId="27" borderId="285" xfId="0" applyNumberFormat="1" applyFont="1" applyFill="1" applyBorder="1" applyAlignment="1">
      <alignment horizontal="center" vertical="center"/>
    </xf>
    <xf numFmtId="0" fontId="13" fillId="0" borderId="54" xfId="0" applyFont="1" applyBorder="1" applyAlignment="1">
      <alignment horizontal="center" vertical="center"/>
    </xf>
    <xf numFmtId="0" fontId="13" fillId="25" borderId="49" xfId="0" applyFont="1" applyFill="1" applyBorder="1" applyAlignment="1">
      <alignment horizontal="center" vertical="center" wrapText="1"/>
    </xf>
    <xf numFmtId="0" fontId="13" fillId="0" borderId="70" xfId="0" applyFont="1" applyBorder="1" applyAlignment="1">
      <alignment horizontal="center" vertical="center"/>
    </xf>
    <xf numFmtId="0" fontId="13" fillId="0" borderId="58" xfId="0" applyFont="1" applyBorder="1" applyAlignment="1">
      <alignment horizontal="center" vertical="center"/>
    </xf>
    <xf numFmtId="0" fontId="13" fillId="25" borderId="81" xfId="0" applyFont="1" applyFill="1" applyBorder="1" applyAlignment="1">
      <alignment horizontal="center" vertical="center" wrapText="1"/>
    </xf>
    <xf numFmtId="2" fontId="18" fillId="28" borderId="49" xfId="0" applyNumberFormat="1" applyFont="1" applyFill="1" applyBorder="1" applyAlignment="1">
      <alignment horizontal="center" vertical="center"/>
    </xf>
    <xf numFmtId="2" fontId="13" fillId="25" borderId="65" xfId="0" applyNumberFormat="1" applyFont="1" applyFill="1" applyBorder="1" applyAlignment="1">
      <alignment horizontal="center" vertical="center"/>
    </xf>
    <xf numFmtId="0" fontId="16" fillId="25" borderId="58" xfId="0" applyFont="1" applyFill="1" applyBorder="1" applyAlignment="1">
      <alignment horizontal="center" vertical="center"/>
    </xf>
    <xf numFmtId="2" fontId="13" fillId="25" borderId="76" xfId="0" applyNumberFormat="1" applyFont="1" applyFill="1" applyBorder="1" applyAlignment="1">
      <alignment horizontal="center" vertical="center"/>
    </xf>
    <xf numFmtId="2" fontId="11" fillId="26" borderId="30" xfId="0" applyNumberFormat="1" applyFont="1" applyFill="1" applyBorder="1" applyAlignment="1">
      <alignment horizontal="center" vertical="center"/>
    </xf>
    <xf numFmtId="2" fontId="13" fillId="25" borderId="235" xfId="0" applyNumberFormat="1" applyFont="1" applyFill="1" applyBorder="1" applyAlignment="1">
      <alignment horizontal="center" vertical="center" wrapText="1"/>
    </xf>
    <xf numFmtId="2" fontId="13" fillId="0" borderId="54" xfId="0" applyNumberFormat="1" applyFont="1" applyBorder="1" applyAlignment="1">
      <alignment horizontal="center" vertical="center"/>
    </xf>
    <xf numFmtId="0" fontId="13" fillId="25" borderId="54" xfId="0" applyFont="1" applyFill="1" applyBorder="1" applyAlignment="1">
      <alignment horizontal="center" vertical="center" wrapText="1"/>
    </xf>
    <xf numFmtId="165" fontId="13" fillId="39" borderId="325" xfId="35" applyNumberFormat="1" applyFont="1" applyFill="1" applyBorder="1" applyAlignment="1">
      <alignment vertical="center" wrapText="1"/>
    </xf>
    <xf numFmtId="2" fontId="11" fillId="0" borderId="325" xfId="0" applyNumberFormat="1" applyFont="1" applyBorder="1" applyAlignment="1">
      <alignment horizontal="center" vertical="center"/>
    </xf>
    <xf numFmtId="2" fontId="14" fillId="36" borderId="106" xfId="23" applyNumberFormat="1" applyFont="1" applyFill="1" applyBorder="1" applyAlignment="1">
      <alignment horizontal="center" vertical="center"/>
    </xf>
    <xf numFmtId="2" fontId="14" fillId="36" borderId="325" xfId="23" applyNumberFormat="1" applyFont="1" applyFill="1" applyBorder="1" applyAlignment="1">
      <alignment horizontal="center" vertical="center"/>
    </xf>
    <xf numFmtId="2" fontId="18" fillId="37" borderId="87" xfId="23" applyNumberFormat="1" applyFont="1" applyFill="1" applyBorder="1" applyAlignment="1">
      <alignment horizontal="center" vertical="top"/>
    </xf>
    <xf numFmtId="2" fontId="18" fillId="37" borderId="58" xfId="23" applyNumberFormat="1" applyFont="1" applyFill="1" applyBorder="1" applyAlignment="1">
      <alignment horizontal="center" vertical="top"/>
    </xf>
    <xf numFmtId="2" fontId="13" fillId="26" borderId="36" xfId="23" applyNumberFormat="1" applyFont="1" applyFill="1" applyBorder="1" applyAlignment="1">
      <alignment horizontal="center" vertical="center"/>
    </xf>
    <xf numFmtId="2" fontId="18" fillId="33" borderId="55" xfId="23" applyNumberFormat="1" applyFont="1" applyFill="1" applyBorder="1" applyAlignment="1">
      <alignment horizontal="center" vertical="top"/>
    </xf>
    <xf numFmtId="2" fontId="18" fillId="33" borderId="61" xfId="23" applyNumberFormat="1" applyFont="1" applyFill="1" applyBorder="1" applyAlignment="1">
      <alignment horizontal="center" vertical="top"/>
    </xf>
    <xf numFmtId="166" fontId="14" fillId="25" borderId="184" xfId="0" applyNumberFormat="1" applyFont="1" applyFill="1" applyBorder="1" applyAlignment="1">
      <alignment horizontal="center" vertical="center"/>
    </xf>
    <xf numFmtId="2" fontId="14" fillId="26" borderId="161" xfId="0" applyNumberFormat="1" applyFont="1" applyFill="1" applyBorder="1" applyAlignment="1">
      <alignment horizontal="center" vertical="center"/>
    </xf>
    <xf numFmtId="2" fontId="14" fillId="26" borderId="299" xfId="0" applyNumberFormat="1" applyFont="1" applyFill="1" applyBorder="1" applyAlignment="1">
      <alignment horizontal="center" vertical="center"/>
    </xf>
    <xf numFmtId="2" fontId="14" fillId="0" borderId="30" xfId="0" applyNumberFormat="1" applyFont="1" applyBorder="1" applyAlignment="1">
      <alignment horizontal="center" vertical="center"/>
    </xf>
    <xf numFmtId="2" fontId="14" fillId="0" borderId="114" xfId="0" applyNumberFormat="1" applyFont="1" applyBorder="1" applyAlignment="1">
      <alignment horizontal="center" vertical="center"/>
    </xf>
    <xf numFmtId="2" fontId="14" fillId="26" borderId="30" xfId="0" applyNumberFormat="1" applyFont="1" applyFill="1" applyBorder="1" applyAlignment="1">
      <alignment horizontal="center" vertical="center"/>
    </xf>
    <xf numFmtId="2" fontId="14" fillId="26" borderId="114" xfId="0" applyNumberFormat="1" applyFont="1" applyFill="1" applyBorder="1" applyAlignment="1">
      <alignment horizontal="center" vertical="center"/>
    </xf>
    <xf numFmtId="2" fontId="14" fillId="26" borderId="106" xfId="0" applyNumberFormat="1" applyFont="1" applyFill="1" applyBorder="1" applyAlignment="1">
      <alignment horizontal="center" vertical="center"/>
    </xf>
    <xf numFmtId="2" fontId="14" fillId="26" borderId="81" xfId="0" applyNumberFormat="1" applyFont="1" applyFill="1" applyBorder="1" applyAlignment="1">
      <alignment horizontal="center" vertical="center"/>
    </xf>
    <xf numFmtId="2" fontId="14" fillId="26" borderId="109" xfId="0" applyNumberFormat="1" applyFont="1" applyFill="1" applyBorder="1" applyAlignment="1">
      <alignment horizontal="center" vertical="center"/>
    </xf>
    <xf numFmtId="2" fontId="14" fillId="26" borderId="59" xfId="0" applyNumberFormat="1" applyFont="1" applyFill="1" applyBorder="1" applyAlignment="1">
      <alignment horizontal="center" vertical="center"/>
    </xf>
    <xf numFmtId="2" fontId="14" fillId="0" borderId="59" xfId="0" applyNumberFormat="1" applyFont="1" applyBorder="1" applyAlignment="1">
      <alignment horizontal="center" vertical="center"/>
    </xf>
    <xf numFmtId="2" fontId="14" fillId="0" borderId="142" xfId="0" applyNumberFormat="1" applyFont="1" applyBorder="1" applyAlignment="1">
      <alignment horizontal="center" vertical="center"/>
    </xf>
    <xf numFmtId="2" fontId="14" fillId="0" borderId="140" xfId="0" applyNumberFormat="1" applyFont="1" applyBorder="1" applyAlignment="1">
      <alignment horizontal="center" vertical="center"/>
    </xf>
    <xf numFmtId="2" fontId="14" fillId="0" borderId="303" xfId="0" applyNumberFormat="1" applyFont="1" applyBorder="1" applyAlignment="1">
      <alignment horizontal="center" vertical="center"/>
    </xf>
    <xf numFmtId="0" fontId="14" fillId="25" borderId="140" xfId="0" applyFont="1" applyFill="1" applyBorder="1" applyAlignment="1">
      <alignment vertical="center" wrapText="1"/>
    </xf>
    <xf numFmtId="0" fontId="14" fillId="25" borderId="159" xfId="0" applyFont="1" applyFill="1" applyBorder="1" applyAlignment="1">
      <alignment horizontal="left" vertical="center" wrapText="1"/>
    </xf>
    <xf numFmtId="2" fontId="14" fillId="26" borderId="85" xfId="0" applyNumberFormat="1" applyFont="1" applyFill="1" applyBorder="1" applyAlignment="1">
      <alignment horizontal="center" vertical="center"/>
    </xf>
    <xf numFmtId="2" fontId="14" fillId="26" borderId="50" xfId="0" applyNumberFormat="1" applyFont="1" applyFill="1" applyBorder="1" applyAlignment="1">
      <alignment horizontal="center" vertical="center"/>
    </xf>
    <xf numFmtId="2" fontId="14" fillId="0" borderId="50" xfId="0" applyNumberFormat="1" applyFont="1" applyBorder="1" applyAlignment="1">
      <alignment horizontal="center" vertical="center"/>
    </xf>
    <xf numFmtId="2" fontId="14" fillId="0" borderId="37" xfId="0" applyNumberFormat="1" applyFont="1" applyBorder="1" applyAlignment="1">
      <alignment horizontal="center" vertical="center"/>
    </xf>
    <xf numFmtId="2" fontId="14" fillId="0" borderId="47" xfId="0" applyNumberFormat="1" applyFont="1" applyBorder="1" applyAlignment="1">
      <alignment horizontal="center" vertical="center"/>
    </xf>
    <xf numFmtId="2" fontId="14" fillId="0" borderId="58" xfId="0" applyNumberFormat="1" applyFont="1" applyBorder="1" applyAlignment="1">
      <alignment horizontal="center" vertical="center"/>
    </xf>
    <xf numFmtId="0" fontId="14" fillId="0" borderId="122" xfId="0" applyFont="1" applyBorder="1" applyAlignment="1">
      <alignment horizontal="left" vertical="top" wrapText="1"/>
    </xf>
    <xf numFmtId="0" fontId="14" fillId="0" borderId="143" xfId="0" applyFont="1" applyBorder="1" applyAlignment="1">
      <alignment vertical="top" wrapText="1"/>
    </xf>
    <xf numFmtId="2" fontId="14" fillId="0" borderId="124" xfId="0" applyNumberFormat="1" applyFont="1" applyBorder="1" applyAlignment="1">
      <alignment horizontal="center" vertical="center"/>
    </xf>
    <xf numFmtId="49" fontId="14" fillId="0" borderId="169" xfId="0" applyNumberFormat="1" applyFont="1" applyBorder="1" applyAlignment="1">
      <alignment vertical="top" wrapText="1"/>
    </xf>
    <xf numFmtId="49" fontId="14" fillId="0" borderId="151" xfId="0" applyNumberFormat="1" applyFont="1" applyBorder="1" applyAlignment="1">
      <alignment vertical="top" wrapText="1"/>
    </xf>
    <xf numFmtId="49" fontId="14" fillId="0" borderId="154" xfId="0" applyNumberFormat="1" applyFont="1" applyBorder="1" applyAlignment="1">
      <alignment vertical="top" wrapText="1"/>
    </xf>
    <xf numFmtId="49" fontId="14" fillId="0" borderId="120" xfId="0" applyNumberFormat="1" applyFont="1" applyBorder="1" applyAlignment="1">
      <alignment vertical="top" wrapText="1"/>
    </xf>
    <xf numFmtId="2" fontId="14" fillId="26" borderId="80" xfId="0" applyNumberFormat="1" applyFont="1" applyFill="1" applyBorder="1" applyAlignment="1">
      <alignment horizontal="center" vertical="center"/>
    </xf>
    <xf numFmtId="2" fontId="14" fillId="26" borderId="238" xfId="0" applyNumberFormat="1" applyFont="1" applyFill="1" applyBorder="1" applyAlignment="1">
      <alignment horizontal="center" vertical="center"/>
    </xf>
    <xf numFmtId="2" fontId="14" fillId="26" borderId="287" xfId="0" applyNumberFormat="1" applyFont="1" applyFill="1" applyBorder="1" applyAlignment="1">
      <alignment horizontal="center" vertical="center"/>
    </xf>
    <xf numFmtId="2" fontId="14" fillId="26" borderId="288" xfId="0" applyNumberFormat="1" applyFont="1" applyFill="1" applyBorder="1" applyAlignment="1">
      <alignment horizontal="center" vertical="center"/>
    </xf>
    <xf numFmtId="2" fontId="14" fillId="26" borderId="205" xfId="0" applyNumberFormat="1" applyFont="1" applyFill="1" applyBorder="1" applyAlignment="1">
      <alignment horizontal="center" vertical="center"/>
    </xf>
    <xf numFmtId="2" fontId="14" fillId="26" borderId="188" xfId="0" applyNumberFormat="1" applyFont="1" applyFill="1" applyBorder="1" applyAlignment="1">
      <alignment horizontal="center" vertical="center"/>
    </xf>
    <xf numFmtId="2" fontId="14" fillId="26" borderId="185" xfId="0" applyNumberFormat="1" applyFont="1" applyFill="1" applyBorder="1" applyAlignment="1">
      <alignment horizontal="center" vertical="center"/>
    </xf>
    <xf numFmtId="2" fontId="14" fillId="26" borderId="171" xfId="0" applyNumberFormat="1" applyFont="1" applyFill="1" applyBorder="1" applyAlignment="1">
      <alignment horizontal="center" vertical="center"/>
    </xf>
    <xf numFmtId="2" fontId="14" fillId="26" borderId="136" xfId="0" applyNumberFormat="1" applyFont="1" applyFill="1" applyBorder="1" applyAlignment="1">
      <alignment horizontal="center" vertical="center"/>
    </xf>
    <xf numFmtId="2" fontId="14" fillId="26" borderId="150" xfId="0" applyNumberFormat="1" applyFont="1" applyFill="1" applyBorder="1" applyAlignment="1">
      <alignment horizontal="center" vertical="center"/>
    </xf>
    <xf numFmtId="2" fontId="14" fillId="26" borderId="143" xfId="0" applyNumberFormat="1" applyFont="1" applyFill="1" applyBorder="1" applyAlignment="1">
      <alignment horizontal="center" vertical="center"/>
    </xf>
    <xf numFmtId="2" fontId="14" fillId="26" borderId="37" xfId="0" applyNumberFormat="1" applyFont="1" applyFill="1" applyBorder="1" applyAlignment="1">
      <alignment horizontal="center" vertical="center"/>
    </xf>
    <xf numFmtId="2" fontId="14" fillId="26" borderId="47" xfId="0" applyNumberFormat="1" applyFont="1" applyFill="1" applyBorder="1" applyAlignment="1">
      <alignment horizontal="center" vertical="center"/>
    </xf>
    <xf numFmtId="0" fontId="14" fillId="25" borderId="49" xfId="0" applyFont="1" applyFill="1" applyBorder="1" applyAlignment="1">
      <alignment horizontal="center" vertical="center"/>
    </xf>
    <xf numFmtId="0" fontId="14" fillId="25" borderId="142" xfId="0" applyFont="1" applyFill="1" applyBorder="1" applyAlignment="1">
      <alignment horizontal="center" vertical="center"/>
    </xf>
    <xf numFmtId="2" fontId="14" fillId="0" borderId="37" xfId="0" applyNumberFormat="1" applyFont="1" applyBorder="1" applyAlignment="1">
      <alignment horizontal="center"/>
    </xf>
    <xf numFmtId="2" fontId="14" fillId="36" borderId="35" xfId="23" applyNumberFormat="1" applyFont="1" applyFill="1" applyBorder="1" applyAlignment="1">
      <alignment horizontal="center" vertical="center"/>
    </xf>
    <xf numFmtId="2" fontId="14" fillId="26" borderId="37" xfId="23" applyNumberFormat="1" applyFont="1" applyFill="1" applyBorder="1" applyAlignment="1">
      <alignment horizontal="center" vertical="center"/>
    </xf>
    <xf numFmtId="2" fontId="14" fillId="26" borderId="106" xfId="23" applyNumberFormat="1" applyFont="1" applyFill="1" applyBorder="1" applyAlignment="1">
      <alignment horizontal="center" vertical="center"/>
    </xf>
    <xf numFmtId="2" fontId="14" fillId="26" borderId="80" xfId="23" applyNumberFormat="1" applyFont="1" applyFill="1" applyBorder="1" applyAlignment="1">
      <alignment horizontal="center" vertical="center"/>
    </xf>
    <xf numFmtId="2" fontId="14" fillId="26" borderId="233" xfId="23" applyNumberFormat="1" applyFont="1" applyFill="1" applyBorder="1" applyAlignment="1">
      <alignment horizontal="center" vertical="center"/>
    </xf>
    <xf numFmtId="2" fontId="14" fillId="26" borderId="227" xfId="23" applyNumberFormat="1" applyFont="1" applyFill="1" applyBorder="1" applyAlignment="1">
      <alignment horizontal="center" vertical="center"/>
    </xf>
    <xf numFmtId="2" fontId="14" fillId="26" borderId="70" xfId="23" applyNumberFormat="1" applyFont="1" applyFill="1" applyBorder="1" applyAlignment="1">
      <alignment horizontal="center" vertical="center"/>
    </xf>
    <xf numFmtId="2" fontId="14" fillId="26" borderId="81" xfId="23" applyNumberFormat="1" applyFont="1" applyFill="1" applyBorder="1" applyAlignment="1">
      <alignment horizontal="center" vertical="center"/>
    </xf>
    <xf numFmtId="2" fontId="14" fillId="26" borderId="109" xfId="23" applyNumberFormat="1" applyFont="1" applyFill="1" applyBorder="1" applyAlignment="1">
      <alignment horizontal="center" vertical="center"/>
    </xf>
    <xf numFmtId="2" fontId="14" fillId="26" borderId="59" xfId="23" applyNumberFormat="1" applyFont="1" applyFill="1" applyBorder="1" applyAlignment="1">
      <alignment horizontal="center" vertical="center"/>
    </xf>
    <xf numFmtId="2" fontId="14" fillId="26" borderId="36" xfId="0" applyNumberFormat="1" applyFont="1" applyFill="1" applyBorder="1" applyAlignment="1">
      <alignment horizontal="center" vertical="center"/>
    </xf>
    <xf numFmtId="2" fontId="14" fillId="26" borderId="304" xfId="0" applyNumberFormat="1" applyFont="1" applyFill="1" applyBorder="1" applyAlignment="1">
      <alignment horizontal="center" vertical="center"/>
    </xf>
    <xf numFmtId="0" fontId="14" fillId="0" borderId="116" xfId="0" applyFont="1" applyBorder="1" applyAlignment="1">
      <alignment horizontal="center" vertical="center"/>
    </xf>
    <xf numFmtId="0" fontId="14" fillId="0" borderId="136" xfId="0" applyFont="1" applyBorder="1" applyAlignment="1">
      <alignment horizontal="center" vertical="center"/>
    </xf>
    <xf numFmtId="2" fontId="14" fillId="0" borderId="136" xfId="0" applyNumberFormat="1" applyFont="1" applyBorder="1" applyAlignment="1">
      <alignment horizontal="center" vertical="center"/>
    </xf>
    <xf numFmtId="2" fontId="14" fillId="0" borderId="189" xfId="0" applyNumberFormat="1" applyFont="1" applyBorder="1" applyAlignment="1">
      <alignment horizontal="center" vertical="center"/>
    </xf>
    <xf numFmtId="0" fontId="14" fillId="0" borderId="137" xfId="0" applyFont="1" applyBorder="1" applyAlignment="1">
      <alignment horizontal="center" vertical="center"/>
    </xf>
    <xf numFmtId="2" fontId="14" fillId="0" borderId="137" xfId="0" applyNumberFormat="1" applyFont="1" applyBorder="1" applyAlignment="1">
      <alignment horizontal="center" vertical="center"/>
    </xf>
    <xf numFmtId="2" fontId="14" fillId="0" borderId="127" xfId="0" applyNumberFormat="1" applyFont="1" applyBorder="1" applyAlignment="1">
      <alignment horizontal="center" vertical="center"/>
    </xf>
    <xf numFmtId="0" fontId="14" fillId="0" borderId="70" xfId="0" applyFont="1" applyBorder="1" applyAlignment="1">
      <alignment horizontal="center" vertical="center"/>
    </xf>
    <xf numFmtId="49" fontId="14" fillId="25" borderId="136" xfId="0" applyNumberFormat="1" applyFont="1" applyFill="1" applyBorder="1" applyAlignment="1">
      <alignment horizontal="center" vertical="center"/>
    </xf>
    <xf numFmtId="165" fontId="13" fillId="25" borderId="59" xfId="23" applyNumberFormat="1" applyFont="1" applyFill="1" applyBorder="1" applyAlignment="1">
      <alignment horizontal="center" vertical="center"/>
    </xf>
    <xf numFmtId="0" fontId="13" fillId="25" borderId="155" xfId="0" applyFont="1" applyFill="1" applyBorder="1" applyAlignment="1">
      <alignment horizontal="center" vertical="center"/>
    </xf>
    <xf numFmtId="0" fontId="13" fillId="25" borderId="180" xfId="0" applyFont="1" applyFill="1" applyBorder="1" applyAlignment="1">
      <alignment horizontal="center" vertical="center"/>
    </xf>
    <xf numFmtId="2" fontId="18" fillId="27" borderId="186" xfId="0" applyNumberFormat="1" applyFont="1" applyFill="1" applyBorder="1" applyAlignment="1">
      <alignment horizontal="center" vertical="center"/>
    </xf>
    <xf numFmtId="2" fontId="18" fillId="29" borderId="128" xfId="0" applyNumberFormat="1" applyFont="1" applyFill="1" applyBorder="1" applyAlignment="1">
      <alignment horizontal="center" vertical="center"/>
    </xf>
    <xf numFmtId="2" fontId="13" fillId="25" borderId="343" xfId="0" applyNumberFormat="1" applyFont="1" applyFill="1" applyBorder="1" applyAlignment="1">
      <alignment horizontal="center" vertical="center" wrapText="1"/>
    </xf>
    <xf numFmtId="2" fontId="11" fillId="27" borderId="171" xfId="0" applyNumberFormat="1" applyFont="1" applyFill="1" applyBorder="1" applyAlignment="1">
      <alignment horizontal="center" vertical="center"/>
    </xf>
    <xf numFmtId="2" fontId="13" fillId="27" borderId="171" xfId="0" applyNumberFormat="1" applyFont="1" applyFill="1" applyBorder="1" applyAlignment="1">
      <alignment horizontal="center" vertical="center"/>
    </xf>
    <xf numFmtId="49" fontId="17" fillId="29" borderId="34" xfId="0" applyNumberFormat="1" applyFont="1" applyFill="1" applyBorder="1" applyAlignment="1">
      <alignment horizontal="center" vertical="top"/>
    </xf>
    <xf numFmtId="49" fontId="17" fillId="29" borderId="33" xfId="0" applyNumberFormat="1" applyFont="1" applyFill="1" applyBorder="1" applyAlignment="1">
      <alignment vertical="top"/>
    </xf>
    <xf numFmtId="49" fontId="17" fillId="29" borderId="138" xfId="0" applyNumberFormat="1" applyFont="1" applyFill="1" applyBorder="1" applyAlignment="1">
      <alignment vertical="top"/>
    </xf>
    <xf numFmtId="49" fontId="17" fillId="29" borderId="156" xfId="0" applyNumberFormat="1" applyFont="1" applyFill="1" applyBorder="1" applyAlignment="1">
      <alignment vertical="center"/>
    </xf>
    <xf numFmtId="1" fontId="13" fillId="0" borderId="184" xfId="0" applyNumberFormat="1" applyFont="1" applyBorder="1" applyAlignment="1">
      <alignment horizontal="left" vertical="center" wrapText="1"/>
    </xf>
    <xf numFmtId="166" fontId="15" fillId="27" borderId="136" xfId="0" applyNumberFormat="1" applyFont="1" applyFill="1" applyBorder="1" applyAlignment="1">
      <alignment horizontal="center" vertical="center"/>
    </xf>
    <xf numFmtId="1" fontId="13" fillId="0" borderId="150" xfId="0" applyNumberFormat="1" applyFont="1" applyBorder="1" applyAlignment="1">
      <alignment horizontal="left" vertical="center" wrapText="1"/>
    </xf>
    <xf numFmtId="0" fontId="13" fillId="25" borderId="144" xfId="0" applyFont="1" applyFill="1" applyBorder="1" applyAlignment="1">
      <alignment horizontal="center" vertical="center"/>
    </xf>
    <xf numFmtId="2" fontId="13" fillId="25" borderId="126" xfId="0" applyNumberFormat="1" applyFont="1" applyFill="1" applyBorder="1" applyAlignment="1">
      <alignment horizontal="center" vertical="center"/>
    </xf>
    <xf numFmtId="0" fontId="13" fillId="25" borderId="238" xfId="0" applyFont="1" applyFill="1" applyBorder="1" applyAlignment="1">
      <alignment horizontal="center" vertical="center"/>
    </xf>
    <xf numFmtId="165" fontId="13" fillId="25" borderId="140" xfId="23" applyNumberFormat="1" applyFont="1" applyFill="1" applyBorder="1" applyAlignment="1">
      <alignment horizontal="center" vertical="center"/>
    </xf>
    <xf numFmtId="165" fontId="13" fillId="25" borderId="135" xfId="23" applyNumberFormat="1" applyFont="1" applyFill="1" applyBorder="1" applyAlignment="1">
      <alignment horizontal="center" vertical="center"/>
    </xf>
    <xf numFmtId="165" fontId="13" fillId="25" borderId="142" xfId="23" applyNumberFormat="1" applyFont="1" applyFill="1" applyBorder="1" applyAlignment="1">
      <alignment horizontal="center" vertical="center"/>
    </xf>
    <xf numFmtId="165" fontId="13" fillId="25" borderId="144" xfId="23" applyNumberFormat="1" applyFont="1" applyFill="1" applyBorder="1" applyAlignment="1">
      <alignment horizontal="center" vertical="center"/>
    </xf>
    <xf numFmtId="2" fontId="18" fillId="40" borderId="49" xfId="23" applyNumberFormat="1" applyFont="1" applyFill="1" applyBorder="1" applyAlignment="1">
      <alignment horizontal="center" vertical="center"/>
    </xf>
    <xf numFmtId="49" fontId="18" fillId="30" borderId="146" xfId="0" applyNumberFormat="1" applyFont="1" applyFill="1" applyBorder="1" applyAlignment="1">
      <alignment horizontal="left" vertical="top"/>
    </xf>
    <xf numFmtId="49" fontId="18" fillId="29" borderId="146" xfId="0" applyNumberFormat="1" applyFont="1" applyFill="1" applyBorder="1" applyAlignment="1">
      <alignment horizontal="left" vertical="top"/>
    </xf>
    <xf numFmtId="165" fontId="13" fillId="25" borderId="140" xfId="0" applyNumberFormat="1" applyFont="1" applyFill="1" applyBorder="1" applyAlignment="1">
      <alignment horizontal="center" vertical="center"/>
    </xf>
    <xf numFmtId="165" fontId="13" fillId="25" borderId="144" xfId="0" applyNumberFormat="1" applyFont="1" applyFill="1" applyBorder="1" applyAlignment="1">
      <alignment horizontal="center" vertical="center"/>
    </xf>
    <xf numFmtId="165" fontId="13" fillId="25" borderId="135" xfId="0" applyNumberFormat="1" applyFont="1" applyFill="1" applyBorder="1" applyAlignment="1">
      <alignment horizontal="center" vertical="center"/>
    </xf>
    <xf numFmtId="165" fontId="13" fillId="25" borderId="139" xfId="0" applyNumberFormat="1" applyFont="1" applyFill="1" applyBorder="1" applyAlignment="1">
      <alignment horizontal="center" vertical="center"/>
    </xf>
    <xf numFmtId="165" fontId="13" fillId="25" borderId="141" xfId="0" applyNumberFormat="1" applyFont="1" applyFill="1" applyBorder="1" applyAlignment="1">
      <alignment horizontal="center" vertical="center"/>
    </xf>
    <xf numFmtId="0" fontId="13" fillId="25" borderId="143" xfId="0" applyFont="1" applyFill="1" applyBorder="1" applyAlignment="1">
      <alignment horizontal="center" vertical="center"/>
    </xf>
    <xf numFmtId="0" fontId="13" fillId="25" borderId="156" xfId="0" applyFont="1" applyFill="1" applyBorder="1" applyAlignment="1">
      <alignment horizontal="center" vertical="center"/>
    </xf>
    <xf numFmtId="165" fontId="13" fillId="0" borderId="81" xfId="35" applyNumberFormat="1" applyFont="1" applyBorder="1" applyAlignment="1">
      <alignment horizontal="left" vertical="center" wrapText="1"/>
    </xf>
    <xf numFmtId="2" fontId="13" fillId="25" borderId="345" xfId="0" applyNumberFormat="1" applyFont="1" applyFill="1" applyBorder="1" applyAlignment="1">
      <alignment horizontal="center" vertical="center"/>
    </xf>
    <xf numFmtId="2" fontId="13" fillId="25" borderId="346" xfId="0" applyNumberFormat="1" applyFont="1" applyFill="1" applyBorder="1" applyAlignment="1">
      <alignment horizontal="center" vertical="center"/>
    </xf>
    <xf numFmtId="2" fontId="16" fillId="25" borderId="140" xfId="0" applyNumberFormat="1" applyFont="1" applyFill="1" applyBorder="1" applyAlignment="1">
      <alignment horizontal="center" vertical="center"/>
    </xf>
    <xf numFmtId="49" fontId="16" fillId="25" borderId="142" xfId="0" applyNumberFormat="1" applyFont="1" applyFill="1" applyBorder="1" applyAlignment="1">
      <alignment horizontal="center" vertical="center"/>
    </xf>
    <xf numFmtId="49" fontId="16" fillId="25" borderId="143" xfId="0" applyNumberFormat="1" applyFont="1" applyFill="1" applyBorder="1" applyAlignment="1">
      <alignment horizontal="center" vertical="center"/>
    </xf>
    <xf numFmtId="49" fontId="16" fillId="25" borderId="144" xfId="0" applyNumberFormat="1" applyFont="1" applyFill="1" applyBorder="1" applyAlignment="1">
      <alignment horizontal="center" vertical="center"/>
    </xf>
    <xf numFmtId="2" fontId="16" fillId="25" borderId="142" xfId="0" applyNumberFormat="1" applyFont="1" applyFill="1" applyBorder="1" applyAlignment="1">
      <alignment horizontal="center" vertical="center"/>
    </xf>
    <xf numFmtId="2" fontId="16" fillId="25" borderId="143" xfId="0" applyNumberFormat="1" applyFont="1" applyFill="1" applyBorder="1" applyAlignment="1">
      <alignment horizontal="center" vertical="center"/>
    </xf>
    <xf numFmtId="2" fontId="16" fillId="25" borderId="144" xfId="0" applyNumberFormat="1" applyFont="1" applyFill="1" applyBorder="1" applyAlignment="1">
      <alignment horizontal="center" vertical="center"/>
    </xf>
    <xf numFmtId="49" fontId="18" fillId="30" borderId="182" xfId="0" applyNumberFormat="1" applyFont="1" applyFill="1" applyBorder="1" applyAlignment="1">
      <alignment horizontal="center" vertical="top"/>
    </xf>
    <xf numFmtId="2" fontId="18" fillId="29" borderId="217" xfId="0" applyNumberFormat="1" applyFont="1" applyFill="1" applyBorder="1" applyAlignment="1">
      <alignment horizontal="center" vertical="top"/>
    </xf>
    <xf numFmtId="2" fontId="18" fillId="29" borderId="258" xfId="0" applyNumberFormat="1" applyFont="1" applyFill="1" applyBorder="1" applyAlignment="1">
      <alignment horizontal="center" vertical="top"/>
    </xf>
    <xf numFmtId="2" fontId="18" fillId="29" borderId="178" xfId="0" applyNumberFormat="1" applyFont="1" applyFill="1" applyBorder="1" applyAlignment="1">
      <alignment horizontal="center" vertical="top"/>
    </xf>
    <xf numFmtId="0" fontId="17" fillId="27" borderId="189" xfId="0" applyFont="1" applyFill="1" applyBorder="1" applyAlignment="1">
      <alignment horizontal="center" vertical="center"/>
    </xf>
    <xf numFmtId="2" fontId="18" fillId="27" borderId="349" xfId="0" applyNumberFormat="1" applyFont="1" applyFill="1" applyBorder="1" applyAlignment="1">
      <alignment horizontal="center" vertical="center"/>
    </xf>
    <xf numFmtId="2" fontId="18" fillId="27" borderId="350" xfId="0" applyNumberFormat="1" applyFont="1" applyFill="1" applyBorder="1" applyAlignment="1">
      <alignment horizontal="center" vertical="center"/>
    </xf>
    <xf numFmtId="49" fontId="17" fillId="29" borderId="34" xfId="0" applyNumberFormat="1" applyFont="1" applyFill="1" applyBorder="1" applyAlignment="1">
      <alignment horizontal="left" vertical="top"/>
    </xf>
    <xf numFmtId="49" fontId="17" fillId="29" borderId="64" xfId="0" applyNumberFormat="1" applyFont="1" applyFill="1" applyBorder="1" applyAlignment="1">
      <alignment horizontal="center" vertical="top"/>
    </xf>
    <xf numFmtId="2" fontId="17" fillId="29" borderId="64" xfId="0" applyNumberFormat="1" applyFont="1" applyFill="1" applyBorder="1" applyAlignment="1">
      <alignment horizontal="center" vertical="top"/>
    </xf>
    <xf numFmtId="0" fontId="16" fillId="0" borderId="182" xfId="0" applyFont="1" applyBorder="1" applyAlignment="1">
      <alignment horizontal="center" vertical="center"/>
    </xf>
    <xf numFmtId="2" fontId="13" fillId="0" borderId="217" xfId="0" applyNumberFormat="1" applyFont="1" applyBorder="1" applyAlignment="1">
      <alignment horizontal="center" vertical="center"/>
    </xf>
    <xf numFmtId="2" fontId="13" fillId="0" borderId="329" xfId="0" applyNumberFormat="1" applyFont="1" applyBorder="1" applyAlignment="1">
      <alignment horizontal="center" vertical="center"/>
    </xf>
    <xf numFmtId="49" fontId="17" fillId="29" borderId="63" xfId="0" applyNumberFormat="1" applyFont="1" applyFill="1" applyBorder="1" applyAlignment="1">
      <alignment horizontal="center" vertical="top"/>
    </xf>
    <xf numFmtId="2" fontId="17" fillId="29" borderId="63" xfId="0" applyNumberFormat="1" applyFont="1" applyFill="1" applyBorder="1" applyAlignment="1">
      <alignment horizontal="center" vertical="center"/>
    </xf>
    <xf numFmtId="49" fontId="17" fillId="29" borderId="63" xfId="0" applyNumberFormat="1" applyFont="1" applyFill="1" applyBorder="1" applyAlignment="1">
      <alignment horizontal="center" vertical="center"/>
    </xf>
    <xf numFmtId="0" fontId="17" fillId="27" borderId="128" xfId="0" applyFont="1" applyFill="1" applyBorder="1" applyAlignment="1">
      <alignment horizontal="center" vertical="center"/>
    </xf>
    <xf numFmtId="2" fontId="18" fillId="27" borderId="351" xfId="0" applyNumberFormat="1" applyFont="1" applyFill="1" applyBorder="1" applyAlignment="1">
      <alignment horizontal="center" vertical="center"/>
    </xf>
    <xf numFmtId="2" fontId="18" fillId="27" borderId="352" xfId="0" applyNumberFormat="1" applyFont="1" applyFill="1" applyBorder="1" applyAlignment="1">
      <alignment horizontal="center" vertical="center"/>
    </xf>
    <xf numFmtId="0" fontId="18" fillId="28" borderId="86" xfId="0" applyFont="1" applyFill="1" applyBorder="1" applyAlignment="1">
      <alignment horizontal="center" vertical="center"/>
    </xf>
    <xf numFmtId="0" fontId="13" fillId="25" borderId="254" xfId="0" applyFont="1" applyFill="1" applyBorder="1" applyAlignment="1">
      <alignment horizontal="center" vertical="center"/>
    </xf>
    <xf numFmtId="49" fontId="16" fillId="25" borderId="150" xfId="0" applyNumberFormat="1" applyFont="1" applyFill="1" applyBorder="1" applyAlignment="1">
      <alignment horizontal="center" vertical="center"/>
    </xf>
    <xf numFmtId="2" fontId="16" fillId="25" borderId="150" xfId="0" applyNumberFormat="1" applyFont="1" applyFill="1" applyBorder="1" applyAlignment="1">
      <alignment horizontal="center" vertical="center"/>
    </xf>
    <xf numFmtId="2" fontId="18" fillId="27" borderId="132" xfId="0" applyNumberFormat="1" applyFont="1" applyFill="1" applyBorder="1" applyAlignment="1">
      <alignment horizontal="center" vertical="center"/>
    </xf>
    <xf numFmtId="0" fontId="16" fillId="0" borderId="140" xfId="0" applyFont="1" applyBorder="1" applyAlignment="1">
      <alignment vertical="center" wrapText="1"/>
    </xf>
    <xf numFmtId="0" fontId="18" fillId="28" borderId="218" xfId="0" applyFont="1" applyFill="1" applyBorder="1" applyAlignment="1">
      <alignment horizontal="center" vertical="center"/>
    </xf>
    <xf numFmtId="2" fontId="18" fillId="27" borderId="216" xfId="0" applyNumberFormat="1" applyFont="1" applyFill="1" applyBorder="1" applyAlignment="1">
      <alignment horizontal="center" vertical="center"/>
    </xf>
    <xf numFmtId="0" fontId="16" fillId="25" borderId="248" xfId="0" applyFont="1" applyFill="1" applyBorder="1" applyAlignment="1">
      <alignment horizontal="center" vertical="center"/>
    </xf>
    <xf numFmtId="0" fontId="16" fillId="25" borderId="254" xfId="0" applyFont="1" applyFill="1" applyBorder="1" applyAlignment="1">
      <alignment horizontal="center" vertical="center"/>
    </xf>
    <xf numFmtId="2" fontId="18" fillId="27" borderId="313" xfId="0" applyNumberFormat="1" applyFont="1" applyFill="1" applyBorder="1" applyAlignment="1">
      <alignment horizontal="center" vertical="center"/>
    </xf>
    <xf numFmtId="2" fontId="13" fillId="26" borderId="249" xfId="0" applyNumberFormat="1" applyFont="1" applyFill="1" applyBorder="1" applyAlignment="1">
      <alignment horizontal="center" vertical="center"/>
    </xf>
    <xf numFmtId="2" fontId="13" fillId="26" borderId="345" xfId="0" applyNumberFormat="1" applyFont="1" applyFill="1" applyBorder="1" applyAlignment="1">
      <alignment horizontal="center" vertical="center"/>
    </xf>
    <xf numFmtId="2" fontId="13" fillId="26" borderId="252" xfId="0" applyNumberFormat="1" applyFont="1" applyFill="1" applyBorder="1" applyAlignment="1">
      <alignment horizontal="center" vertical="center"/>
    </xf>
    <xf numFmtId="2" fontId="13" fillId="26" borderId="346" xfId="0" applyNumberFormat="1" applyFont="1" applyFill="1" applyBorder="1" applyAlignment="1">
      <alignment horizontal="center" vertical="center"/>
    </xf>
    <xf numFmtId="0" fontId="16" fillId="25" borderId="233" xfId="0" applyFont="1" applyFill="1" applyBorder="1" applyAlignment="1">
      <alignment horizontal="center" vertical="center" wrapText="1"/>
    </xf>
    <xf numFmtId="0" fontId="16" fillId="25" borderId="305" xfId="0" applyFont="1" applyFill="1" applyBorder="1" applyAlignment="1">
      <alignment horizontal="center" vertical="center" wrapText="1"/>
    </xf>
    <xf numFmtId="2" fontId="13" fillId="26" borderId="290" xfId="0" applyNumberFormat="1" applyFont="1" applyFill="1" applyBorder="1" applyAlignment="1">
      <alignment horizontal="center" vertical="center"/>
    </xf>
    <xf numFmtId="2" fontId="13" fillId="26" borderId="331" xfId="0" applyNumberFormat="1" applyFont="1" applyFill="1" applyBorder="1" applyAlignment="1">
      <alignment horizontal="center" vertical="center"/>
    </xf>
    <xf numFmtId="2" fontId="13" fillId="25" borderId="54" xfId="0" applyNumberFormat="1" applyFont="1" applyFill="1" applyBorder="1" applyAlignment="1">
      <alignment horizontal="center" vertical="center"/>
    </xf>
    <xf numFmtId="0" fontId="13" fillId="25" borderId="144" xfId="0" applyFont="1" applyFill="1" applyBorder="1" applyAlignment="1">
      <alignment horizontal="center" vertical="center" wrapText="1"/>
    </xf>
    <xf numFmtId="2" fontId="13" fillId="26" borderId="353" xfId="0" applyNumberFormat="1" applyFont="1" applyFill="1" applyBorder="1" applyAlignment="1">
      <alignment horizontal="center" vertical="center"/>
    </xf>
    <xf numFmtId="0" fontId="13" fillId="25" borderId="183" xfId="0" applyFont="1" applyFill="1" applyBorder="1" applyAlignment="1">
      <alignment horizontal="center" vertical="center" wrapText="1"/>
    </xf>
    <xf numFmtId="0" fontId="13" fillId="25" borderId="170" xfId="0" applyFont="1" applyFill="1" applyBorder="1" applyAlignment="1">
      <alignment horizontal="center" vertical="center" wrapText="1"/>
    </xf>
    <xf numFmtId="0" fontId="18" fillId="28" borderId="65" xfId="0" applyFont="1" applyFill="1" applyBorder="1" applyAlignment="1">
      <alignment horizontal="center" vertical="center"/>
    </xf>
    <xf numFmtId="2" fontId="13" fillId="25" borderId="178" xfId="0" applyNumberFormat="1" applyFont="1" applyFill="1" applyBorder="1" applyAlignment="1">
      <alignment horizontal="center" vertical="center"/>
    </xf>
    <xf numFmtId="2" fontId="36" fillId="29" borderId="124" xfId="0" applyNumberFormat="1" applyFont="1" applyFill="1" applyBorder="1" applyAlignment="1">
      <alignment horizontal="center" vertical="center"/>
    </xf>
    <xf numFmtId="2" fontId="36" fillId="29" borderId="344" xfId="0" applyNumberFormat="1" applyFont="1" applyFill="1" applyBorder="1" applyAlignment="1">
      <alignment horizontal="center" vertical="center"/>
    </xf>
    <xf numFmtId="2" fontId="18" fillId="28" borderId="70" xfId="0" applyNumberFormat="1" applyFont="1" applyFill="1" applyBorder="1" applyAlignment="1">
      <alignment horizontal="center" vertical="center"/>
    </xf>
    <xf numFmtId="2" fontId="36" fillId="29" borderId="178" xfId="0" applyNumberFormat="1" applyFont="1" applyFill="1" applyBorder="1" applyAlignment="1">
      <alignment horizontal="center" vertical="center"/>
    </xf>
    <xf numFmtId="2" fontId="13" fillId="26" borderId="133" xfId="0" applyNumberFormat="1" applyFont="1" applyFill="1" applyBorder="1" applyAlignment="1">
      <alignment horizontal="center" vertical="center"/>
    </xf>
    <xf numFmtId="0" fontId="18" fillId="28" borderId="182" xfId="0" applyFont="1" applyFill="1" applyBorder="1" applyAlignment="1">
      <alignment horizontal="center" vertical="center"/>
    </xf>
    <xf numFmtId="2" fontId="18" fillId="28" borderId="125" xfId="0" applyNumberFormat="1" applyFont="1" applyFill="1" applyBorder="1" applyAlignment="1">
      <alignment horizontal="center" vertical="center"/>
    </xf>
    <xf numFmtId="2" fontId="13" fillId="26" borderId="152" xfId="0" applyNumberFormat="1" applyFont="1" applyFill="1" applyBorder="1" applyAlignment="1">
      <alignment horizontal="center" vertical="center"/>
    </xf>
    <xf numFmtId="2" fontId="13" fillId="26" borderId="119" xfId="0" applyNumberFormat="1" applyFont="1" applyFill="1" applyBorder="1" applyAlignment="1">
      <alignment horizontal="center" vertical="center"/>
    </xf>
    <xf numFmtId="0" fontId="13" fillId="25" borderId="50" xfId="0" applyFont="1" applyFill="1" applyBorder="1" applyAlignment="1">
      <alignment horizontal="center" vertical="center"/>
    </xf>
    <xf numFmtId="0" fontId="13" fillId="25" borderId="327" xfId="0" applyFont="1" applyFill="1" applyBorder="1" applyAlignment="1">
      <alignment horizontal="center" vertical="center"/>
    </xf>
    <xf numFmtId="0" fontId="13" fillId="25" borderId="261" xfId="0" applyFont="1" applyFill="1" applyBorder="1" applyAlignment="1">
      <alignment horizontal="center" vertical="center"/>
    </xf>
    <xf numFmtId="0" fontId="13" fillId="25" borderId="296" xfId="0" applyFont="1" applyFill="1" applyBorder="1" applyAlignment="1">
      <alignment horizontal="center" vertical="center"/>
    </xf>
    <xf numFmtId="0" fontId="13" fillId="25" borderId="354" xfId="0" applyFont="1" applyFill="1" applyBorder="1" applyAlignment="1">
      <alignment horizontal="center" vertical="center"/>
    </xf>
    <xf numFmtId="2" fontId="13" fillId="0" borderId="140" xfId="0" applyNumberFormat="1" applyFont="1" applyBorder="1" applyAlignment="1">
      <alignment horizontal="center" vertical="center"/>
    </xf>
    <xf numFmtId="2" fontId="13" fillId="0" borderId="141" xfId="0" applyNumberFormat="1" applyFont="1" applyBorder="1" applyAlignment="1">
      <alignment horizontal="center" vertical="center"/>
    </xf>
    <xf numFmtId="2" fontId="13" fillId="0" borderId="135" xfId="0" applyNumberFormat="1" applyFont="1" applyBorder="1" applyAlignment="1">
      <alignment horizontal="center" vertical="center"/>
    </xf>
    <xf numFmtId="0" fontId="16" fillId="0" borderId="136" xfId="0" applyFont="1" applyBorder="1" applyAlignment="1">
      <alignment horizontal="center" vertical="center"/>
    </xf>
    <xf numFmtId="0" fontId="16" fillId="0" borderId="143" xfId="0" applyFont="1" applyBorder="1" applyAlignment="1">
      <alignment horizontal="center" vertical="center"/>
    </xf>
    <xf numFmtId="0" fontId="16" fillId="0" borderId="256" xfId="0" applyFont="1" applyBorder="1" applyAlignment="1">
      <alignment horizontal="center" vertical="center"/>
    </xf>
    <xf numFmtId="0" fontId="16" fillId="0" borderId="355" xfId="0" applyFont="1" applyBorder="1" applyAlignment="1">
      <alignment horizontal="center" vertical="center"/>
    </xf>
    <xf numFmtId="0" fontId="16" fillId="0" borderId="144" xfId="0" applyFont="1" applyBorder="1" applyAlignment="1">
      <alignment horizontal="center" vertical="center"/>
    </xf>
    <xf numFmtId="2" fontId="13" fillId="0" borderId="142" xfId="0" applyNumberFormat="1" applyFont="1" applyBorder="1" applyAlignment="1">
      <alignment horizontal="center" vertical="center"/>
    </xf>
    <xf numFmtId="2" fontId="13" fillId="0" borderId="144" xfId="0" applyNumberFormat="1" applyFont="1" applyBorder="1" applyAlignment="1">
      <alignment horizontal="center" vertical="center"/>
    </xf>
    <xf numFmtId="0" fontId="14" fillId="25" borderId="284" xfId="0" applyFont="1" applyFill="1" applyBorder="1" applyAlignment="1">
      <alignment horizontal="center" vertical="center"/>
    </xf>
    <xf numFmtId="2" fontId="13" fillId="25" borderId="132" xfId="0" applyNumberFormat="1" applyFont="1" applyFill="1" applyBorder="1" applyAlignment="1">
      <alignment horizontal="center" vertical="center"/>
    </xf>
    <xf numFmtId="0" fontId="13" fillId="0" borderId="248" xfId="0" applyFont="1" applyBorder="1" applyAlignment="1">
      <alignment horizontal="center" vertical="center" wrapText="1"/>
    </xf>
    <xf numFmtId="0" fontId="13" fillId="0" borderId="347" xfId="0" applyFont="1" applyBorder="1" applyAlignment="1">
      <alignment horizontal="center" vertical="center" wrapText="1"/>
    </xf>
    <xf numFmtId="0" fontId="13" fillId="0" borderId="254" xfId="0" applyFont="1" applyBorder="1" applyAlignment="1">
      <alignment horizontal="center" vertical="center" wrapText="1"/>
    </xf>
    <xf numFmtId="0" fontId="13" fillId="0" borderId="356" xfId="0" applyFont="1" applyBorder="1" applyAlignment="1">
      <alignment horizontal="center" vertical="center" wrapText="1"/>
    </xf>
    <xf numFmtId="2" fontId="18" fillId="27" borderId="218" xfId="0" applyNumberFormat="1" applyFont="1" applyFill="1" applyBorder="1" applyAlignment="1">
      <alignment horizontal="center" vertical="center"/>
    </xf>
    <xf numFmtId="0" fontId="13" fillId="25" borderId="189" xfId="0" applyFont="1" applyFill="1" applyBorder="1" applyAlignment="1">
      <alignment horizontal="center" vertical="center"/>
    </xf>
    <xf numFmtId="2" fontId="13" fillId="26" borderId="209" xfId="0" applyNumberFormat="1" applyFont="1" applyFill="1" applyBorder="1" applyAlignment="1">
      <alignment horizontal="center" vertical="center"/>
    </xf>
    <xf numFmtId="2" fontId="13" fillId="26" borderId="132" xfId="0" applyNumberFormat="1" applyFont="1" applyFill="1" applyBorder="1" applyAlignment="1">
      <alignment horizontal="center" vertical="center"/>
    </xf>
    <xf numFmtId="0" fontId="13" fillId="0" borderId="129" xfId="0" applyFont="1" applyBorder="1" applyAlignment="1">
      <alignment horizontal="center" vertical="center" wrapText="1"/>
    </xf>
    <xf numFmtId="0" fontId="13" fillId="0" borderId="70" xfId="0" applyFont="1" applyBorder="1" applyAlignment="1">
      <alignment horizontal="left" vertical="center" wrapText="1"/>
    </xf>
    <xf numFmtId="2" fontId="13" fillId="0" borderId="121" xfId="0" applyNumberFormat="1" applyFont="1" applyBorder="1" applyAlignment="1">
      <alignment horizontal="center" vertical="center"/>
    </xf>
    <xf numFmtId="0" fontId="13" fillId="0" borderId="33" xfId="0" applyFont="1" applyBorder="1" applyAlignment="1">
      <alignment horizontal="center" vertical="center" wrapText="1"/>
    </xf>
    <xf numFmtId="0" fontId="18" fillId="28" borderId="137" xfId="0" applyFont="1" applyFill="1" applyBorder="1" applyAlignment="1">
      <alignment horizontal="center" vertical="center"/>
    </xf>
    <xf numFmtId="49" fontId="17" fillId="30" borderId="0" xfId="0" applyNumberFormat="1" applyFont="1" applyFill="1" applyAlignment="1">
      <alignment horizontal="center" vertical="top"/>
    </xf>
    <xf numFmtId="49" fontId="17" fillId="25" borderId="0" xfId="34" quotePrefix="1" applyNumberFormat="1" applyFont="1" applyFill="1" applyBorder="1" applyAlignment="1">
      <alignment horizontal="center" vertical="top"/>
    </xf>
    <xf numFmtId="0" fontId="14" fillId="25" borderId="155" xfId="0" applyFont="1" applyFill="1" applyBorder="1" applyAlignment="1">
      <alignment horizontal="left" vertical="center" wrapText="1"/>
    </xf>
    <xf numFmtId="2" fontId="18" fillId="28" borderId="138" xfId="0" applyNumberFormat="1" applyFont="1" applyFill="1" applyBorder="1" applyAlignment="1">
      <alignment horizontal="center" vertical="center"/>
    </xf>
    <xf numFmtId="2" fontId="18" fillId="28" borderId="178" xfId="0" applyNumberFormat="1" applyFont="1" applyFill="1" applyBorder="1" applyAlignment="1">
      <alignment horizontal="center" vertical="center"/>
    </xf>
    <xf numFmtId="0" fontId="16" fillId="25" borderId="137" xfId="0" applyFont="1" applyFill="1" applyBorder="1" applyAlignment="1">
      <alignment horizontal="center" vertical="center" wrapText="1"/>
    </xf>
    <xf numFmtId="49" fontId="17" fillId="25" borderId="137" xfId="34" quotePrefix="1" applyNumberFormat="1" applyFont="1" applyFill="1" applyBorder="1" applyAlignment="1">
      <alignment horizontal="center" vertical="top"/>
    </xf>
    <xf numFmtId="0" fontId="18" fillId="27" borderId="70" xfId="23" applyFont="1" applyFill="1" applyBorder="1" applyAlignment="1">
      <alignment horizontal="center" vertical="center"/>
    </xf>
    <xf numFmtId="2" fontId="18" fillId="27" borderId="70" xfId="23" applyNumberFormat="1" applyFont="1" applyFill="1" applyBorder="1" applyAlignment="1">
      <alignment horizontal="center" vertical="center"/>
    </xf>
    <xf numFmtId="0" fontId="13" fillId="25" borderId="190" xfId="0" applyFont="1" applyFill="1" applyBorder="1" applyAlignment="1">
      <alignment horizontal="center" vertical="center"/>
    </xf>
    <xf numFmtId="0" fontId="13" fillId="25" borderId="358" xfId="0" applyFont="1" applyFill="1" applyBorder="1" applyAlignment="1">
      <alignment horizontal="center" vertical="center"/>
    </xf>
    <xf numFmtId="0" fontId="13" fillId="0" borderId="314" xfId="0" applyFont="1" applyBorder="1" applyAlignment="1">
      <alignment horizontal="center" vertical="center"/>
    </xf>
    <xf numFmtId="0" fontId="13" fillId="0" borderId="121" xfId="0" applyFont="1" applyBorder="1" applyAlignment="1">
      <alignment horizontal="center" vertical="center"/>
    </xf>
    <xf numFmtId="0" fontId="18" fillId="27" borderId="121" xfId="0" applyFont="1" applyFill="1" applyBorder="1" applyAlignment="1">
      <alignment horizontal="center" vertical="center"/>
    </xf>
    <xf numFmtId="2" fontId="18" fillId="38" borderId="37" xfId="0" applyNumberFormat="1" applyFont="1" applyFill="1" applyBorder="1" applyAlignment="1">
      <alignment horizontal="center" vertical="center"/>
    </xf>
    <xf numFmtId="2" fontId="13" fillId="25" borderId="141" xfId="0" applyNumberFormat="1" applyFont="1" applyFill="1" applyBorder="1" applyAlignment="1">
      <alignment horizontal="center" vertical="center"/>
    </xf>
    <xf numFmtId="2" fontId="13" fillId="25" borderId="181" xfId="0" applyNumberFormat="1" applyFont="1" applyFill="1" applyBorder="1" applyAlignment="1">
      <alignment horizontal="center" vertical="center"/>
    </xf>
    <xf numFmtId="0" fontId="18" fillId="29" borderId="105" xfId="0" applyFont="1" applyFill="1" applyBorder="1" applyAlignment="1">
      <alignment vertical="top"/>
    </xf>
    <xf numFmtId="2" fontId="13" fillId="25" borderId="121" xfId="0" applyNumberFormat="1" applyFont="1" applyFill="1" applyBorder="1" applyAlignment="1">
      <alignment horizontal="center" vertical="center"/>
    </xf>
    <xf numFmtId="0" fontId="18" fillId="27" borderId="32" xfId="0" applyFont="1" applyFill="1" applyBorder="1" applyAlignment="1">
      <alignment horizontal="center" vertical="center"/>
    </xf>
    <xf numFmtId="2" fontId="14" fillId="0" borderId="314" xfId="0" applyNumberFormat="1" applyFont="1" applyBorder="1" applyAlignment="1">
      <alignment horizontal="center" vertical="center"/>
    </xf>
    <xf numFmtId="2" fontId="14" fillId="0" borderId="353" xfId="0" applyNumberFormat="1" applyFont="1" applyBorder="1" applyAlignment="1">
      <alignment horizontal="center" vertical="center"/>
    </xf>
    <xf numFmtId="0" fontId="14" fillId="0" borderId="183" xfId="0" applyFont="1" applyBorder="1" applyAlignment="1">
      <alignment horizontal="center" vertical="center"/>
    </xf>
    <xf numFmtId="0" fontId="14" fillId="0" borderId="170" xfId="0" applyFont="1" applyBorder="1" applyAlignment="1">
      <alignment horizontal="center" vertical="center"/>
    </xf>
    <xf numFmtId="2" fontId="18" fillId="27" borderId="357" xfId="0" applyNumberFormat="1" applyFont="1" applyFill="1" applyBorder="1" applyAlignment="1">
      <alignment horizontal="center" vertical="center"/>
    </xf>
    <xf numFmtId="2" fontId="14" fillId="0" borderId="183" xfId="0" applyNumberFormat="1" applyFont="1" applyBorder="1" applyAlignment="1">
      <alignment horizontal="center" vertical="center"/>
    </xf>
    <xf numFmtId="2" fontId="14" fillId="0" borderId="170" xfId="0" applyNumberFormat="1" applyFont="1" applyBorder="1" applyAlignment="1">
      <alignment horizontal="center" vertical="center"/>
    </xf>
    <xf numFmtId="2" fontId="14" fillId="0" borderId="88" xfId="0" applyNumberFormat="1" applyFont="1" applyBorder="1" applyAlignment="1">
      <alignment horizontal="center" vertical="center"/>
    </xf>
    <xf numFmtId="2" fontId="14" fillId="36" borderId="81" xfId="23" applyNumberFormat="1" applyFont="1" applyFill="1" applyBorder="1" applyAlignment="1">
      <alignment horizontal="center" vertical="center"/>
    </xf>
    <xf numFmtId="2" fontId="18" fillId="27" borderId="216" xfId="23" applyNumberFormat="1" applyFont="1" applyFill="1" applyBorder="1" applyAlignment="1">
      <alignment horizontal="center" vertical="center"/>
    </xf>
    <xf numFmtId="2" fontId="18" fillId="27" borderId="163" xfId="23" applyNumberFormat="1" applyFont="1" applyFill="1" applyBorder="1" applyAlignment="1">
      <alignment horizontal="center" vertical="center"/>
    </xf>
    <xf numFmtId="0" fontId="18" fillId="27" borderId="156" xfId="23" applyFont="1" applyFill="1" applyBorder="1" applyAlignment="1">
      <alignment horizontal="center" vertical="center"/>
    </xf>
    <xf numFmtId="2" fontId="13" fillId="36" borderId="140" xfId="23" applyNumberFormat="1" applyFont="1" applyFill="1" applyBorder="1" applyAlignment="1">
      <alignment horizontal="center" vertical="center"/>
    </xf>
    <xf numFmtId="2" fontId="13" fillId="36" borderId="141" xfId="23" applyNumberFormat="1" applyFont="1" applyFill="1" applyBorder="1" applyAlignment="1">
      <alignment horizontal="center" vertical="center"/>
    </xf>
    <xf numFmtId="2" fontId="13" fillId="36" borderId="135" xfId="23" applyNumberFormat="1" applyFont="1" applyFill="1" applyBorder="1" applyAlignment="1">
      <alignment horizontal="center" vertical="center"/>
    </xf>
    <xf numFmtId="0" fontId="13" fillId="25" borderId="142" xfId="23" applyFont="1" applyFill="1" applyBorder="1" applyAlignment="1">
      <alignment horizontal="center" vertical="center" wrapText="1"/>
    </xf>
    <xf numFmtId="0" fontId="13" fillId="25" borderId="143" xfId="23" applyFont="1" applyFill="1" applyBorder="1" applyAlignment="1">
      <alignment horizontal="center" vertical="center" wrapText="1"/>
    </xf>
    <xf numFmtId="0" fontId="13" fillId="25" borderId="144" xfId="23" applyFont="1" applyFill="1" applyBorder="1" applyAlignment="1">
      <alignment horizontal="center" vertical="center" wrapText="1"/>
    </xf>
    <xf numFmtId="2" fontId="13" fillId="36" borderId="142" xfId="23" applyNumberFormat="1" applyFont="1" applyFill="1" applyBorder="1" applyAlignment="1">
      <alignment horizontal="center" vertical="center"/>
    </xf>
    <xf numFmtId="2" fontId="13" fillId="36" borderId="143" xfId="23" applyNumberFormat="1" applyFont="1" applyFill="1" applyBorder="1" applyAlignment="1">
      <alignment horizontal="center" vertical="center"/>
    </xf>
    <xf numFmtId="2" fontId="13" fillId="36" borderId="144" xfId="23" applyNumberFormat="1" applyFont="1" applyFill="1" applyBorder="1" applyAlignment="1">
      <alignment horizontal="center" vertical="center"/>
    </xf>
    <xf numFmtId="0" fontId="13" fillId="25" borderId="0" xfId="23" applyFont="1" applyFill="1" applyAlignment="1">
      <alignment horizontal="center" vertical="center" wrapText="1"/>
    </xf>
    <xf numFmtId="2" fontId="14" fillId="36" borderId="109" xfId="23" applyNumberFormat="1" applyFont="1" applyFill="1" applyBorder="1" applyAlignment="1">
      <alignment horizontal="center" vertical="center"/>
    </xf>
    <xf numFmtId="2" fontId="14" fillId="36" borderId="59" xfId="23" applyNumberFormat="1" applyFont="1" applyFill="1" applyBorder="1" applyAlignment="1">
      <alignment horizontal="center" vertical="center"/>
    </xf>
    <xf numFmtId="2" fontId="18" fillId="27" borderId="178" xfId="0" applyNumberFormat="1" applyFont="1" applyFill="1" applyBorder="1" applyAlignment="1">
      <alignment horizontal="center" vertical="top"/>
    </xf>
    <xf numFmtId="2" fontId="14" fillId="26" borderId="132" xfId="0" applyNumberFormat="1" applyFont="1" applyFill="1" applyBorder="1" applyAlignment="1">
      <alignment horizontal="center" vertical="center"/>
    </xf>
    <xf numFmtId="0" fontId="13" fillId="0" borderId="359" xfId="0" applyFont="1" applyBorder="1" applyAlignment="1">
      <alignment horizontal="center" vertical="center" wrapText="1"/>
    </xf>
    <xf numFmtId="2" fontId="14" fillId="0" borderId="178" xfId="0" applyNumberFormat="1" applyFont="1" applyBorder="1" applyAlignment="1">
      <alignment horizontal="center" vertical="center"/>
    </xf>
    <xf numFmtId="0" fontId="13" fillId="0" borderId="232" xfId="0" applyFont="1" applyBorder="1" applyAlignment="1">
      <alignment horizontal="center" vertical="center" wrapText="1"/>
    </xf>
    <xf numFmtId="2" fontId="18" fillId="28" borderId="178" xfId="0" applyNumberFormat="1" applyFont="1" applyFill="1" applyBorder="1" applyAlignment="1">
      <alignment horizontal="center" vertical="center" wrapText="1"/>
    </xf>
    <xf numFmtId="2" fontId="18" fillId="28" borderId="344" xfId="0" applyNumberFormat="1" applyFont="1" applyFill="1" applyBorder="1" applyAlignment="1">
      <alignment horizontal="center" vertical="center" wrapText="1"/>
    </xf>
    <xf numFmtId="0" fontId="13" fillId="25" borderId="233" xfId="0" applyFont="1" applyFill="1" applyBorder="1" applyAlignment="1">
      <alignment horizontal="center" vertical="center" wrapText="1"/>
    </xf>
    <xf numFmtId="2" fontId="14" fillId="26" borderId="281" xfId="0" applyNumberFormat="1" applyFont="1" applyFill="1" applyBorder="1" applyAlignment="1">
      <alignment horizontal="center" vertical="center"/>
    </xf>
    <xf numFmtId="0" fontId="13" fillId="25" borderId="91" xfId="0" applyFont="1" applyFill="1" applyBorder="1" applyAlignment="1">
      <alignment horizontal="center" vertical="center" wrapText="1"/>
    </xf>
    <xf numFmtId="2" fontId="14" fillId="0" borderId="91" xfId="0" applyNumberFormat="1" applyFont="1" applyBorder="1" applyAlignment="1">
      <alignment horizontal="center" vertical="center"/>
    </xf>
    <xf numFmtId="2" fontId="14" fillId="0" borderId="35" xfId="0" applyNumberFormat="1" applyFont="1" applyBorder="1" applyAlignment="1">
      <alignment horizontal="center" vertical="center"/>
    </xf>
    <xf numFmtId="49" fontId="17" fillId="42" borderId="0" xfId="0" applyNumberFormat="1" applyFont="1" applyFill="1" applyAlignment="1">
      <alignment horizontal="center" vertical="top"/>
    </xf>
    <xf numFmtId="0" fontId="16" fillId="25" borderId="184" xfId="0" applyFont="1" applyFill="1" applyBorder="1" applyAlignment="1">
      <alignment vertical="center" wrapText="1"/>
    </xf>
    <xf numFmtId="0" fontId="18" fillId="28" borderId="70" xfId="0" applyFont="1" applyFill="1" applyBorder="1" applyAlignment="1">
      <alignment horizontal="center" vertical="center"/>
    </xf>
    <xf numFmtId="2" fontId="36" fillId="28" borderId="70" xfId="0" applyNumberFormat="1" applyFont="1" applyFill="1" applyBorder="1" applyAlignment="1">
      <alignment horizontal="center" vertical="center"/>
    </xf>
    <xf numFmtId="2" fontId="13" fillId="25" borderId="360" xfId="0" applyNumberFormat="1" applyFont="1" applyFill="1" applyBorder="1" applyAlignment="1">
      <alignment horizontal="center" vertical="center"/>
    </xf>
    <xf numFmtId="0" fontId="14" fillId="0" borderId="139" xfId="0" applyFont="1" applyBorder="1" applyAlignment="1">
      <alignment horizontal="left" vertical="center" wrapText="1"/>
    </xf>
    <xf numFmtId="0" fontId="14" fillId="0" borderId="181" xfId="0" applyFont="1" applyBorder="1" applyAlignment="1">
      <alignment horizontal="left" vertical="center" wrapText="1"/>
    </xf>
    <xf numFmtId="0" fontId="14" fillId="0" borderId="126" xfId="0" applyFont="1" applyBorder="1" applyAlignment="1">
      <alignment horizontal="left" vertical="center" wrapText="1"/>
    </xf>
    <xf numFmtId="0" fontId="16" fillId="0" borderId="139" xfId="0" applyFont="1" applyBorder="1" applyAlignment="1">
      <alignment vertical="center" wrapText="1"/>
    </xf>
    <xf numFmtId="0" fontId="14" fillId="0" borderId="132" xfId="0" applyFont="1" applyBorder="1" applyAlignment="1">
      <alignment horizontal="left" vertical="center" wrapText="1"/>
    </xf>
    <xf numFmtId="0" fontId="16" fillId="25" borderId="138" xfId="0" applyFont="1" applyFill="1" applyBorder="1" applyAlignment="1">
      <alignment horizontal="center" vertical="center" wrapText="1"/>
    </xf>
    <xf numFmtId="49" fontId="17" fillId="41" borderId="132" xfId="0" applyNumberFormat="1" applyFont="1" applyFill="1" applyBorder="1" applyAlignment="1">
      <alignment horizontal="center" vertical="top"/>
    </xf>
    <xf numFmtId="49" fontId="17" fillId="41" borderId="126" xfId="0" applyNumberFormat="1" applyFont="1" applyFill="1" applyBorder="1" applyAlignment="1">
      <alignment horizontal="center" vertical="top"/>
    </xf>
    <xf numFmtId="49" fontId="17" fillId="41" borderId="121" xfId="0" applyNumberFormat="1" applyFont="1" applyFill="1" applyBorder="1" applyAlignment="1">
      <alignment horizontal="center" vertical="top"/>
    </xf>
    <xf numFmtId="0" fontId="16" fillId="25" borderId="136" xfId="0" applyFont="1" applyFill="1" applyBorder="1" applyAlignment="1">
      <alignment horizontal="center" vertical="center" wrapText="1"/>
    </xf>
    <xf numFmtId="0" fontId="13" fillId="25" borderId="32" xfId="0" applyFont="1" applyFill="1" applyBorder="1" applyAlignment="1">
      <alignment horizontal="center" vertical="center"/>
    </xf>
    <xf numFmtId="49" fontId="17" fillId="25" borderId="136" xfId="34" quotePrefix="1" applyNumberFormat="1" applyFont="1" applyFill="1" applyBorder="1" applyAlignment="1">
      <alignment horizontal="center" vertical="top"/>
    </xf>
    <xf numFmtId="2" fontId="13" fillId="25" borderId="33" xfId="0" applyNumberFormat="1" applyFont="1" applyFill="1" applyBorder="1" applyAlignment="1">
      <alignment horizontal="center" vertical="center" wrapText="1"/>
    </xf>
    <xf numFmtId="2" fontId="13" fillId="26" borderId="362" xfId="0" applyNumberFormat="1" applyFont="1" applyFill="1" applyBorder="1" applyAlignment="1">
      <alignment horizontal="center" vertical="center"/>
    </xf>
    <xf numFmtId="2" fontId="13" fillId="26" borderId="363" xfId="0" applyNumberFormat="1" applyFont="1" applyFill="1" applyBorder="1" applyAlignment="1">
      <alignment horizontal="center" vertical="center"/>
    </xf>
    <xf numFmtId="2" fontId="13" fillId="0" borderId="362" xfId="0" applyNumberFormat="1" applyFont="1" applyBorder="1" applyAlignment="1">
      <alignment horizontal="center" vertical="center"/>
    </xf>
    <xf numFmtId="2" fontId="13" fillId="25" borderId="364" xfId="0" applyNumberFormat="1" applyFont="1" applyFill="1" applyBorder="1" applyAlignment="1">
      <alignment horizontal="center" vertical="center" wrapText="1"/>
    </xf>
    <xf numFmtId="2" fontId="14" fillId="26" borderId="364" xfId="0" applyNumberFormat="1" applyFont="1" applyFill="1" applyBorder="1" applyAlignment="1">
      <alignment horizontal="center" vertical="center"/>
    </xf>
    <xf numFmtId="0" fontId="13" fillId="25" borderId="364" xfId="23" applyFont="1" applyFill="1" applyBorder="1" applyAlignment="1">
      <alignment horizontal="center" vertical="center"/>
    </xf>
    <xf numFmtId="2" fontId="14" fillId="26" borderId="361" xfId="23" applyNumberFormat="1" applyFont="1" applyFill="1" applyBorder="1" applyAlignment="1">
      <alignment horizontal="center" vertical="center"/>
    </xf>
    <xf numFmtId="2" fontId="14" fillId="26" borderId="365" xfId="23" applyNumberFormat="1" applyFont="1" applyFill="1" applyBorder="1" applyAlignment="1">
      <alignment horizontal="center" vertical="center"/>
    </xf>
    <xf numFmtId="0" fontId="13" fillId="25" borderId="366" xfId="23" applyFont="1" applyFill="1" applyBorder="1" applyAlignment="1">
      <alignment horizontal="center" vertical="center"/>
    </xf>
    <xf numFmtId="0" fontId="13" fillId="25" borderId="364" xfId="0" applyFont="1" applyFill="1" applyBorder="1" applyAlignment="1">
      <alignment horizontal="center" vertical="center"/>
    </xf>
    <xf numFmtId="165" fontId="13" fillId="25" borderId="364" xfId="23" applyNumberFormat="1" applyFont="1" applyFill="1" applyBorder="1" applyAlignment="1">
      <alignment horizontal="center" vertical="center"/>
    </xf>
    <xf numFmtId="0" fontId="13" fillId="25" borderId="365" xfId="0" applyFont="1" applyFill="1" applyBorder="1" applyAlignment="1">
      <alignment horizontal="center" vertical="center"/>
    </xf>
    <xf numFmtId="2" fontId="13" fillId="26" borderId="364" xfId="23" applyNumberFormat="1" applyFont="1" applyFill="1" applyBorder="1" applyAlignment="1">
      <alignment horizontal="center" vertical="center"/>
    </xf>
    <xf numFmtId="2" fontId="14" fillId="26" borderId="364" xfId="23" applyNumberFormat="1" applyFont="1" applyFill="1" applyBorder="1" applyAlignment="1">
      <alignment horizontal="center" vertical="center"/>
    </xf>
    <xf numFmtId="0" fontId="13" fillId="0" borderId="364" xfId="0" applyFont="1" applyBorder="1" applyAlignment="1">
      <alignment horizontal="center" vertical="center"/>
    </xf>
    <xf numFmtId="2" fontId="13" fillId="0" borderId="364" xfId="0" applyNumberFormat="1" applyFont="1" applyBorder="1" applyAlignment="1">
      <alignment horizontal="center" vertical="center"/>
    </xf>
    <xf numFmtId="2" fontId="14" fillId="0" borderId="366" xfId="0" applyNumberFormat="1" applyFont="1" applyBorder="1" applyAlignment="1">
      <alignment horizontal="center" vertical="center"/>
    </xf>
    <xf numFmtId="0" fontId="21" fillId="43" borderId="367" xfId="0" applyFont="1" applyFill="1" applyBorder="1" applyAlignment="1">
      <alignment wrapText="1"/>
    </xf>
    <xf numFmtId="2" fontId="13" fillId="25" borderId="0" xfId="0" applyNumberFormat="1" applyFont="1" applyFill="1" applyAlignment="1">
      <alignment horizontal="center" vertical="center"/>
    </xf>
    <xf numFmtId="0" fontId="16" fillId="25" borderId="195" xfId="0" applyFont="1" applyFill="1" applyBorder="1" applyAlignment="1">
      <alignment horizontal="center" vertical="center"/>
    </xf>
    <xf numFmtId="2" fontId="13" fillId="26" borderId="178" xfId="0" applyNumberFormat="1" applyFont="1" applyFill="1" applyBorder="1" applyAlignment="1">
      <alignment horizontal="center" vertical="center"/>
    </xf>
    <xf numFmtId="0" fontId="18" fillId="28" borderId="124" xfId="0" applyFont="1" applyFill="1" applyBorder="1" applyAlignment="1">
      <alignment horizontal="center" vertical="center"/>
    </xf>
    <xf numFmtId="2" fontId="18" fillId="28" borderId="232" xfId="0" applyNumberFormat="1" applyFont="1" applyFill="1" applyBorder="1" applyAlignment="1">
      <alignment horizontal="center" vertical="center"/>
    </xf>
    <xf numFmtId="0" fontId="18" fillId="28" borderId="105" xfId="0" applyFont="1" applyFill="1" applyBorder="1" applyAlignment="1">
      <alignment horizontal="center" vertical="center"/>
    </xf>
    <xf numFmtId="2" fontId="18" fillId="27" borderId="368" xfId="0" applyNumberFormat="1" applyFont="1" applyFill="1" applyBorder="1" applyAlignment="1">
      <alignment horizontal="center" vertical="center"/>
    </xf>
    <xf numFmtId="2" fontId="18" fillId="27" borderId="8" xfId="0" applyNumberFormat="1" applyFont="1" applyFill="1" applyBorder="1" applyAlignment="1">
      <alignment horizontal="center" vertical="center"/>
    </xf>
    <xf numFmtId="2" fontId="18" fillId="27" borderId="221" xfId="0" applyNumberFormat="1" applyFont="1" applyFill="1" applyBorder="1" applyAlignment="1">
      <alignment horizontal="center" vertical="center"/>
    </xf>
    <xf numFmtId="0" fontId="14" fillId="0" borderId="141" xfId="0" applyFont="1" applyBorder="1" applyAlignment="1">
      <alignment horizontal="left" vertical="center" wrapText="1"/>
    </xf>
    <xf numFmtId="0" fontId="16" fillId="0" borderId="141" xfId="0" applyFont="1" applyBorder="1" applyAlignment="1">
      <alignment horizontal="left" vertical="center" wrapText="1"/>
    </xf>
    <xf numFmtId="2" fontId="18" fillId="28" borderId="121" xfId="0" applyNumberFormat="1" applyFont="1" applyFill="1" applyBorder="1" applyAlignment="1">
      <alignment horizontal="center" vertical="center"/>
    </xf>
    <xf numFmtId="0" fontId="13" fillId="25" borderId="183" xfId="0" applyFont="1" applyFill="1" applyBorder="1" applyAlignment="1">
      <alignment horizontal="center" vertical="center"/>
    </xf>
    <xf numFmtId="0" fontId="13" fillId="25" borderId="370" xfId="0" applyFont="1" applyFill="1" applyBorder="1" applyAlignment="1">
      <alignment horizontal="center" vertical="center"/>
    </xf>
    <xf numFmtId="2" fontId="18" fillId="28" borderId="132" xfId="0" applyNumberFormat="1" applyFont="1" applyFill="1" applyBorder="1" applyAlignment="1">
      <alignment horizontal="center" vertical="center"/>
    </xf>
    <xf numFmtId="2" fontId="18" fillId="28" borderId="124" xfId="0" applyNumberFormat="1" applyFont="1" applyFill="1" applyBorder="1" applyAlignment="1">
      <alignment horizontal="center" vertical="center"/>
    </xf>
    <xf numFmtId="2" fontId="18" fillId="28" borderId="136" xfId="0" applyNumberFormat="1" applyFont="1" applyFill="1" applyBorder="1" applyAlignment="1">
      <alignment horizontal="center" vertical="center"/>
    </xf>
    <xf numFmtId="0" fontId="13" fillId="25" borderId="137" xfId="0" applyFont="1" applyFill="1" applyBorder="1" applyAlignment="1">
      <alignment vertical="top" wrapText="1"/>
    </xf>
    <xf numFmtId="0" fontId="13" fillId="25" borderId="136" xfId="0" applyFont="1" applyFill="1" applyBorder="1" applyAlignment="1">
      <alignment vertical="top" wrapText="1"/>
    </xf>
    <xf numFmtId="0" fontId="13" fillId="25" borderId="138" xfId="0" applyFont="1" applyFill="1" applyBorder="1" applyAlignment="1">
      <alignment vertical="top" wrapText="1"/>
    </xf>
    <xf numFmtId="0" fontId="16" fillId="25" borderId="143" xfId="0" applyFont="1" applyFill="1" applyBorder="1" applyAlignment="1">
      <alignment horizontal="left" vertical="center" wrapText="1"/>
    </xf>
    <xf numFmtId="0" fontId="13" fillId="25" borderId="250" xfId="0" applyFont="1" applyFill="1" applyBorder="1" applyAlignment="1">
      <alignment horizontal="center" vertical="center"/>
    </xf>
    <xf numFmtId="2" fontId="16" fillId="25" borderId="139" xfId="0" applyNumberFormat="1" applyFont="1" applyFill="1" applyBorder="1" applyAlignment="1">
      <alignment horizontal="center" vertical="center"/>
    </xf>
    <xf numFmtId="2" fontId="16" fillId="25" borderId="141" xfId="0" applyNumberFormat="1" applyFont="1" applyFill="1" applyBorder="1" applyAlignment="1">
      <alignment horizontal="center" vertical="center"/>
    </xf>
    <xf numFmtId="2" fontId="16" fillId="25" borderId="135" xfId="0" applyNumberFormat="1" applyFont="1" applyFill="1" applyBorder="1" applyAlignment="1">
      <alignment horizontal="center" vertical="center"/>
    </xf>
    <xf numFmtId="0" fontId="16" fillId="25" borderId="238" xfId="0" applyFont="1" applyFill="1" applyBorder="1" applyAlignment="1">
      <alignment horizontal="center" vertical="center"/>
    </xf>
    <xf numFmtId="2" fontId="13" fillId="26" borderId="342" xfId="0" applyNumberFormat="1" applyFont="1" applyFill="1" applyBorder="1" applyAlignment="1">
      <alignment horizontal="center" vertical="center"/>
    </xf>
    <xf numFmtId="165" fontId="13" fillId="0" borderId="315" xfId="35" applyNumberFormat="1" applyFont="1" applyBorder="1" applyAlignment="1">
      <alignment horizontal="left" vertical="center" wrapText="1"/>
    </xf>
    <xf numFmtId="49" fontId="13" fillId="0" borderId="187" xfId="0" applyNumberFormat="1" applyFont="1" applyBorder="1" applyAlignment="1">
      <alignment vertical="center" wrapText="1"/>
    </xf>
    <xf numFmtId="0" fontId="16" fillId="0" borderId="318" xfId="0" applyFont="1" applyBorder="1" applyAlignment="1">
      <alignment horizontal="center" vertical="center" wrapText="1"/>
    </xf>
    <xf numFmtId="2" fontId="13" fillId="0" borderId="240" xfId="0" applyNumberFormat="1" applyFont="1" applyBorder="1" applyAlignment="1">
      <alignment horizontal="center" vertical="center"/>
    </xf>
    <xf numFmtId="2" fontId="13" fillId="0" borderId="319" xfId="0" applyNumberFormat="1" applyFont="1" applyBorder="1" applyAlignment="1">
      <alignment horizontal="center" vertical="center"/>
    </xf>
    <xf numFmtId="2" fontId="13" fillId="0" borderId="134" xfId="0" applyNumberFormat="1" applyFont="1" applyBorder="1" applyAlignment="1">
      <alignment horizontal="center" vertical="center"/>
    </xf>
    <xf numFmtId="0" fontId="18" fillId="28" borderId="33" xfId="0" applyFont="1" applyFill="1" applyBorder="1" applyAlignment="1">
      <alignment horizontal="center" vertical="center"/>
    </xf>
    <xf numFmtId="2" fontId="37" fillId="28" borderId="126" xfId="0" applyNumberFormat="1" applyFont="1" applyFill="1" applyBorder="1" applyAlignment="1">
      <alignment horizontal="center" vertical="center"/>
    </xf>
    <xf numFmtId="2" fontId="18" fillId="28" borderId="0" xfId="0" applyNumberFormat="1" applyFont="1" applyFill="1" applyAlignment="1">
      <alignment horizontal="center" vertical="center"/>
    </xf>
    <xf numFmtId="2" fontId="18" fillId="28" borderId="127" xfId="0" applyNumberFormat="1" applyFont="1" applyFill="1" applyBorder="1" applyAlignment="1">
      <alignment horizontal="center" vertical="center"/>
    </xf>
    <xf numFmtId="2" fontId="13" fillId="26" borderId="139" xfId="0" applyNumberFormat="1" applyFont="1" applyFill="1" applyBorder="1" applyAlignment="1">
      <alignment horizontal="center" vertical="center"/>
    </xf>
    <xf numFmtId="2" fontId="13" fillId="26" borderId="143" xfId="0" applyNumberFormat="1" applyFont="1" applyFill="1" applyBorder="1" applyAlignment="1">
      <alignment horizontal="center" vertical="center"/>
    </xf>
    <xf numFmtId="2" fontId="18" fillId="28" borderId="218" xfId="0" applyNumberFormat="1" applyFont="1" applyFill="1" applyBorder="1" applyAlignment="1">
      <alignment horizontal="center" vertical="center"/>
    </xf>
    <xf numFmtId="2" fontId="18" fillId="28" borderId="163" xfId="0" applyNumberFormat="1" applyFont="1" applyFill="1" applyBorder="1" applyAlignment="1">
      <alignment horizontal="center" vertical="center"/>
    </xf>
    <xf numFmtId="2" fontId="13" fillId="26" borderId="371" xfId="0" applyNumberFormat="1" applyFont="1" applyFill="1" applyBorder="1" applyAlignment="1">
      <alignment horizontal="center" vertical="center"/>
    </xf>
    <xf numFmtId="0" fontId="13" fillId="25" borderId="50" xfId="0" applyFont="1" applyFill="1" applyBorder="1" applyAlignment="1">
      <alignment horizontal="center" vertical="center" wrapText="1"/>
    </xf>
    <xf numFmtId="0" fontId="13" fillId="25" borderId="80" xfId="0" applyFont="1" applyFill="1" applyBorder="1" applyAlignment="1">
      <alignment horizontal="center" vertical="center" wrapText="1"/>
    </xf>
    <xf numFmtId="2" fontId="13" fillId="26" borderId="373" xfId="0" applyNumberFormat="1" applyFont="1" applyFill="1" applyBorder="1" applyAlignment="1">
      <alignment horizontal="center" vertical="center"/>
    </xf>
    <xf numFmtId="0" fontId="13" fillId="25" borderId="124" xfId="0" applyFont="1" applyFill="1" applyBorder="1" applyAlignment="1">
      <alignment horizontal="center" vertical="center"/>
    </xf>
    <xf numFmtId="2" fontId="13" fillId="25" borderId="124" xfId="0" applyNumberFormat="1" applyFont="1" applyFill="1" applyBorder="1" applyAlignment="1">
      <alignment horizontal="center" vertical="center"/>
    </xf>
    <xf numFmtId="2" fontId="13" fillId="25" borderId="162" xfId="0" applyNumberFormat="1" applyFont="1" applyFill="1" applyBorder="1" applyAlignment="1">
      <alignment horizontal="center" vertical="center"/>
    </xf>
    <xf numFmtId="2" fontId="11" fillId="26" borderId="134" xfId="0" applyNumberFormat="1" applyFont="1" applyFill="1" applyBorder="1" applyAlignment="1">
      <alignment horizontal="center" vertical="center"/>
    </xf>
    <xf numFmtId="2" fontId="18" fillId="40" borderId="59" xfId="0" applyNumberFormat="1" applyFont="1" applyFill="1" applyBorder="1" applyAlignment="1">
      <alignment horizontal="center" vertical="center"/>
    </xf>
    <xf numFmtId="166" fontId="15" fillId="27" borderId="122" xfId="0" applyNumberFormat="1" applyFont="1" applyFill="1" applyBorder="1" applyAlignment="1">
      <alignment horizontal="center" vertical="center"/>
    </xf>
    <xf numFmtId="166" fontId="20" fillId="25" borderId="124" xfId="0" applyNumberFormat="1" applyFont="1" applyFill="1" applyBorder="1" applyAlignment="1">
      <alignment horizontal="center" vertical="center"/>
    </xf>
    <xf numFmtId="2" fontId="18" fillId="40" borderId="246" xfId="0" applyNumberFormat="1" applyFont="1" applyFill="1" applyBorder="1" applyAlignment="1">
      <alignment horizontal="center" vertical="center"/>
    </xf>
    <xf numFmtId="2" fontId="11" fillId="25" borderId="141" xfId="0" applyNumberFormat="1" applyFont="1" applyFill="1" applyBorder="1" applyAlignment="1">
      <alignment horizontal="center" vertical="center"/>
    </xf>
    <xf numFmtId="166" fontId="20" fillId="25" borderId="142" xfId="0" applyNumberFormat="1" applyFont="1" applyFill="1" applyBorder="1" applyAlignment="1">
      <alignment horizontal="center" vertical="center"/>
    </xf>
    <xf numFmtId="166" fontId="20" fillId="25" borderId="143" xfId="0" applyNumberFormat="1" applyFont="1" applyFill="1" applyBorder="1" applyAlignment="1">
      <alignment horizontal="center" vertical="center"/>
    </xf>
    <xf numFmtId="166" fontId="20" fillId="25" borderId="144" xfId="0" applyNumberFormat="1" applyFont="1" applyFill="1" applyBorder="1" applyAlignment="1">
      <alignment horizontal="center" vertical="center"/>
    </xf>
    <xf numFmtId="2" fontId="11" fillId="25" borderId="143" xfId="0" applyNumberFormat="1" applyFont="1" applyFill="1" applyBorder="1" applyAlignment="1">
      <alignment horizontal="center" vertical="center"/>
    </xf>
    <xf numFmtId="2" fontId="36" fillId="27" borderId="169" xfId="0" applyNumberFormat="1" applyFont="1" applyFill="1" applyBorder="1" applyAlignment="1">
      <alignment horizontal="center" vertical="center"/>
    </xf>
    <xf numFmtId="2" fontId="18" fillId="27" borderId="126" xfId="0" applyNumberFormat="1" applyFont="1" applyFill="1" applyBorder="1" applyAlignment="1">
      <alignment horizontal="center" vertical="center"/>
    </xf>
    <xf numFmtId="2" fontId="18" fillId="27" borderId="207" xfId="0" applyNumberFormat="1" applyFont="1" applyFill="1" applyBorder="1" applyAlignment="1">
      <alignment horizontal="center" vertical="center"/>
    </xf>
    <xf numFmtId="166" fontId="20" fillId="25" borderId="137" xfId="0" applyNumberFormat="1" applyFont="1" applyFill="1" applyBorder="1" applyAlignment="1">
      <alignment horizontal="center" vertical="center"/>
    </xf>
    <xf numFmtId="166" fontId="20" fillId="25" borderId="136" xfId="0" applyNumberFormat="1" applyFont="1" applyFill="1" applyBorder="1" applyAlignment="1">
      <alignment horizontal="center" vertical="center"/>
    </xf>
    <xf numFmtId="166" fontId="20" fillId="25" borderId="184" xfId="0" applyNumberFormat="1" applyFont="1" applyFill="1" applyBorder="1" applyAlignment="1">
      <alignment horizontal="center" vertical="center"/>
    </xf>
    <xf numFmtId="166" fontId="20" fillId="25" borderId="138" xfId="0" applyNumberFormat="1" applyFont="1" applyFill="1" applyBorder="1" applyAlignment="1">
      <alignment horizontal="center" vertical="center"/>
    </xf>
    <xf numFmtId="2" fontId="18" fillId="27" borderId="86" xfId="0" applyNumberFormat="1" applyFont="1" applyFill="1" applyBorder="1" applyAlignment="1">
      <alignment horizontal="center" vertical="center"/>
    </xf>
    <xf numFmtId="2" fontId="18" fillId="27" borderId="64" xfId="0" applyNumberFormat="1" applyFont="1" applyFill="1" applyBorder="1" applyAlignment="1">
      <alignment horizontal="center" vertical="center"/>
    </xf>
    <xf numFmtId="2" fontId="14" fillId="26" borderId="140" xfId="0" applyNumberFormat="1" applyFont="1" applyFill="1" applyBorder="1" applyAlignment="1">
      <alignment horizontal="center" vertical="center"/>
    </xf>
    <xf numFmtId="2" fontId="14" fillId="26" borderId="135" xfId="0" applyNumberFormat="1" applyFont="1" applyFill="1" applyBorder="1" applyAlignment="1">
      <alignment horizontal="center" vertical="center"/>
    </xf>
    <xf numFmtId="166" fontId="13" fillId="25" borderId="142" xfId="0" applyNumberFormat="1" applyFont="1" applyFill="1" applyBorder="1" applyAlignment="1">
      <alignment horizontal="center" vertical="center"/>
    </xf>
    <xf numFmtId="166" fontId="13" fillId="25" borderId="144" xfId="0" applyNumberFormat="1" applyFont="1" applyFill="1" applyBorder="1" applyAlignment="1">
      <alignment horizontal="center" vertical="center"/>
    </xf>
    <xf numFmtId="2" fontId="14" fillId="26" borderId="142" xfId="0" applyNumberFormat="1" applyFont="1" applyFill="1" applyBorder="1" applyAlignment="1">
      <alignment horizontal="center" vertical="center"/>
    </xf>
    <xf numFmtId="2" fontId="14" fillId="26" borderId="144" xfId="0" applyNumberFormat="1" applyFont="1" applyFill="1" applyBorder="1" applyAlignment="1">
      <alignment horizontal="center" vertical="center"/>
    </xf>
    <xf numFmtId="2" fontId="14" fillId="26" borderId="187" xfId="0" applyNumberFormat="1" applyFont="1" applyFill="1" applyBorder="1" applyAlignment="1">
      <alignment horizontal="center" vertical="center"/>
    </xf>
    <xf numFmtId="2" fontId="14" fillId="26" borderId="264" xfId="0" applyNumberFormat="1" applyFont="1" applyFill="1" applyBorder="1" applyAlignment="1">
      <alignment horizontal="center" vertical="center"/>
    </xf>
    <xf numFmtId="2" fontId="13" fillId="0" borderId="372" xfId="0" applyNumberFormat="1" applyFont="1" applyBorder="1" applyAlignment="1">
      <alignment horizontal="center" vertical="center"/>
    </xf>
    <xf numFmtId="2" fontId="13" fillId="0" borderId="375" xfId="0" applyNumberFormat="1" applyFont="1" applyBorder="1" applyAlignment="1">
      <alignment horizontal="center" vertical="center"/>
    </xf>
    <xf numFmtId="2" fontId="13" fillId="0" borderId="376" xfId="0" applyNumberFormat="1" applyFont="1" applyBorder="1" applyAlignment="1">
      <alignment horizontal="center" vertical="center"/>
    </xf>
    <xf numFmtId="2" fontId="13" fillId="0" borderId="210" xfId="0" applyNumberFormat="1" applyFont="1" applyBorder="1" applyAlignment="1">
      <alignment horizontal="center" vertical="center"/>
    </xf>
    <xf numFmtId="2" fontId="13" fillId="0" borderId="153" xfId="0" applyNumberFormat="1" applyFont="1" applyBorder="1" applyAlignment="1">
      <alignment horizontal="center" vertical="center"/>
    </xf>
    <xf numFmtId="2" fontId="13" fillId="0" borderId="314" xfId="0" applyNumberFormat="1" applyFont="1" applyBorder="1" applyAlignment="1">
      <alignment horizontal="center" vertical="center"/>
    </xf>
    <xf numFmtId="2" fontId="13" fillId="0" borderId="363" xfId="0" applyNumberFormat="1" applyFont="1" applyBorder="1" applyAlignment="1">
      <alignment horizontal="center" vertical="center"/>
    </xf>
    <xf numFmtId="2" fontId="13" fillId="0" borderId="374" xfId="0" applyNumberFormat="1" applyFont="1" applyBorder="1" applyAlignment="1">
      <alignment horizontal="center" vertical="center"/>
    </xf>
    <xf numFmtId="2" fontId="13" fillId="0" borderId="126" xfId="0" applyNumberFormat="1" applyFont="1" applyBorder="1" applyAlignment="1">
      <alignment horizontal="center" vertical="center"/>
    </xf>
    <xf numFmtId="166" fontId="13" fillId="0" borderId="183" xfId="0" applyNumberFormat="1" applyFont="1" applyBorder="1" applyAlignment="1">
      <alignment horizontal="center" vertical="center"/>
    </xf>
    <xf numFmtId="166" fontId="13" fillId="0" borderId="362" xfId="0" applyNumberFormat="1" applyFont="1" applyBorder="1" applyAlignment="1">
      <alignment horizontal="center" vertical="center"/>
    </xf>
    <xf numFmtId="166" fontId="13" fillId="0" borderId="377" xfId="0" applyNumberFormat="1" applyFont="1" applyBorder="1" applyAlignment="1">
      <alignment horizontal="center" vertical="center"/>
    </xf>
    <xf numFmtId="166" fontId="13" fillId="0" borderId="137" xfId="0" applyNumberFormat="1" applyFont="1" applyBorder="1" applyAlignment="1">
      <alignment horizontal="center" vertical="center"/>
    </xf>
    <xf numFmtId="166" fontId="13" fillId="0" borderId="142" xfId="0" applyNumberFormat="1" applyFont="1" applyBorder="1" applyAlignment="1">
      <alignment horizontal="center" vertical="center"/>
    </xf>
    <xf numFmtId="166" fontId="13" fillId="0" borderId="144" xfId="0" applyNumberFormat="1" applyFont="1" applyBorder="1" applyAlignment="1">
      <alignment horizontal="center" vertical="center"/>
    </xf>
    <xf numFmtId="166" fontId="18" fillId="27" borderId="138" xfId="0" applyNumberFormat="1" applyFont="1" applyFill="1" applyBorder="1" applyAlignment="1">
      <alignment horizontal="center" vertical="center"/>
    </xf>
    <xf numFmtId="2" fontId="13" fillId="0" borderId="183" xfId="0" applyNumberFormat="1" applyFont="1" applyBorder="1" applyAlignment="1">
      <alignment horizontal="center" vertical="center"/>
    </xf>
    <xf numFmtId="2" fontId="13" fillId="0" borderId="377" xfId="0" applyNumberFormat="1" applyFont="1" applyBorder="1" applyAlignment="1">
      <alignment horizontal="center" vertical="center"/>
    </xf>
    <xf numFmtId="2" fontId="13" fillId="0" borderId="353" xfId="0" applyNumberFormat="1" applyFont="1" applyBorder="1" applyAlignment="1">
      <alignment horizontal="center" vertical="center"/>
    </xf>
    <xf numFmtId="0" fontId="13" fillId="0" borderId="80" xfId="0" applyFont="1" applyBorder="1" applyAlignment="1">
      <alignment horizontal="center" vertical="center" wrapText="1"/>
    </xf>
    <xf numFmtId="2" fontId="13" fillId="0" borderId="343" xfId="0" applyNumberFormat="1" applyFont="1" applyBorder="1" applyAlignment="1">
      <alignment horizontal="center" vertical="center"/>
    </xf>
    <xf numFmtId="2" fontId="13" fillId="26" borderId="211" xfId="0" applyNumberFormat="1" applyFont="1" applyFill="1" applyBorder="1" applyAlignment="1">
      <alignment horizontal="center" vertical="center"/>
    </xf>
    <xf numFmtId="2" fontId="13" fillId="26" borderId="151" xfId="0" applyNumberFormat="1" applyFont="1" applyFill="1" applyBorder="1" applyAlignment="1">
      <alignment horizontal="center" vertical="center"/>
    </xf>
    <xf numFmtId="2" fontId="13" fillId="26" borderId="120" xfId="0" applyNumberFormat="1" applyFont="1" applyFill="1" applyBorder="1" applyAlignment="1">
      <alignment horizontal="center" vertical="center"/>
    </xf>
    <xf numFmtId="2" fontId="13" fillId="26" borderId="212" xfId="0" applyNumberFormat="1" applyFont="1" applyFill="1" applyBorder="1" applyAlignment="1">
      <alignment horizontal="center" vertical="center"/>
    </xf>
    <xf numFmtId="2" fontId="13" fillId="26" borderId="126" xfId="0" applyNumberFormat="1" applyFont="1" applyFill="1" applyBorder="1" applyAlignment="1">
      <alignment horizontal="center" vertical="center"/>
    </xf>
    <xf numFmtId="2" fontId="13" fillId="26" borderId="343" xfId="0" applyNumberFormat="1" applyFont="1" applyFill="1" applyBorder="1" applyAlignment="1">
      <alignment horizontal="center" vertical="center"/>
    </xf>
    <xf numFmtId="2" fontId="13" fillId="26" borderId="378" xfId="0" applyNumberFormat="1" applyFont="1" applyFill="1" applyBorder="1" applyAlignment="1">
      <alignment horizontal="center" vertical="center"/>
    </xf>
    <xf numFmtId="2" fontId="13" fillId="26" borderId="379" xfId="0" applyNumberFormat="1" applyFont="1" applyFill="1" applyBorder="1" applyAlignment="1">
      <alignment horizontal="center" vertical="center"/>
    </xf>
    <xf numFmtId="0" fontId="13" fillId="0" borderId="361" xfId="0" applyFont="1" applyBorder="1" applyAlignment="1">
      <alignment horizontal="center" vertical="center" wrapText="1"/>
    </xf>
    <xf numFmtId="2" fontId="13" fillId="26" borderId="380" xfId="0" applyNumberFormat="1" applyFont="1" applyFill="1" applyBorder="1" applyAlignment="1">
      <alignment horizontal="center" vertical="center"/>
    </xf>
    <xf numFmtId="2" fontId="13" fillId="26" borderId="381" xfId="0" applyNumberFormat="1" applyFont="1" applyFill="1" applyBorder="1" applyAlignment="1">
      <alignment horizontal="center" vertical="center"/>
    </xf>
    <xf numFmtId="2" fontId="13" fillId="26" borderId="382" xfId="0" applyNumberFormat="1" applyFont="1" applyFill="1" applyBorder="1" applyAlignment="1">
      <alignment horizontal="center" vertical="center"/>
    </xf>
    <xf numFmtId="2" fontId="11" fillId="26" borderId="40" xfId="0" applyNumberFormat="1" applyFont="1" applyFill="1" applyBorder="1" applyAlignment="1">
      <alignment horizontal="center" vertical="center"/>
    </xf>
    <xf numFmtId="2" fontId="13" fillId="26" borderId="383" xfId="0" applyNumberFormat="1" applyFont="1" applyFill="1" applyBorder="1" applyAlignment="1">
      <alignment horizontal="center" vertical="center"/>
    </xf>
    <xf numFmtId="2" fontId="13" fillId="26" borderId="384" xfId="0" applyNumberFormat="1" applyFont="1" applyFill="1" applyBorder="1" applyAlignment="1">
      <alignment horizontal="center" vertical="center"/>
    </xf>
    <xf numFmtId="2" fontId="18" fillId="27" borderId="131" xfId="0" applyNumberFormat="1" applyFont="1" applyFill="1" applyBorder="1" applyAlignment="1">
      <alignment horizontal="center" vertical="center"/>
    </xf>
    <xf numFmtId="2" fontId="13" fillId="25" borderId="142" xfId="0" applyNumberFormat="1" applyFont="1" applyFill="1" applyBorder="1" applyAlignment="1">
      <alignment horizontal="center" vertical="center" wrapText="1"/>
    </xf>
    <xf numFmtId="0" fontId="18" fillId="27" borderId="137" xfId="0" applyFont="1" applyFill="1" applyBorder="1" applyAlignment="1">
      <alignment horizontal="center" vertical="center"/>
    </xf>
    <xf numFmtId="2" fontId="13" fillId="25" borderId="144" xfId="0" applyNumberFormat="1" applyFont="1" applyFill="1" applyBorder="1" applyAlignment="1">
      <alignment horizontal="center" vertical="center" wrapText="1"/>
    </xf>
    <xf numFmtId="2" fontId="14" fillId="26" borderId="139" xfId="0" applyNumberFormat="1" applyFont="1" applyFill="1" applyBorder="1" applyAlignment="1">
      <alignment horizontal="center" vertical="center"/>
    </xf>
    <xf numFmtId="2" fontId="14" fillId="26" borderId="141" xfId="0" applyNumberFormat="1" applyFont="1" applyFill="1" applyBorder="1" applyAlignment="1">
      <alignment horizontal="center" vertical="center"/>
    </xf>
    <xf numFmtId="2" fontId="14" fillId="26" borderId="121" xfId="0" applyNumberFormat="1" applyFont="1" applyFill="1" applyBorder="1" applyAlignment="1">
      <alignment horizontal="center" vertical="center"/>
    </xf>
    <xf numFmtId="2" fontId="13" fillId="25" borderId="32" xfId="0" applyNumberFormat="1" applyFont="1" applyFill="1" applyBorder="1" applyAlignment="1">
      <alignment horizontal="center" vertical="center" wrapText="1"/>
    </xf>
    <xf numFmtId="2" fontId="13" fillId="25" borderId="196" xfId="0" applyNumberFormat="1" applyFont="1" applyFill="1" applyBorder="1" applyAlignment="1">
      <alignment horizontal="center" vertical="center" wrapText="1"/>
    </xf>
    <xf numFmtId="2" fontId="13" fillId="25" borderId="296" xfId="0" applyNumberFormat="1" applyFont="1" applyFill="1" applyBorder="1" applyAlignment="1">
      <alignment horizontal="center" vertical="center" wrapText="1"/>
    </xf>
    <xf numFmtId="2" fontId="18" fillId="27" borderId="385" xfId="0" applyNumberFormat="1" applyFont="1" applyFill="1" applyBorder="1" applyAlignment="1">
      <alignment horizontal="center" vertical="center"/>
    </xf>
    <xf numFmtId="2" fontId="14" fillId="26" borderId="138" xfId="0" applyNumberFormat="1" applyFont="1" applyFill="1" applyBorder="1" applyAlignment="1">
      <alignment horizontal="center" vertical="center"/>
    </xf>
    <xf numFmtId="2" fontId="13" fillId="25" borderId="0" xfId="0" applyNumberFormat="1" applyFont="1" applyFill="1" applyAlignment="1">
      <alignment horizontal="center" vertical="center" wrapText="1"/>
    </xf>
    <xf numFmtId="0" fontId="13" fillId="25" borderId="226" xfId="0" applyFont="1" applyFill="1" applyBorder="1" applyAlignment="1">
      <alignment horizontal="center" vertical="center"/>
    </xf>
    <xf numFmtId="2" fontId="18" fillId="27" borderId="138" xfId="0" applyNumberFormat="1" applyFont="1" applyFill="1" applyBorder="1" applyAlignment="1">
      <alignment horizontal="center" vertical="top"/>
    </xf>
    <xf numFmtId="2" fontId="18" fillId="27" borderId="127" xfId="0" applyNumberFormat="1" applyFont="1" applyFill="1" applyBorder="1" applyAlignment="1">
      <alignment horizontal="center" vertical="top"/>
    </xf>
    <xf numFmtId="2" fontId="13" fillId="26" borderId="134" xfId="0" applyNumberFormat="1" applyFont="1" applyFill="1" applyBorder="1" applyAlignment="1">
      <alignment horizontal="center" vertical="top"/>
    </xf>
    <xf numFmtId="2" fontId="13" fillId="26" borderId="165" xfId="0" applyNumberFormat="1" applyFont="1" applyFill="1" applyBorder="1" applyAlignment="1">
      <alignment horizontal="center" vertical="top"/>
    </xf>
    <xf numFmtId="2" fontId="13" fillId="26" borderId="381" xfId="0" applyNumberFormat="1" applyFont="1" applyFill="1" applyBorder="1" applyAlignment="1">
      <alignment horizontal="center" vertical="top"/>
    </xf>
    <xf numFmtId="2" fontId="13" fillId="26" borderId="382" xfId="0" applyNumberFormat="1" applyFont="1" applyFill="1" applyBorder="1" applyAlignment="1">
      <alignment horizontal="center" vertical="top"/>
    </xf>
    <xf numFmtId="2" fontId="13" fillId="26" borderId="384" xfId="0" applyNumberFormat="1" applyFont="1" applyFill="1" applyBorder="1" applyAlignment="1">
      <alignment horizontal="center" vertical="top"/>
    </xf>
    <xf numFmtId="0" fontId="13" fillId="25" borderId="142" xfId="0" applyFont="1" applyFill="1" applyBorder="1" applyAlignment="1">
      <alignment horizontal="center" vertical="center" wrapText="1"/>
    </xf>
    <xf numFmtId="0" fontId="18" fillId="27" borderId="49" xfId="0" applyFont="1" applyFill="1" applyBorder="1" applyAlignment="1">
      <alignment horizontal="center" vertical="center"/>
    </xf>
    <xf numFmtId="2" fontId="18" fillId="27" borderId="41" xfId="0" applyNumberFormat="1" applyFont="1" applyFill="1" applyBorder="1" applyAlignment="1">
      <alignment horizontal="center" vertical="center"/>
    </xf>
    <xf numFmtId="2" fontId="18" fillId="27" borderId="34" xfId="0" applyNumberFormat="1" applyFont="1" applyFill="1" applyBorder="1" applyAlignment="1">
      <alignment horizontal="center" vertical="center"/>
    </xf>
    <xf numFmtId="2" fontId="18" fillId="27" borderId="177" xfId="0" applyNumberFormat="1" applyFont="1" applyFill="1" applyBorder="1" applyAlignment="1">
      <alignment horizontal="center" vertical="center"/>
    </xf>
    <xf numFmtId="0" fontId="13" fillId="25" borderId="248" xfId="0" applyFont="1" applyFill="1" applyBorder="1" applyAlignment="1">
      <alignment horizontal="center" vertical="center" wrapText="1"/>
    </xf>
    <xf numFmtId="0" fontId="13" fillId="25" borderId="254" xfId="0" applyFont="1" applyFill="1" applyBorder="1" applyAlignment="1">
      <alignment horizontal="center" vertical="center" wrapText="1"/>
    </xf>
    <xf numFmtId="165" fontId="13" fillId="25" borderId="132" xfId="0" applyNumberFormat="1" applyFont="1" applyFill="1" applyBorder="1" applyAlignment="1">
      <alignment horizontal="center" vertical="center"/>
    </xf>
    <xf numFmtId="165" fontId="13" fillId="25" borderId="369" xfId="0" applyNumberFormat="1" applyFont="1" applyFill="1" applyBorder="1" applyAlignment="1">
      <alignment horizontal="center" vertical="center"/>
    </xf>
    <xf numFmtId="165" fontId="13" fillId="25" borderId="193" xfId="0" applyNumberFormat="1" applyFont="1" applyFill="1" applyBorder="1" applyAlignment="1">
      <alignment horizontal="center" vertical="center"/>
    </xf>
    <xf numFmtId="165" fontId="13" fillId="25" borderId="181" xfId="0" applyNumberFormat="1" applyFont="1" applyFill="1" applyBorder="1" applyAlignment="1">
      <alignment horizontal="center" vertical="center"/>
    </xf>
    <xf numFmtId="165" fontId="13" fillId="25" borderId="336" xfId="0" applyNumberFormat="1" applyFont="1" applyFill="1" applyBorder="1" applyAlignment="1">
      <alignment horizontal="center" vertical="center"/>
    </xf>
    <xf numFmtId="165" fontId="13" fillId="25" borderId="374" xfId="0" applyNumberFormat="1" applyFont="1" applyFill="1" applyBorder="1" applyAlignment="1">
      <alignment horizontal="center" vertical="center"/>
    </xf>
    <xf numFmtId="0" fontId="13" fillId="25" borderId="34" xfId="0" applyFont="1" applyFill="1" applyBorder="1" applyAlignment="1">
      <alignment horizontal="center" vertical="center"/>
    </xf>
    <xf numFmtId="0" fontId="13" fillId="25" borderId="196" xfId="0" applyFont="1" applyFill="1" applyBorder="1" applyAlignment="1">
      <alignment horizontal="center" vertical="center"/>
    </xf>
    <xf numFmtId="0" fontId="13" fillId="25" borderId="294" xfId="0" applyFont="1" applyFill="1" applyBorder="1" applyAlignment="1">
      <alignment horizontal="center" vertical="center"/>
    </xf>
    <xf numFmtId="0" fontId="18" fillId="27" borderId="33" xfId="0" applyFont="1" applyFill="1" applyBorder="1" applyAlignment="1">
      <alignment horizontal="center" vertical="center"/>
    </xf>
    <xf numFmtId="165" fontId="13" fillId="25" borderId="136" xfId="0" applyNumberFormat="1" applyFont="1" applyFill="1" applyBorder="1" applyAlignment="1">
      <alignment horizontal="center" vertical="center"/>
    </xf>
    <xf numFmtId="165" fontId="13" fillId="25" borderId="370" xfId="0" applyNumberFormat="1" applyFont="1" applyFill="1" applyBorder="1" applyAlignment="1">
      <alignment horizontal="center" vertical="center"/>
    </xf>
    <xf numFmtId="165" fontId="13" fillId="25" borderId="386" xfId="0" applyNumberFormat="1" applyFont="1" applyFill="1" applyBorder="1" applyAlignment="1">
      <alignment horizontal="center" vertical="center"/>
    </xf>
    <xf numFmtId="165" fontId="13" fillId="25" borderId="377" xfId="0" applyNumberFormat="1" applyFont="1" applyFill="1" applyBorder="1" applyAlignment="1">
      <alignment horizontal="center" vertical="center"/>
    </xf>
    <xf numFmtId="0" fontId="13" fillId="25" borderId="178" xfId="0" applyFont="1" applyFill="1" applyBorder="1" applyAlignment="1">
      <alignment horizontal="center" vertical="center" wrapText="1"/>
    </xf>
    <xf numFmtId="2" fontId="14" fillId="0" borderId="314" xfId="0" applyNumberFormat="1" applyFont="1" applyBorder="1" applyAlignment="1">
      <alignment horizontal="center"/>
    </xf>
    <xf numFmtId="2" fontId="14" fillId="36" borderId="369" xfId="23" applyNumberFormat="1" applyFont="1" applyFill="1" applyBorder="1" applyAlignment="1">
      <alignment horizontal="center" vertical="center"/>
    </xf>
    <xf numFmtId="2" fontId="18" fillId="27" borderId="207" xfId="23" applyNumberFormat="1" applyFont="1" applyFill="1" applyBorder="1" applyAlignment="1">
      <alignment horizontal="center" vertical="center"/>
    </xf>
    <xf numFmtId="2" fontId="14" fillId="0" borderId="50" xfId="0" applyNumberFormat="1" applyFont="1" applyBorder="1" applyAlignment="1">
      <alignment horizontal="center"/>
    </xf>
    <xf numFmtId="2" fontId="14" fillId="36" borderId="327" xfId="23" applyNumberFormat="1" applyFont="1" applyFill="1" applyBorder="1" applyAlignment="1">
      <alignment horizontal="center" vertical="center"/>
    </xf>
    <xf numFmtId="2" fontId="14" fillId="36" borderId="91" xfId="23" applyNumberFormat="1" applyFont="1" applyFill="1" applyBorder="1" applyAlignment="1">
      <alignment horizontal="center" vertical="center"/>
    </xf>
    <xf numFmtId="2" fontId="18" fillId="27" borderId="76" xfId="23" applyNumberFormat="1" applyFont="1" applyFill="1" applyBorder="1" applyAlignment="1">
      <alignment horizontal="center" vertical="center"/>
    </xf>
    <xf numFmtId="0" fontId="18" fillId="27" borderId="121" xfId="23" applyFont="1" applyFill="1" applyBorder="1" applyAlignment="1">
      <alignment horizontal="center" vertical="center"/>
    </xf>
    <xf numFmtId="2" fontId="14" fillId="26" borderId="140" xfId="23" applyNumberFormat="1" applyFont="1" applyFill="1" applyBorder="1" applyAlignment="1">
      <alignment horizontal="center" vertical="center"/>
    </xf>
    <xf numFmtId="2" fontId="14" fillId="26" borderId="141" xfId="23" applyNumberFormat="1" applyFont="1" applyFill="1" applyBorder="1" applyAlignment="1">
      <alignment horizontal="center" vertical="center"/>
    </xf>
    <xf numFmtId="2" fontId="14" fillId="26" borderId="135" xfId="23" applyNumberFormat="1" applyFont="1" applyFill="1" applyBorder="1" applyAlignment="1">
      <alignment horizontal="center" vertical="center"/>
    </xf>
    <xf numFmtId="0" fontId="13" fillId="25" borderId="142" xfId="23" applyFont="1" applyFill="1" applyBorder="1" applyAlignment="1">
      <alignment horizontal="center" vertical="center"/>
    </xf>
    <xf numFmtId="0" fontId="13" fillId="25" borderId="143" xfId="23" applyFont="1" applyFill="1" applyBorder="1" applyAlignment="1">
      <alignment horizontal="center" vertical="center"/>
    </xf>
    <xf numFmtId="2" fontId="18" fillId="27" borderId="121" xfId="23" applyNumberFormat="1" applyFont="1" applyFill="1" applyBorder="1" applyAlignment="1">
      <alignment horizontal="center" vertical="center"/>
    </xf>
    <xf numFmtId="2" fontId="14" fillId="26" borderId="142" xfId="23" applyNumberFormat="1" applyFont="1" applyFill="1" applyBorder="1" applyAlignment="1">
      <alignment horizontal="center" vertical="center"/>
    </xf>
    <xf numFmtId="2" fontId="14" fillId="26" borderId="143" xfId="23" applyNumberFormat="1" applyFont="1" applyFill="1" applyBorder="1" applyAlignment="1">
      <alignment horizontal="center" vertical="center"/>
    </xf>
    <xf numFmtId="2" fontId="14" fillId="26" borderId="144" xfId="23" applyNumberFormat="1" applyFont="1" applyFill="1" applyBorder="1" applyAlignment="1">
      <alignment horizontal="center" vertical="center"/>
    </xf>
    <xf numFmtId="2" fontId="18" fillId="27" borderId="0" xfId="23" applyNumberFormat="1" applyFont="1" applyFill="1" applyAlignment="1">
      <alignment horizontal="center" vertical="center"/>
    </xf>
    <xf numFmtId="2" fontId="18" fillId="27" borderId="54" xfId="23" applyNumberFormat="1" applyFont="1" applyFill="1" applyBorder="1" applyAlignment="1">
      <alignment horizontal="center" vertical="center"/>
    </xf>
    <xf numFmtId="2" fontId="18" fillId="27" borderId="186" xfId="23" applyNumberFormat="1" applyFont="1" applyFill="1" applyBorder="1" applyAlignment="1">
      <alignment horizontal="center" vertical="center"/>
    </xf>
    <xf numFmtId="166" fontId="18" fillId="27" borderId="178" xfId="23" applyNumberFormat="1" applyFont="1" applyFill="1" applyBorder="1" applyAlignment="1">
      <alignment horizontal="center" vertical="center"/>
    </xf>
    <xf numFmtId="166" fontId="18" fillId="27" borderId="129" xfId="23" applyNumberFormat="1" applyFont="1" applyFill="1" applyBorder="1" applyAlignment="1">
      <alignment horizontal="center" vertical="center"/>
    </xf>
    <xf numFmtId="2" fontId="13" fillId="26" borderId="393" xfId="0" applyNumberFormat="1" applyFont="1" applyFill="1" applyBorder="1" applyAlignment="1">
      <alignment horizontal="center" vertical="center"/>
    </xf>
    <xf numFmtId="2" fontId="13" fillId="26" borderId="394" xfId="0" applyNumberFormat="1" applyFont="1" applyFill="1" applyBorder="1" applyAlignment="1">
      <alignment horizontal="center" vertical="center"/>
    </xf>
    <xf numFmtId="0" fontId="16" fillId="0" borderId="395" xfId="0" applyFont="1" applyBorder="1" applyAlignment="1">
      <alignment horizontal="center" vertical="center" wrapText="1"/>
    </xf>
    <xf numFmtId="2" fontId="13" fillId="26" borderId="396" xfId="0" applyNumberFormat="1" applyFont="1" applyFill="1" applyBorder="1" applyAlignment="1">
      <alignment horizontal="center" vertical="center"/>
    </xf>
    <xf numFmtId="0" fontId="14" fillId="0" borderId="397" xfId="0" applyFont="1" applyBorder="1" applyAlignment="1">
      <alignment vertical="top" wrapText="1"/>
    </xf>
    <xf numFmtId="0" fontId="14" fillId="0" borderId="397" xfId="0" applyFont="1" applyBorder="1" applyAlignment="1">
      <alignment horizontal="left" vertical="center" wrapText="1"/>
    </xf>
    <xf numFmtId="0" fontId="13" fillId="25" borderId="399" xfId="0" applyFont="1" applyFill="1" applyBorder="1" applyAlignment="1">
      <alignment horizontal="center" vertical="center" wrapText="1"/>
    </xf>
    <xf numFmtId="2" fontId="13" fillId="26" borderId="398" xfId="0" applyNumberFormat="1" applyFont="1" applyFill="1" applyBorder="1" applyAlignment="1">
      <alignment horizontal="center" vertical="center"/>
    </xf>
    <xf numFmtId="0" fontId="16" fillId="0" borderId="392" xfId="0" applyFont="1" applyBorder="1" applyAlignment="1">
      <alignment horizontal="center" vertical="center" wrapText="1"/>
    </xf>
    <xf numFmtId="2" fontId="13" fillId="0" borderId="400" xfId="0" applyNumberFormat="1" applyFont="1" applyBorder="1" applyAlignment="1">
      <alignment horizontal="center" vertical="center"/>
    </xf>
    <xf numFmtId="2" fontId="13" fillId="0" borderId="383" xfId="0" applyNumberFormat="1" applyFont="1" applyBorder="1" applyAlignment="1">
      <alignment horizontal="center" vertical="center"/>
    </xf>
    <xf numFmtId="2" fontId="13" fillId="0" borderId="380" xfId="0" applyNumberFormat="1" applyFont="1" applyBorder="1" applyAlignment="1">
      <alignment horizontal="center" vertical="center"/>
    </xf>
    <xf numFmtId="2" fontId="13" fillId="0" borderId="396" xfId="0" applyNumberFormat="1" applyFont="1" applyBorder="1" applyAlignment="1">
      <alignment horizontal="center" vertical="center"/>
    </xf>
    <xf numFmtId="2" fontId="13" fillId="0" borderId="384" xfId="0" applyNumberFormat="1" applyFont="1" applyBorder="1" applyAlignment="1">
      <alignment horizontal="center" vertical="center"/>
    </xf>
    <xf numFmtId="2" fontId="13" fillId="0" borderId="381" xfId="0" applyNumberFormat="1" applyFont="1" applyBorder="1" applyAlignment="1">
      <alignment horizontal="center" vertical="center"/>
    </xf>
    <xf numFmtId="165" fontId="13" fillId="0" borderId="398" xfId="35" applyNumberFormat="1" applyFont="1" applyBorder="1" applyAlignment="1">
      <alignment horizontal="left" vertical="center" wrapText="1"/>
    </xf>
    <xf numFmtId="0" fontId="16" fillId="25" borderId="398" xfId="0" applyFont="1" applyFill="1" applyBorder="1" applyAlignment="1">
      <alignment horizontal="center" vertical="center" wrapText="1"/>
    </xf>
    <xf numFmtId="2" fontId="13" fillId="26" borderId="401" xfId="0" applyNumberFormat="1" applyFont="1" applyFill="1" applyBorder="1" applyAlignment="1">
      <alignment horizontal="center" vertical="center"/>
    </xf>
    <xf numFmtId="2" fontId="13" fillId="26" borderId="387" xfId="0" applyNumberFormat="1" applyFont="1" applyFill="1" applyBorder="1" applyAlignment="1">
      <alignment horizontal="center" vertical="center"/>
    </xf>
    <xf numFmtId="0" fontId="13" fillId="0" borderId="398" xfId="0" applyFont="1" applyBorder="1" applyAlignment="1">
      <alignment horizontal="center" vertical="center"/>
    </xf>
    <xf numFmtId="2" fontId="13" fillId="0" borderId="398" xfId="0" applyNumberFormat="1" applyFont="1" applyBorder="1" applyAlignment="1">
      <alignment horizontal="center" vertical="center"/>
    </xf>
    <xf numFmtId="0" fontId="13" fillId="0" borderId="393" xfId="0" applyFont="1" applyBorder="1" applyAlignment="1">
      <alignment horizontal="center" vertical="center" wrapText="1"/>
    </xf>
    <xf numFmtId="2" fontId="14" fillId="0" borderId="400" xfId="0" applyNumberFormat="1" applyFont="1" applyBorder="1" applyAlignment="1">
      <alignment horizontal="center" vertical="center"/>
    </xf>
    <xf numFmtId="0" fontId="13" fillId="0" borderId="394" xfId="0" applyFont="1" applyBorder="1" applyAlignment="1">
      <alignment horizontal="center" vertical="center" wrapText="1"/>
    </xf>
    <xf numFmtId="2" fontId="14" fillId="0" borderId="396" xfId="0" applyNumberFormat="1" applyFont="1" applyBorder="1" applyAlignment="1">
      <alignment horizontal="center" vertical="center"/>
    </xf>
    <xf numFmtId="0" fontId="13" fillId="25" borderId="398" xfId="0" applyFont="1" applyFill="1" applyBorder="1" applyAlignment="1">
      <alignment horizontal="center" vertical="center"/>
    </xf>
    <xf numFmtId="0" fontId="13" fillId="25" borderId="393" xfId="0" applyFont="1" applyFill="1" applyBorder="1" applyAlignment="1">
      <alignment horizontal="center" vertical="center" wrapText="1"/>
    </xf>
    <xf numFmtId="2" fontId="13" fillId="26" borderId="400" xfId="0" applyNumberFormat="1" applyFont="1" applyFill="1" applyBorder="1" applyAlignment="1">
      <alignment horizontal="center" vertical="center"/>
    </xf>
    <xf numFmtId="0" fontId="13" fillId="25" borderId="394" xfId="0" applyFont="1" applyFill="1" applyBorder="1" applyAlignment="1">
      <alignment horizontal="center" vertical="center" wrapText="1"/>
    </xf>
    <xf numFmtId="2" fontId="13" fillId="26" borderId="402" xfId="0" applyNumberFormat="1" applyFont="1" applyFill="1" applyBorder="1" applyAlignment="1">
      <alignment horizontal="center" vertical="center"/>
    </xf>
    <xf numFmtId="2" fontId="13" fillId="26" borderId="403" xfId="0" applyNumberFormat="1" applyFont="1" applyFill="1" applyBorder="1" applyAlignment="1">
      <alignment horizontal="center" vertical="center"/>
    </xf>
    <xf numFmtId="2" fontId="13" fillId="26" borderId="404" xfId="0" applyNumberFormat="1" applyFont="1" applyFill="1" applyBorder="1" applyAlignment="1">
      <alignment horizontal="center" vertical="center"/>
    </xf>
    <xf numFmtId="2" fontId="13" fillId="26" borderId="396" xfId="0" applyNumberFormat="1" applyFont="1" applyFill="1" applyBorder="1" applyAlignment="1">
      <alignment horizontal="center" vertical="top"/>
    </xf>
    <xf numFmtId="2" fontId="14" fillId="26" borderId="405" xfId="23" applyNumberFormat="1" applyFont="1" applyFill="1" applyBorder="1" applyAlignment="1">
      <alignment horizontal="center" vertical="center"/>
    </xf>
    <xf numFmtId="0" fontId="13" fillId="25" borderId="406" xfId="23" applyFont="1" applyFill="1" applyBorder="1" applyAlignment="1">
      <alignment horizontal="center" vertical="center" wrapText="1"/>
    </xf>
    <xf numFmtId="2" fontId="13" fillId="26" borderId="405" xfId="23" applyNumberFormat="1" applyFont="1" applyFill="1" applyBorder="1" applyAlignment="1">
      <alignment horizontal="center" vertical="center"/>
    </xf>
    <xf numFmtId="0" fontId="13" fillId="0" borderId="407" xfId="0" applyFont="1" applyBorder="1" applyAlignment="1">
      <alignment horizontal="center" vertical="center"/>
    </xf>
    <xf numFmtId="2" fontId="13" fillId="0" borderId="407" xfId="0" applyNumberFormat="1" applyFont="1" applyBorder="1" applyAlignment="1">
      <alignment horizontal="center" vertical="center"/>
    </xf>
    <xf numFmtId="0" fontId="13" fillId="25" borderId="408" xfId="0" applyFont="1" applyFill="1" applyBorder="1" applyAlignment="1">
      <alignment horizontal="center" vertical="center"/>
    </xf>
    <xf numFmtId="0" fontId="13" fillId="25" borderId="394" xfId="0" applyFont="1" applyFill="1" applyBorder="1" applyAlignment="1">
      <alignment horizontal="center" vertical="center"/>
    </xf>
    <xf numFmtId="49" fontId="13" fillId="25" borderId="394" xfId="0" applyNumberFormat="1" applyFont="1" applyFill="1" applyBorder="1" applyAlignment="1">
      <alignment horizontal="center" vertical="center"/>
    </xf>
    <xf numFmtId="0" fontId="21" fillId="43" borderId="409" xfId="0" applyFont="1" applyFill="1" applyBorder="1" applyAlignment="1">
      <alignment wrapText="1"/>
    </xf>
    <xf numFmtId="0" fontId="21" fillId="43" borderId="389" xfId="0" applyFont="1" applyFill="1" applyBorder="1" applyAlignment="1">
      <alignment wrapText="1"/>
    </xf>
    <xf numFmtId="0" fontId="21" fillId="43" borderId="410" xfId="0" applyFont="1" applyFill="1" applyBorder="1" applyAlignment="1">
      <alignment wrapText="1"/>
    </xf>
    <xf numFmtId="0" fontId="22" fillId="0" borderId="409" xfId="0" applyFont="1" applyBorder="1" applyAlignment="1">
      <alignment wrapText="1"/>
    </xf>
    <xf numFmtId="0" fontId="22" fillId="0" borderId="411" xfId="0" applyFont="1" applyBorder="1" applyAlignment="1">
      <alignment wrapText="1"/>
    </xf>
    <xf numFmtId="2" fontId="13" fillId="0" borderId="59" xfId="0" applyNumberFormat="1" applyFont="1" applyBorder="1" applyAlignment="1">
      <alignment horizontal="center" vertical="center"/>
    </xf>
    <xf numFmtId="2" fontId="11" fillId="25" borderId="137" xfId="0" applyNumberFormat="1" applyFont="1" applyFill="1" applyBorder="1" applyAlignment="1">
      <alignment horizontal="center" vertical="center"/>
    </xf>
    <xf numFmtId="0" fontId="18" fillId="27" borderId="132" xfId="0" applyFont="1" applyFill="1" applyBorder="1" applyAlignment="1">
      <alignment horizontal="center" vertical="top"/>
    </xf>
    <xf numFmtId="0" fontId="18" fillId="27" borderId="49" xfId="0" applyFont="1" applyFill="1" applyBorder="1" applyAlignment="1">
      <alignment horizontal="center" vertical="top"/>
    </xf>
    <xf numFmtId="0" fontId="18" fillId="29" borderId="65" xfId="0" applyFont="1" applyFill="1" applyBorder="1" applyAlignment="1">
      <alignment vertical="top" wrapText="1"/>
    </xf>
    <xf numFmtId="2" fontId="13" fillId="26" borderId="0" xfId="0" applyNumberFormat="1" applyFont="1" applyFill="1" applyBorder="1" applyAlignment="1">
      <alignment horizontal="center" vertical="center"/>
    </xf>
    <xf numFmtId="2" fontId="13" fillId="26" borderId="58" xfId="0" applyNumberFormat="1" applyFont="1" applyFill="1" applyBorder="1" applyAlignment="1">
      <alignment horizontal="center" vertical="center"/>
    </xf>
    <xf numFmtId="2" fontId="13" fillId="26" borderId="128" xfId="0" applyNumberFormat="1" applyFont="1" applyFill="1" applyBorder="1" applyAlignment="1">
      <alignment horizontal="center" vertical="center"/>
    </xf>
    <xf numFmtId="0" fontId="24" fillId="25" borderId="275" xfId="0" applyFont="1" applyFill="1" applyBorder="1" applyAlignment="1">
      <alignment horizontal="center" vertical="center"/>
    </xf>
    <xf numFmtId="2" fontId="24" fillId="25" borderId="180" xfId="0" applyNumberFormat="1" applyFont="1" applyFill="1" applyBorder="1" applyAlignment="1">
      <alignment horizontal="center" vertical="center"/>
    </xf>
    <xf numFmtId="2" fontId="24" fillId="25" borderId="184" xfId="0" applyNumberFormat="1" applyFont="1" applyFill="1" applyBorder="1" applyAlignment="1">
      <alignment horizontal="center" vertical="center"/>
    </xf>
    <xf numFmtId="2" fontId="24" fillId="25" borderId="302" xfId="0" applyNumberFormat="1" applyFont="1" applyFill="1" applyBorder="1" applyAlignment="1">
      <alignment horizontal="center" vertical="center"/>
    </xf>
    <xf numFmtId="0" fontId="13" fillId="25" borderId="76" xfId="0" applyFont="1" applyFill="1" applyBorder="1" applyAlignment="1">
      <alignment horizontal="center" vertical="center"/>
    </xf>
    <xf numFmtId="0" fontId="13" fillId="0" borderId="33" xfId="0" applyFont="1" applyBorder="1" applyAlignment="1">
      <alignment horizontal="center" vertical="center"/>
    </xf>
    <xf numFmtId="2" fontId="13" fillId="26" borderId="87" xfId="0" applyNumberFormat="1" applyFont="1" applyFill="1" applyBorder="1" applyAlignment="1">
      <alignment horizontal="center" vertical="center"/>
    </xf>
    <xf numFmtId="0" fontId="34" fillId="0" borderId="0" xfId="0" applyFont="1" applyBorder="1"/>
    <xf numFmtId="0" fontId="13" fillId="25" borderId="0" xfId="0" applyFont="1" applyFill="1" applyBorder="1" applyAlignment="1">
      <alignment horizontal="center" vertical="center"/>
    </xf>
    <xf numFmtId="166" fontId="20" fillId="25" borderId="247" xfId="0" applyNumberFormat="1" applyFont="1" applyFill="1" applyBorder="1" applyAlignment="1">
      <alignment horizontal="center" vertical="center" wrapText="1"/>
    </xf>
    <xf numFmtId="166" fontId="20" fillId="25" borderId="251" xfId="0" applyNumberFormat="1" applyFont="1" applyFill="1" applyBorder="1" applyAlignment="1">
      <alignment horizontal="center" vertical="center" wrapText="1"/>
    </xf>
    <xf numFmtId="2" fontId="14" fillId="0" borderId="246" xfId="0" applyNumberFormat="1" applyFont="1" applyBorder="1" applyAlignment="1">
      <alignment horizontal="center" vertical="center"/>
    </xf>
    <xf numFmtId="2" fontId="14" fillId="0" borderId="239" xfId="0" applyNumberFormat="1" applyFont="1" applyBorder="1" applyAlignment="1">
      <alignment horizontal="center" vertical="center"/>
    </xf>
    <xf numFmtId="2" fontId="14" fillId="0" borderId="295" xfId="0" applyNumberFormat="1" applyFont="1" applyBorder="1" applyAlignment="1">
      <alignment horizontal="center" vertical="center"/>
    </xf>
    <xf numFmtId="2" fontId="14" fillId="0" borderId="298" xfId="0" applyNumberFormat="1" applyFont="1" applyBorder="1" applyAlignment="1">
      <alignment horizontal="center" vertical="center"/>
    </xf>
    <xf numFmtId="1" fontId="28" fillId="0" borderId="32" xfId="0" quotePrefix="1" applyNumberFormat="1" applyFont="1" applyBorder="1" applyAlignment="1">
      <alignment horizontal="center" vertical="center" wrapText="1"/>
    </xf>
    <xf numFmtId="1" fontId="28" fillId="0" borderId="33" xfId="0" quotePrefix="1" applyNumberFormat="1" applyFont="1" applyBorder="1" applyAlignment="1">
      <alignment horizontal="center" vertical="center" wrapText="1"/>
    </xf>
    <xf numFmtId="1" fontId="13" fillId="0" borderId="34" xfId="0" quotePrefix="1" applyNumberFormat="1" applyFont="1" applyBorder="1" applyAlignment="1">
      <alignment horizontal="center" vertical="center" wrapText="1"/>
    </xf>
    <xf numFmtId="0" fontId="14" fillId="0" borderId="139" xfId="0" applyFont="1" applyBorder="1" applyAlignment="1">
      <alignment horizontal="left" vertical="center" wrapText="1"/>
    </xf>
    <xf numFmtId="0" fontId="14" fillId="0" borderId="181" xfId="0" applyFont="1" applyBorder="1" applyAlignment="1">
      <alignment horizontal="left" vertical="center" wrapText="1"/>
    </xf>
    <xf numFmtId="0" fontId="14" fillId="0" borderId="126" xfId="0" applyFont="1" applyBorder="1" applyAlignment="1">
      <alignment horizontal="left" vertical="center" wrapText="1"/>
    </xf>
    <xf numFmtId="0" fontId="14" fillId="0" borderId="70" xfId="0" applyFont="1" applyBorder="1" applyAlignment="1">
      <alignment horizontal="left" vertical="center" wrapText="1"/>
    </xf>
    <xf numFmtId="0" fontId="14" fillId="0" borderId="59" xfId="0" applyFont="1" applyBorder="1" applyAlignment="1">
      <alignment horizontal="left" vertical="center" wrapText="1"/>
    </xf>
    <xf numFmtId="0" fontId="14" fillId="0" borderId="49" xfId="0" applyFont="1" applyBorder="1" applyAlignment="1">
      <alignment horizontal="left" vertical="center" wrapText="1"/>
    </xf>
    <xf numFmtId="1" fontId="13" fillId="25" borderId="59" xfId="0" applyNumberFormat="1" applyFont="1" applyFill="1" applyBorder="1" applyAlignment="1">
      <alignment horizontal="left" vertical="center" wrapText="1"/>
    </xf>
    <xf numFmtId="1" fontId="13" fillId="25" borderId="49" xfId="0" applyNumberFormat="1" applyFont="1" applyFill="1" applyBorder="1" applyAlignment="1">
      <alignment horizontal="left" vertical="center" wrapText="1"/>
    </xf>
    <xf numFmtId="1" fontId="20" fillId="25" borderId="59" xfId="0" applyNumberFormat="1" applyFont="1" applyFill="1" applyBorder="1" applyAlignment="1">
      <alignment horizontal="left" vertical="center" wrapText="1"/>
    </xf>
    <xf numFmtId="1" fontId="20" fillId="25" borderId="49" xfId="0" applyNumberFormat="1" applyFont="1" applyFill="1" applyBorder="1" applyAlignment="1">
      <alignment horizontal="left" vertical="center" wrapText="1"/>
    </xf>
    <xf numFmtId="1" fontId="20" fillId="25" borderId="70" xfId="0" applyNumberFormat="1" applyFont="1" applyFill="1" applyBorder="1" applyAlignment="1">
      <alignment horizontal="left" vertical="center" wrapText="1"/>
    </xf>
    <xf numFmtId="166" fontId="15" fillId="29" borderId="124" xfId="0" applyNumberFormat="1" applyFont="1" applyFill="1" applyBorder="1" applyAlignment="1">
      <alignment horizontal="left" vertical="top" wrapText="1"/>
    </xf>
    <xf numFmtId="166" fontId="15" fillId="29" borderId="176" xfId="0" applyNumberFormat="1" applyFont="1" applyFill="1" applyBorder="1" applyAlignment="1">
      <alignment horizontal="left" vertical="top" wrapText="1"/>
    </xf>
    <xf numFmtId="166" fontId="15" fillId="29" borderId="263" xfId="0" applyNumberFormat="1" applyFont="1" applyFill="1" applyBorder="1" applyAlignment="1">
      <alignment horizontal="left" vertical="top" wrapText="1"/>
    </xf>
    <xf numFmtId="166" fontId="13" fillId="25" borderId="159" xfId="0" applyNumberFormat="1" applyFont="1" applyFill="1" applyBorder="1" applyAlignment="1">
      <alignment horizontal="center" vertical="center" wrapText="1"/>
    </xf>
    <xf numFmtId="166" fontId="13" fillId="25" borderId="49" xfId="0" applyNumberFormat="1" applyFont="1" applyFill="1" applyBorder="1" applyAlignment="1">
      <alignment horizontal="center" vertical="center" wrapText="1"/>
    </xf>
    <xf numFmtId="166" fontId="20" fillId="0" borderId="70" xfId="0" applyNumberFormat="1" applyFont="1" applyBorder="1" applyAlignment="1">
      <alignment horizontal="center" vertical="center" wrapText="1"/>
    </xf>
    <xf numFmtId="166" fontId="20" fillId="0" borderId="49" xfId="0" applyNumberFormat="1" applyFont="1" applyBorder="1" applyAlignment="1">
      <alignment horizontal="center" vertical="center" wrapText="1"/>
    </xf>
    <xf numFmtId="166" fontId="20" fillId="25" borderId="5" xfId="0" applyNumberFormat="1" applyFont="1" applyFill="1" applyBorder="1" applyAlignment="1">
      <alignment horizontal="left" vertical="top" wrapText="1"/>
    </xf>
    <xf numFmtId="0" fontId="14" fillId="0" borderId="132" xfId="0" quotePrefix="1" applyFont="1" applyBorder="1" applyAlignment="1">
      <alignment horizontal="center" vertical="center" wrapText="1"/>
    </xf>
    <xf numFmtId="0" fontId="20" fillId="0" borderId="121" xfId="0" applyFont="1" applyBorder="1" applyAlignment="1">
      <alignment horizontal="center" vertical="center" wrapText="1"/>
    </xf>
    <xf numFmtId="49" fontId="20" fillId="0" borderId="59" xfId="0" applyNumberFormat="1" applyFont="1" applyBorder="1" applyAlignment="1">
      <alignment horizontal="left" vertical="center" wrapText="1"/>
    </xf>
    <xf numFmtId="166" fontId="20" fillId="0" borderId="5" xfId="0" applyNumberFormat="1" applyFont="1" applyBorder="1" applyAlignment="1">
      <alignment horizontal="left" vertical="top" wrapText="1"/>
    </xf>
    <xf numFmtId="49" fontId="15" fillId="30" borderId="209" xfId="0" applyNumberFormat="1" applyFont="1" applyFill="1" applyBorder="1" applyAlignment="1">
      <alignment horizontal="center" vertical="top"/>
    </xf>
    <xf numFmtId="49" fontId="15" fillId="30" borderId="33" xfId="0" applyNumberFormat="1" applyFont="1" applyFill="1" applyBorder="1" applyAlignment="1">
      <alignment horizontal="center" vertical="top"/>
    </xf>
    <xf numFmtId="49" fontId="15" fillId="30" borderId="129" xfId="0" applyNumberFormat="1" applyFont="1" applyFill="1" applyBorder="1" applyAlignment="1">
      <alignment horizontal="center" vertical="top"/>
    </xf>
    <xf numFmtId="49" fontId="15" fillId="29" borderId="136" xfId="0" applyNumberFormat="1" applyFont="1" applyFill="1" applyBorder="1" applyAlignment="1">
      <alignment horizontal="center" vertical="top"/>
    </xf>
    <xf numFmtId="49" fontId="15" fillId="29" borderId="137" xfId="0" applyNumberFormat="1" applyFont="1" applyFill="1" applyBorder="1" applyAlignment="1">
      <alignment horizontal="center" vertical="top"/>
    </xf>
    <xf numFmtId="49" fontId="15" fillId="29" borderId="138" xfId="0" applyNumberFormat="1" applyFont="1" applyFill="1" applyBorder="1" applyAlignment="1">
      <alignment horizontal="center" vertical="top"/>
    </xf>
    <xf numFmtId="1" fontId="13" fillId="25" borderId="126" xfId="0" applyNumberFormat="1" applyFont="1" applyFill="1" applyBorder="1" applyAlignment="1">
      <alignment horizontal="left" vertical="center" wrapText="1"/>
    </xf>
    <xf numFmtId="1" fontId="13" fillId="25" borderId="121" xfId="0" applyNumberFormat="1" applyFont="1" applyFill="1" applyBorder="1" applyAlignment="1">
      <alignment horizontal="left" vertical="center" wrapText="1"/>
    </xf>
    <xf numFmtId="49" fontId="20" fillId="0" borderId="132" xfId="0" applyNumberFormat="1" applyFont="1" applyBorder="1" applyAlignment="1">
      <alignment horizontal="left" vertical="center" wrapText="1"/>
    </xf>
    <xf numFmtId="49" fontId="20" fillId="0" borderId="121" xfId="0" applyNumberFormat="1" applyFont="1" applyBorder="1" applyAlignment="1">
      <alignment horizontal="left" vertical="center" wrapText="1"/>
    </xf>
    <xf numFmtId="166" fontId="15" fillId="29" borderId="116" xfId="0" applyNumberFormat="1" applyFont="1" applyFill="1" applyBorder="1" applyAlignment="1">
      <alignment horizontal="right" vertical="top"/>
    </xf>
    <xf numFmtId="166" fontId="15" fillId="29" borderId="112" xfId="0" applyNumberFormat="1" applyFont="1" applyFill="1" applyBorder="1" applyAlignment="1">
      <alignment horizontal="right" vertical="top"/>
    </xf>
    <xf numFmtId="166" fontId="15" fillId="29" borderId="117" xfId="0" applyNumberFormat="1" applyFont="1" applyFill="1" applyBorder="1" applyAlignment="1">
      <alignment horizontal="right" vertical="top"/>
    </xf>
    <xf numFmtId="166" fontId="15" fillId="29" borderId="110" xfId="0" applyNumberFormat="1" applyFont="1" applyFill="1" applyBorder="1" applyAlignment="1">
      <alignment horizontal="right" vertical="top"/>
    </xf>
    <xf numFmtId="1" fontId="20" fillId="0" borderId="70" xfId="0" applyNumberFormat="1" applyFont="1" applyBorder="1" applyAlignment="1">
      <alignment horizontal="left" vertical="center" wrapText="1"/>
    </xf>
    <xf numFmtId="1" fontId="20" fillId="0" borderId="49" xfId="0" applyNumberFormat="1" applyFont="1" applyBorder="1" applyAlignment="1">
      <alignment horizontal="left" vertical="center" wrapText="1"/>
    </xf>
    <xf numFmtId="2" fontId="15" fillId="30" borderId="51" xfId="0" quotePrefix="1" applyNumberFormat="1" applyFont="1" applyFill="1" applyBorder="1" applyAlignment="1">
      <alignment horizontal="center" vertical="top"/>
    </xf>
    <xf numFmtId="2" fontId="15" fillId="30" borderId="52" xfId="0" applyNumberFormat="1" applyFont="1" applyFill="1" applyBorder="1" applyAlignment="1">
      <alignment horizontal="center" vertical="top"/>
    </xf>
    <xf numFmtId="1" fontId="15" fillId="0" borderId="13" xfId="0" quotePrefix="1" applyNumberFormat="1" applyFont="1" applyBorder="1" applyAlignment="1">
      <alignment horizontal="center" vertical="top" wrapText="1"/>
    </xf>
    <xf numFmtId="1" fontId="15" fillId="0" borderId="13" xfId="0" applyNumberFormat="1" applyFont="1" applyBorder="1" applyAlignment="1">
      <alignment horizontal="center" vertical="top" wrapText="1"/>
    </xf>
    <xf numFmtId="49" fontId="15" fillId="30" borderId="74" xfId="0" applyNumberFormat="1" applyFont="1" applyFill="1" applyBorder="1" applyAlignment="1">
      <alignment horizontal="center" vertical="top"/>
    </xf>
    <xf numFmtId="0" fontId="14" fillId="25" borderId="32" xfId="0" quotePrefix="1" applyFont="1" applyFill="1" applyBorder="1" applyAlignment="1">
      <alignment horizontal="center" vertical="center" wrapText="1"/>
    </xf>
    <xf numFmtId="0" fontId="20" fillId="25" borderId="34" xfId="0" applyFont="1" applyFill="1" applyBorder="1" applyAlignment="1">
      <alignment horizontal="center" vertical="center" wrapText="1"/>
    </xf>
    <xf numFmtId="166" fontId="20" fillId="25" borderId="70" xfId="0" applyNumberFormat="1" applyFont="1" applyFill="1" applyBorder="1" applyAlignment="1">
      <alignment horizontal="center" vertical="center" wrapText="1"/>
    </xf>
    <xf numFmtId="166" fontId="20" fillId="25" borderId="49" xfId="0" applyNumberFormat="1" applyFont="1" applyFill="1" applyBorder="1" applyAlignment="1">
      <alignment horizontal="center" vertical="center" wrapText="1"/>
    </xf>
    <xf numFmtId="166" fontId="14" fillId="0" borderId="59" xfId="0" quotePrefix="1" applyNumberFormat="1" applyFont="1" applyBorder="1" applyAlignment="1">
      <alignment horizontal="center" vertical="center" wrapText="1"/>
    </xf>
    <xf numFmtId="166" fontId="20" fillId="0" borderId="34" xfId="0" applyNumberFormat="1" applyFont="1" applyBorder="1" applyAlignment="1">
      <alignment horizontal="center" vertical="center" wrapText="1"/>
    </xf>
    <xf numFmtId="166" fontId="13" fillId="0" borderId="70" xfId="0" applyNumberFormat="1" applyFont="1" applyBorder="1" applyAlignment="1">
      <alignment horizontal="center" vertical="center" wrapText="1"/>
    </xf>
    <xf numFmtId="166" fontId="13" fillId="0" borderId="49" xfId="0" applyNumberFormat="1" applyFont="1" applyBorder="1" applyAlignment="1">
      <alignment horizontal="center" vertical="center" wrapText="1"/>
    </xf>
    <xf numFmtId="49" fontId="14" fillId="0" borderId="70" xfId="0" quotePrefix="1" applyNumberFormat="1" applyFont="1" applyBorder="1" applyAlignment="1">
      <alignment horizontal="center" vertical="center"/>
    </xf>
    <xf numFmtId="49" fontId="13" fillId="0" borderId="34" xfId="0" applyNumberFormat="1" applyFont="1" applyBorder="1" applyAlignment="1">
      <alignment horizontal="center" vertical="center"/>
    </xf>
    <xf numFmtId="2" fontId="15" fillId="29" borderId="9" xfId="0" quotePrefix="1" applyNumberFormat="1" applyFont="1" applyFill="1" applyBorder="1" applyAlignment="1">
      <alignment horizontal="center" vertical="top"/>
    </xf>
    <xf numFmtId="2" fontId="15" fillId="29" borderId="13" xfId="0" applyNumberFormat="1" applyFont="1" applyFill="1" applyBorder="1" applyAlignment="1">
      <alignment horizontal="center" vertical="top"/>
    </xf>
    <xf numFmtId="0" fontId="14" fillId="0" borderId="205" xfId="0" applyFont="1" applyBorder="1" applyAlignment="1">
      <alignment horizontal="left" vertical="top" wrapText="1"/>
    </xf>
    <xf numFmtId="0" fontId="14" fillId="0" borderId="188" xfId="0" applyFont="1" applyBorder="1" applyAlignment="1">
      <alignment horizontal="left" vertical="top" wrapText="1"/>
    </xf>
    <xf numFmtId="2" fontId="15" fillId="0" borderId="181" xfId="0" applyNumberFormat="1" applyFont="1" applyBorder="1" applyAlignment="1">
      <alignment horizontal="center" vertical="top"/>
    </xf>
    <xf numFmtId="2" fontId="15" fillId="0" borderId="139" xfId="0" applyNumberFormat="1" applyFont="1" applyBorder="1" applyAlignment="1">
      <alignment horizontal="center" vertical="top"/>
    </xf>
    <xf numFmtId="49" fontId="15" fillId="29" borderId="142" xfId="0" applyNumberFormat="1" applyFont="1" applyFill="1" applyBorder="1" applyAlignment="1">
      <alignment horizontal="center" vertical="top"/>
    </xf>
    <xf numFmtId="49" fontId="15" fillId="29" borderId="143" xfId="0" applyNumberFormat="1" applyFont="1" applyFill="1" applyBorder="1" applyAlignment="1">
      <alignment horizontal="center" vertical="top"/>
    </xf>
    <xf numFmtId="49" fontId="15" fillId="29" borderId="150" xfId="0" applyNumberFormat="1" applyFont="1" applyFill="1" applyBorder="1" applyAlignment="1">
      <alignment horizontal="center" vertical="top"/>
    </xf>
    <xf numFmtId="1" fontId="14" fillId="25" borderId="136" xfId="0" applyNumberFormat="1" applyFont="1" applyFill="1" applyBorder="1" applyAlignment="1">
      <alignment horizontal="left" vertical="center" wrapText="1"/>
    </xf>
    <xf numFmtId="1" fontId="14" fillId="25" borderId="137" xfId="0" applyNumberFormat="1" applyFont="1" applyFill="1" applyBorder="1" applyAlignment="1">
      <alignment horizontal="left" vertical="center" wrapText="1"/>
    </xf>
    <xf numFmtId="1" fontId="14" fillId="25" borderId="0" xfId="0" applyNumberFormat="1" applyFont="1" applyFill="1" applyAlignment="1">
      <alignment horizontal="left" vertical="center" wrapText="1"/>
    </xf>
    <xf numFmtId="49" fontId="18" fillId="30" borderId="70" xfId="0" applyNumberFormat="1" applyFont="1" applyFill="1" applyBorder="1" applyAlignment="1">
      <alignment horizontal="center" vertical="top"/>
    </xf>
    <xf numFmtId="49" fontId="18" fillId="30" borderId="49" xfId="0" applyNumberFormat="1" applyFont="1" applyFill="1" applyBorder="1" applyAlignment="1">
      <alignment horizontal="center" vertical="top"/>
    </xf>
    <xf numFmtId="0" fontId="14" fillId="0" borderId="136" xfId="0" quotePrefix="1" applyFont="1" applyBorder="1" applyAlignment="1">
      <alignment horizontal="center" vertical="center" wrapText="1"/>
    </xf>
    <xf numFmtId="0" fontId="13" fillId="0" borderId="137" xfId="0" quotePrefix="1" applyFont="1" applyBorder="1" applyAlignment="1">
      <alignment horizontal="center" vertical="center" wrapText="1"/>
    </xf>
    <xf numFmtId="0" fontId="13" fillId="0" borderId="138" xfId="0" quotePrefix="1" applyFont="1" applyBorder="1" applyAlignment="1">
      <alignment horizontal="center" vertical="center" wrapText="1"/>
    </xf>
    <xf numFmtId="49" fontId="15" fillId="0" borderId="13" xfId="0" quotePrefix="1" applyNumberFormat="1" applyFont="1" applyBorder="1" applyAlignment="1">
      <alignment horizontal="center" vertical="top" wrapText="1"/>
    </xf>
    <xf numFmtId="49" fontId="15" fillId="0" borderId="13" xfId="0" applyNumberFormat="1" applyFont="1" applyBorder="1" applyAlignment="1">
      <alignment horizontal="center" vertical="top" wrapText="1"/>
    </xf>
    <xf numFmtId="49" fontId="18" fillId="30" borderId="74" xfId="0" applyNumberFormat="1" applyFont="1" applyFill="1" applyBorder="1" applyAlignment="1">
      <alignment horizontal="center" vertical="top"/>
    </xf>
    <xf numFmtId="49" fontId="15" fillId="29" borderId="157" xfId="0" applyNumberFormat="1" applyFont="1" applyFill="1" applyBorder="1" applyAlignment="1">
      <alignment horizontal="center" vertical="top"/>
    </xf>
    <xf numFmtId="49" fontId="15" fillId="29" borderId="7" xfId="0" applyNumberFormat="1" applyFont="1" applyFill="1" applyBorder="1" applyAlignment="1">
      <alignment horizontal="center" vertical="top"/>
    </xf>
    <xf numFmtId="166" fontId="13" fillId="25" borderId="5" xfId="0" applyNumberFormat="1" applyFont="1" applyFill="1" applyBorder="1" applyAlignment="1">
      <alignment horizontal="left" vertical="top" wrapText="1"/>
    </xf>
    <xf numFmtId="166" fontId="15" fillId="0" borderId="157" xfId="0" applyNumberFormat="1" applyFont="1" applyBorder="1" applyAlignment="1">
      <alignment horizontal="center" vertical="top" wrapText="1"/>
    </xf>
    <xf numFmtId="166" fontId="15" fillId="0" borderId="7" xfId="0" applyNumberFormat="1" applyFont="1" applyBorder="1" applyAlignment="1">
      <alignment horizontal="center" vertical="top" wrapText="1"/>
    </xf>
    <xf numFmtId="49" fontId="15" fillId="30" borderId="52" xfId="0" applyNumberFormat="1" applyFont="1" applyFill="1" applyBorder="1" applyAlignment="1">
      <alignment horizontal="center" vertical="top"/>
    </xf>
    <xf numFmtId="166" fontId="15" fillId="0" borderId="13" xfId="0" quotePrefix="1" applyNumberFormat="1" applyFont="1" applyBorder="1" applyAlignment="1">
      <alignment horizontal="center" vertical="top" wrapText="1"/>
    </xf>
    <xf numFmtId="166" fontId="15" fillId="0" borderId="13" xfId="0" applyNumberFormat="1" applyFont="1" applyBorder="1" applyAlignment="1">
      <alignment horizontal="center" vertical="top" wrapText="1"/>
    </xf>
    <xf numFmtId="49" fontId="15" fillId="29" borderId="16" xfId="0" applyNumberFormat="1" applyFont="1" applyFill="1" applyBorder="1" applyAlignment="1">
      <alignment horizontal="center" vertical="top"/>
    </xf>
    <xf numFmtId="166" fontId="20" fillId="0" borderId="39" xfId="0" applyNumberFormat="1" applyFont="1" applyBorder="1" applyAlignment="1">
      <alignment horizontal="left" vertical="top" wrapText="1"/>
    </xf>
    <xf numFmtId="166" fontId="20" fillId="0" borderId="79" xfId="0" applyNumberFormat="1" applyFont="1" applyBorder="1" applyAlignment="1">
      <alignment horizontal="left" vertical="top" wrapText="1"/>
    </xf>
    <xf numFmtId="0" fontId="20" fillId="0" borderId="32" xfId="0" applyFont="1" applyBorder="1" applyAlignment="1">
      <alignment horizontal="left" vertical="center" wrapText="1"/>
    </xf>
    <xf numFmtId="0" fontId="20" fillId="0" borderId="33" xfId="0" applyFont="1" applyBorder="1" applyAlignment="1">
      <alignment horizontal="left" vertical="center" wrapText="1"/>
    </xf>
    <xf numFmtId="0" fontId="27" fillId="0" borderId="0" xfId="0" applyFont="1" applyAlignment="1">
      <alignment horizontal="center"/>
    </xf>
    <xf numFmtId="49" fontId="13" fillId="25" borderId="132" xfId="0" quotePrefix="1" applyNumberFormat="1" applyFont="1" applyFill="1" applyBorder="1" applyAlignment="1">
      <alignment horizontal="center" vertical="center" wrapText="1"/>
    </xf>
    <xf numFmtId="49" fontId="13" fillId="25" borderId="126" xfId="0" applyNumberFormat="1" applyFont="1" applyFill="1" applyBorder="1" applyAlignment="1">
      <alignment horizontal="center" vertical="center" wrapText="1"/>
    </xf>
    <xf numFmtId="49" fontId="13" fillId="25" borderId="121" xfId="0" applyNumberFormat="1" applyFont="1" applyFill="1" applyBorder="1" applyAlignment="1">
      <alignment horizontal="center" vertical="center" wrapText="1"/>
    </xf>
    <xf numFmtId="166" fontId="13" fillId="25" borderId="211" xfId="0" applyNumberFormat="1" applyFont="1" applyFill="1" applyBorder="1" applyAlignment="1">
      <alignment horizontal="center" vertical="center"/>
    </xf>
    <xf numFmtId="166" fontId="13" fillId="25" borderId="169" xfId="0" applyNumberFormat="1" applyFont="1" applyFill="1" applyBorder="1" applyAlignment="1">
      <alignment horizontal="center" vertical="center"/>
    </xf>
    <xf numFmtId="166" fontId="13" fillId="25" borderId="212" xfId="0" applyNumberFormat="1" applyFont="1" applyFill="1" applyBorder="1" applyAlignment="1">
      <alignment horizontal="center" vertical="center"/>
    </xf>
    <xf numFmtId="1" fontId="13" fillId="25" borderId="0" xfId="0" applyNumberFormat="1" applyFont="1" applyFill="1" applyAlignment="1">
      <alignment horizontal="left" vertical="center" wrapText="1"/>
    </xf>
    <xf numFmtId="1" fontId="13" fillId="25" borderId="156" xfId="0" applyNumberFormat="1" applyFont="1" applyFill="1" applyBorder="1" applyAlignment="1">
      <alignment horizontal="left" vertical="center" wrapText="1"/>
    </xf>
    <xf numFmtId="49" fontId="15" fillId="30" borderId="294" xfId="0" applyNumberFormat="1" applyFont="1" applyFill="1" applyBorder="1" applyAlignment="1">
      <alignment horizontal="center" vertical="top"/>
    </xf>
    <xf numFmtId="49" fontId="15" fillId="30" borderId="296" xfId="0" applyNumberFormat="1" applyFont="1" applyFill="1" applyBorder="1" applyAlignment="1">
      <alignment horizontal="center" vertical="top"/>
    </xf>
    <xf numFmtId="49" fontId="15" fillId="30" borderId="196" xfId="0" applyNumberFormat="1" applyFont="1" applyFill="1" applyBorder="1" applyAlignment="1">
      <alignment horizontal="center" vertical="top"/>
    </xf>
    <xf numFmtId="1" fontId="28" fillId="0" borderId="54" xfId="0" quotePrefix="1" applyNumberFormat="1" applyFont="1" applyBorder="1" applyAlignment="1">
      <alignment horizontal="center" vertical="center" wrapText="1"/>
    </xf>
    <xf numFmtId="1" fontId="13" fillId="0" borderId="64" xfId="0" quotePrefix="1" applyNumberFormat="1" applyFont="1" applyBorder="1" applyAlignment="1">
      <alignment horizontal="center" vertical="center" wrapText="1"/>
    </xf>
    <xf numFmtId="166" fontId="13" fillId="25" borderId="59" xfId="0" applyNumberFormat="1" applyFont="1" applyFill="1" applyBorder="1" applyAlignment="1">
      <alignment horizontal="center" vertical="center"/>
    </xf>
    <xf numFmtId="166" fontId="13" fillId="25" borderId="49" xfId="0" applyNumberFormat="1" applyFont="1" applyFill="1" applyBorder="1" applyAlignment="1">
      <alignment horizontal="center" vertical="center"/>
    </xf>
    <xf numFmtId="49" fontId="15" fillId="29" borderId="5" xfId="0" applyNumberFormat="1" applyFont="1" applyFill="1" applyBorder="1" applyAlignment="1">
      <alignment horizontal="center" vertical="top"/>
    </xf>
    <xf numFmtId="49" fontId="15" fillId="29" borderId="17" xfId="0" applyNumberFormat="1" applyFont="1" applyFill="1" applyBorder="1" applyAlignment="1">
      <alignment horizontal="center" vertical="top"/>
    </xf>
    <xf numFmtId="166" fontId="14" fillId="0" borderId="26" xfId="0" applyNumberFormat="1" applyFont="1" applyBorder="1" applyAlignment="1">
      <alignment horizontal="left" vertical="top" wrapText="1"/>
    </xf>
    <xf numFmtId="166" fontId="13" fillId="0" borderId="26" xfId="0" applyNumberFormat="1" applyFont="1" applyBorder="1" applyAlignment="1">
      <alignment horizontal="left" vertical="top" wrapText="1"/>
    </xf>
    <xf numFmtId="49" fontId="15" fillId="30" borderId="261" xfId="0" applyNumberFormat="1" applyFont="1" applyFill="1" applyBorder="1" applyAlignment="1">
      <alignment horizontal="center" vertical="top"/>
    </xf>
    <xf numFmtId="49" fontId="15" fillId="30" borderId="297" xfId="0" applyNumberFormat="1" applyFont="1" applyFill="1" applyBorder="1" applyAlignment="1">
      <alignment horizontal="center" vertical="top"/>
    </xf>
    <xf numFmtId="1" fontId="13" fillId="25" borderId="132" xfId="0" applyNumberFormat="1" applyFont="1" applyFill="1" applyBorder="1" applyAlignment="1">
      <alignment horizontal="left" vertical="center" wrapText="1"/>
    </xf>
    <xf numFmtId="0" fontId="14" fillId="25" borderId="70" xfId="0" applyFont="1" applyFill="1" applyBorder="1" applyAlignment="1">
      <alignment horizontal="left" vertical="center" wrapText="1"/>
    </xf>
    <xf numFmtId="0" fontId="13" fillId="25" borderId="49" xfId="0" applyFont="1" applyFill="1" applyBorder="1" applyAlignment="1">
      <alignment horizontal="left" vertical="center" wrapText="1"/>
    </xf>
    <xf numFmtId="166" fontId="13" fillId="25" borderId="180" xfId="0" applyNumberFormat="1" applyFont="1" applyFill="1" applyBorder="1" applyAlignment="1">
      <alignment horizontal="center" vertical="center"/>
    </xf>
    <xf numFmtId="166" fontId="13" fillId="25" borderId="155" xfId="0" applyNumberFormat="1" applyFont="1" applyFill="1" applyBorder="1" applyAlignment="1">
      <alignment horizontal="center" vertical="center"/>
    </xf>
    <xf numFmtId="49" fontId="28" fillId="0" borderId="137" xfId="0" quotePrefix="1" applyNumberFormat="1" applyFont="1" applyBorder="1" applyAlignment="1">
      <alignment horizontal="center" vertical="center" wrapText="1"/>
    </xf>
    <xf numFmtId="49" fontId="13" fillId="0" borderId="137" xfId="0" quotePrefix="1" applyNumberFormat="1" applyFont="1" applyBorder="1" applyAlignment="1">
      <alignment horizontal="center" vertical="center" wrapText="1"/>
    </xf>
    <xf numFmtId="166" fontId="13" fillId="25" borderId="132" xfId="0" applyNumberFormat="1" applyFont="1" applyFill="1" applyBorder="1" applyAlignment="1">
      <alignment horizontal="center" vertical="center"/>
    </xf>
    <xf numFmtId="166" fontId="13" fillId="25" borderId="126" xfId="0" applyNumberFormat="1" applyFont="1" applyFill="1" applyBorder="1" applyAlignment="1">
      <alignment horizontal="center" vertical="center"/>
    </xf>
    <xf numFmtId="166" fontId="13" fillId="25" borderId="137" xfId="0" applyNumberFormat="1" applyFont="1" applyFill="1" applyBorder="1" applyAlignment="1">
      <alignment horizontal="center" vertical="center"/>
    </xf>
    <xf numFmtId="166" fontId="13" fillId="25" borderId="121" xfId="0" applyNumberFormat="1" applyFont="1" applyFill="1" applyBorder="1" applyAlignment="1">
      <alignment horizontal="center" vertical="center"/>
    </xf>
    <xf numFmtId="166" fontId="29" fillId="25" borderId="0" xfId="0" applyNumberFormat="1" applyFont="1" applyFill="1" applyAlignment="1">
      <alignment horizontal="center" vertical="center"/>
    </xf>
    <xf numFmtId="0" fontId="16" fillId="0" borderId="139" xfId="0" applyFont="1" applyBorder="1" applyAlignment="1">
      <alignment horizontal="left" vertical="center" wrapText="1"/>
    </xf>
    <xf numFmtId="0" fontId="16" fillId="0" borderId="126" xfId="0" applyFont="1" applyBorder="1" applyAlignment="1">
      <alignment horizontal="left" vertical="center" wrapText="1"/>
    </xf>
    <xf numFmtId="0" fontId="16" fillId="0" borderId="193" xfId="0" applyFont="1" applyBorder="1" applyAlignment="1">
      <alignment horizontal="left" vertical="center" wrapText="1"/>
    </xf>
    <xf numFmtId="49" fontId="15" fillId="0" borderId="142" xfId="0" applyNumberFormat="1" applyFont="1" applyBorder="1" applyAlignment="1">
      <alignment horizontal="center" vertical="top"/>
    </xf>
    <xf numFmtId="49" fontId="15" fillId="0" borderId="143" xfId="0" applyNumberFormat="1" applyFont="1" applyBorder="1" applyAlignment="1">
      <alignment horizontal="center" vertical="top"/>
    </xf>
    <xf numFmtId="49" fontId="15" fillId="0" borderId="150" xfId="0" applyNumberFormat="1" applyFont="1" applyBorder="1" applyAlignment="1">
      <alignment horizontal="center" vertical="top"/>
    </xf>
    <xf numFmtId="49" fontId="15" fillId="29" borderId="184" xfId="0" applyNumberFormat="1" applyFont="1" applyFill="1" applyBorder="1" applyAlignment="1">
      <alignment horizontal="center" vertical="top"/>
    </xf>
    <xf numFmtId="49" fontId="15" fillId="29" borderId="144" xfId="0" applyNumberFormat="1" applyFont="1" applyFill="1" applyBorder="1" applyAlignment="1">
      <alignment horizontal="center" vertical="top"/>
    </xf>
    <xf numFmtId="1" fontId="14" fillId="25" borderId="132" xfId="0" applyNumberFormat="1" applyFont="1" applyFill="1" applyBorder="1" applyAlignment="1">
      <alignment horizontal="left" vertical="center" wrapText="1"/>
    </xf>
    <xf numFmtId="1" fontId="14" fillId="25" borderId="126" xfId="0" applyNumberFormat="1" applyFont="1" applyFill="1" applyBorder="1" applyAlignment="1">
      <alignment horizontal="left" vertical="center" wrapText="1"/>
    </xf>
    <xf numFmtId="1" fontId="14" fillId="25" borderId="166" xfId="0" applyNumberFormat="1" applyFont="1" applyFill="1" applyBorder="1" applyAlignment="1">
      <alignment horizontal="left" vertical="center" wrapText="1"/>
    </xf>
    <xf numFmtId="0" fontId="13" fillId="0" borderId="0" xfId="0" applyFont="1" applyAlignment="1">
      <alignment horizontal="right"/>
    </xf>
    <xf numFmtId="166" fontId="14" fillId="0" borderId="0" xfId="0" applyNumberFormat="1" applyFont="1" applyAlignment="1">
      <alignment horizontal="left" vertical="top" wrapText="1"/>
    </xf>
    <xf numFmtId="166" fontId="13" fillId="0" borderId="0" xfId="0" applyNumberFormat="1" applyFont="1" applyAlignment="1">
      <alignment horizontal="left" vertical="top" wrapText="1"/>
    </xf>
    <xf numFmtId="0" fontId="13" fillId="0" borderId="43" xfId="0" applyFont="1" applyBorder="1" applyAlignment="1">
      <alignment horizontal="center" textRotation="90" wrapText="1"/>
    </xf>
    <xf numFmtId="0" fontId="13" fillId="0" borderId="11" xfId="0" applyFont="1" applyBorder="1" applyAlignment="1">
      <alignment horizontal="center" textRotation="90" wrapText="1"/>
    </xf>
    <xf numFmtId="0" fontId="13" fillId="0" borderId="60" xfId="0" applyFont="1" applyBorder="1" applyAlignment="1">
      <alignment horizontal="center" textRotation="90" wrapText="1"/>
    </xf>
    <xf numFmtId="0" fontId="13" fillId="0" borderId="111" xfId="0" applyFont="1" applyBorder="1" applyAlignment="1">
      <alignment horizontal="center" vertical="center" wrapText="1"/>
    </xf>
    <xf numFmtId="0" fontId="13" fillId="0" borderId="24" xfId="0" applyFont="1" applyBorder="1" applyAlignment="1">
      <alignment horizontal="center" vertical="center" wrapText="1"/>
    </xf>
    <xf numFmtId="0" fontId="13" fillId="0" borderId="56" xfId="0" applyFont="1" applyBorder="1" applyAlignment="1">
      <alignment horizontal="center" vertical="center" wrapText="1"/>
    </xf>
    <xf numFmtId="0" fontId="13" fillId="0" borderId="102" xfId="0" applyFont="1" applyBorder="1" applyAlignment="1">
      <alignment horizontal="center" textRotation="90" wrapText="1"/>
    </xf>
    <xf numFmtId="0" fontId="13" fillId="0" borderId="22" xfId="0" applyFont="1" applyBorder="1" applyAlignment="1">
      <alignment horizontal="center" textRotation="90" wrapText="1"/>
    </xf>
    <xf numFmtId="0" fontId="13" fillId="0" borderId="38" xfId="0" applyFont="1" applyBorder="1" applyAlignment="1">
      <alignment horizontal="center" textRotation="90" wrapText="1"/>
    </xf>
    <xf numFmtId="166" fontId="15" fillId="0" borderId="132" xfId="0" applyNumberFormat="1" applyFont="1" applyBorder="1" applyAlignment="1">
      <alignment horizontal="center" vertical="top"/>
    </xf>
    <xf numFmtId="166" fontId="15" fillId="0" borderId="126" xfId="0" applyNumberFormat="1" applyFont="1" applyBorder="1" applyAlignment="1">
      <alignment horizontal="center" vertical="top"/>
    </xf>
    <xf numFmtId="166" fontId="15" fillId="0" borderId="140" xfId="0" applyNumberFormat="1" applyFont="1" applyBorder="1" applyAlignment="1">
      <alignment horizontal="center" vertical="top"/>
    </xf>
    <xf numFmtId="166" fontId="15" fillId="0" borderId="135" xfId="0" applyNumberFormat="1" applyFont="1" applyBorder="1" applyAlignment="1">
      <alignment horizontal="center" vertical="top"/>
    </xf>
    <xf numFmtId="166" fontId="14" fillId="0" borderId="210" xfId="0" applyNumberFormat="1" applyFont="1" applyBorder="1" applyAlignment="1">
      <alignment horizontal="left" vertical="top" wrapText="1"/>
    </xf>
    <xf numFmtId="166" fontId="14" fillId="0" borderId="237" xfId="0" applyNumberFormat="1" applyFont="1" applyBorder="1" applyAlignment="1">
      <alignment horizontal="left" vertical="top" wrapText="1"/>
    </xf>
    <xf numFmtId="166" fontId="13" fillId="0" borderId="153" xfId="0" applyNumberFormat="1" applyFont="1" applyBorder="1" applyAlignment="1">
      <alignment horizontal="left" vertical="top" wrapText="1"/>
    </xf>
    <xf numFmtId="49" fontId="13" fillId="25" borderId="136" xfId="0" quotePrefix="1" applyNumberFormat="1" applyFont="1" applyFill="1" applyBorder="1" applyAlignment="1">
      <alignment horizontal="center" vertical="center" wrapText="1"/>
    </xf>
    <xf numFmtId="49" fontId="13" fillId="25" borderId="137" xfId="0" applyNumberFormat="1" applyFont="1" applyFill="1" applyBorder="1" applyAlignment="1">
      <alignment horizontal="center" vertical="center" wrapText="1"/>
    </xf>
    <xf numFmtId="0" fontId="18" fillId="0" borderId="0" xfId="0" applyFont="1" applyAlignment="1">
      <alignment horizontal="center" vertical="top" wrapText="1"/>
    </xf>
    <xf numFmtId="2" fontId="13" fillId="25" borderId="387" xfId="0" applyNumberFormat="1" applyFont="1" applyFill="1" applyBorder="1" applyAlignment="1">
      <alignment horizontal="center" textRotation="90" wrapText="1"/>
    </xf>
    <xf numFmtId="2" fontId="13" fillId="25" borderId="55" xfId="0" applyNumberFormat="1" applyFont="1" applyFill="1" applyBorder="1" applyAlignment="1">
      <alignment horizontal="center" textRotation="90" wrapText="1"/>
    </xf>
    <xf numFmtId="0" fontId="13" fillId="0" borderId="69" xfId="0" applyFont="1" applyBorder="1" applyAlignment="1">
      <alignment horizontal="center" textRotation="90" wrapText="1"/>
    </xf>
    <xf numFmtId="0" fontId="13" fillId="0" borderId="10" xfId="0" applyFont="1" applyBorder="1" applyAlignment="1">
      <alignment horizontal="center" textRotation="90" wrapText="1"/>
    </xf>
    <xf numFmtId="0" fontId="13" fillId="0" borderId="89" xfId="0" applyFont="1" applyBorder="1" applyAlignment="1">
      <alignment horizontal="center" textRotation="90" wrapText="1"/>
    </xf>
    <xf numFmtId="0" fontId="16" fillId="0" borderId="139" xfId="0" applyFont="1" applyBorder="1" applyAlignment="1">
      <alignment vertical="center" wrapText="1"/>
    </xf>
    <xf numFmtId="0" fontId="16" fillId="0" borderId="126" xfId="0" applyFont="1" applyBorder="1" applyAlignment="1">
      <alignment vertical="center" wrapText="1"/>
    </xf>
    <xf numFmtId="0" fontId="16" fillId="0" borderId="70" xfId="0" applyFont="1" applyBorder="1" applyAlignment="1">
      <alignment vertical="center" wrapText="1"/>
    </xf>
    <xf numFmtId="0" fontId="16" fillId="0" borderId="49" xfId="0" applyFont="1" applyBorder="1" applyAlignment="1">
      <alignment vertical="center" wrapText="1"/>
    </xf>
    <xf numFmtId="0" fontId="14" fillId="0" borderId="281" xfId="0" applyFont="1" applyBorder="1" applyAlignment="1">
      <alignment horizontal="left" vertical="center" wrapText="1"/>
    </xf>
    <xf numFmtId="0" fontId="14" fillId="0" borderId="283" xfId="0" applyFont="1" applyBorder="1" applyAlignment="1">
      <alignment horizontal="left" vertical="center" wrapText="1"/>
    </xf>
    <xf numFmtId="0" fontId="14" fillId="0" borderId="282" xfId="0" applyFont="1" applyBorder="1" applyAlignment="1">
      <alignment horizontal="left" vertical="center" wrapText="1"/>
    </xf>
    <xf numFmtId="166" fontId="20" fillId="0" borderId="59" xfId="0" applyNumberFormat="1" applyFont="1" applyBorder="1" applyAlignment="1">
      <alignment horizontal="center" vertical="center" wrapText="1"/>
    </xf>
    <xf numFmtId="0" fontId="14" fillId="0" borderId="132" xfId="0" applyFont="1" applyBorder="1" applyAlignment="1">
      <alignment horizontal="left" vertical="center" wrapText="1"/>
    </xf>
    <xf numFmtId="0" fontId="14" fillId="25" borderId="139" xfId="0" applyFont="1" applyFill="1" applyBorder="1" applyAlignment="1">
      <alignment horizontal="left" vertical="center" wrapText="1"/>
    </xf>
    <xf numFmtId="0" fontId="14" fillId="25" borderId="181" xfId="0" applyFont="1" applyFill="1" applyBorder="1" applyAlignment="1">
      <alignment horizontal="left" vertical="center" wrapText="1"/>
    </xf>
    <xf numFmtId="49" fontId="15" fillId="0" borderId="9" xfId="0" applyNumberFormat="1" applyFont="1" applyBorder="1" applyAlignment="1">
      <alignment horizontal="center" vertical="top"/>
    </xf>
    <xf numFmtId="49" fontId="15" fillId="0" borderId="11" xfId="0" applyNumberFormat="1" applyFont="1" applyBorder="1" applyAlignment="1">
      <alignment horizontal="center" vertical="top"/>
    </xf>
    <xf numFmtId="49" fontId="15" fillId="0" borderId="13" xfId="0" applyNumberFormat="1" applyFont="1" applyBorder="1" applyAlignment="1">
      <alignment horizontal="center" vertical="top"/>
    </xf>
    <xf numFmtId="166" fontId="13" fillId="0" borderId="389" xfId="0" applyNumberFormat="1" applyFont="1" applyBorder="1" applyAlignment="1">
      <alignment horizontal="left" vertical="top" wrapText="1"/>
    </xf>
    <xf numFmtId="166" fontId="13" fillId="25" borderId="70" xfId="0" applyNumberFormat="1" applyFont="1" applyFill="1" applyBorder="1" applyAlignment="1">
      <alignment horizontal="center" vertical="center"/>
    </xf>
    <xf numFmtId="1" fontId="13" fillId="25" borderId="70" xfId="0" applyNumberFormat="1" applyFont="1" applyFill="1" applyBorder="1" applyAlignment="1">
      <alignment horizontal="left" vertical="center" wrapText="1"/>
    </xf>
    <xf numFmtId="0" fontId="16" fillId="0" borderId="70" xfId="0" applyFont="1" applyBorder="1" applyAlignment="1">
      <alignment horizontal="left" vertical="center" wrapText="1"/>
    </xf>
    <xf numFmtId="0" fontId="16" fillId="0" borderId="59" xfId="0" applyFont="1" applyBorder="1" applyAlignment="1">
      <alignment horizontal="left" vertical="center" wrapText="1"/>
    </xf>
    <xf numFmtId="0" fontId="16" fillId="0" borderId="49" xfId="0" applyFont="1" applyBorder="1" applyAlignment="1">
      <alignment horizontal="left" vertical="center" wrapText="1"/>
    </xf>
    <xf numFmtId="49" fontId="18" fillId="29" borderId="16" xfId="0" applyNumberFormat="1" applyFont="1" applyFill="1" applyBorder="1" applyAlignment="1">
      <alignment horizontal="center" vertical="top"/>
    </xf>
    <xf numFmtId="49" fontId="18" fillId="0" borderId="13" xfId="0" quotePrefix="1" applyNumberFormat="1" applyFont="1" applyBorder="1" applyAlignment="1">
      <alignment horizontal="center" vertical="top" wrapText="1"/>
    </xf>
    <xf numFmtId="49" fontId="18" fillId="0" borderId="13" xfId="0" applyNumberFormat="1" applyFont="1" applyBorder="1" applyAlignment="1">
      <alignment horizontal="center" vertical="top" wrapText="1"/>
    </xf>
    <xf numFmtId="1" fontId="20" fillId="0" borderId="59" xfId="0" applyNumberFormat="1" applyFont="1" applyBorder="1" applyAlignment="1">
      <alignment horizontal="left" vertical="center" wrapText="1"/>
    </xf>
    <xf numFmtId="1" fontId="14" fillId="25" borderId="70" xfId="0" applyNumberFormat="1" applyFont="1" applyFill="1" applyBorder="1" applyAlignment="1">
      <alignment horizontal="left" vertical="center" wrapText="1"/>
    </xf>
    <xf numFmtId="49" fontId="18" fillId="29" borderId="70" xfId="0" applyNumberFormat="1" applyFont="1" applyFill="1" applyBorder="1" applyAlignment="1">
      <alignment horizontal="center" vertical="top"/>
    </xf>
    <xf numFmtId="49" fontId="18" fillId="29" borderId="49" xfId="0" applyNumberFormat="1" applyFont="1" applyFill="1" applyBorder="1" applyAlignment="1">
      <alignment horizontal="center" vertical="top"/>
    </xf>
    <xf numFmtId="49" fontId="18" fillId="30" borderId="51" xfId="0" applyNumberFormat="1" applyFont="1" applyFill="1" applyBorder="1" applyAlignment="1">
      <alignment horizontal="center" vertical="top"/>
    </xf>
    <xf numFmtId="49" fontId="18" fillId="30" borderId="67" xfId="0" applyNumberFormat="1" applyFont="1" applyFill="1" applyBorder="1" applyAlignment="1">
      <alignment horizontal="center" vertical="top"/>
    </xf>
    <xf numFmtId="49" fontId="18" fillId="29" borderId="8" xfId="0" applyNumberFormat="1" applyFont="1" applyFill="1" applyBorder="1" applyAlignment="1">
      <alignment horizontal="center" vertical="top"/>
    </xf>
    <xf numFmtId="49" fontId="18" fillId="29" borderId="12" xfId="0" applyNumberFormat="1" applyFont="1" applyFill="1" applyBorder="1" applyAlignment="1">
      <alignment horizontal="center" vertical="top"/>
    </xf>
    <xf numFmtId="49" fontId="18" fillId="0" borderId="70" xfId="0" applyNumberFormat="1" applyFont="1" applyBorder="1" applyAlignment="1">
      <alignment horizontal="center" vertical="top" wrapText="1"/>
    </xf>
    <xf numFmtId="49" fontId="18" fillId="0" borderId="49" xfId="0" applyNumberFormat="1" applyFont="1" applyBorder="1" applyAlignment="1">
      <alignment horizontal="center" vertical="top" wrapText="1"/>
    </xf>
    <xf numFmtId="49" fontId="18" fillId="30" borderId="74" xfId="0" quotePrefix="1" applyNumberFormat="1" applyFont="1" applyFill="1" applyBorder="1" applyAlignment="1">
      <alignment horizontal="center" vertical="top"/>
    </xf>
    <xf numFmtId="49" fontId="18" fillId="29" borderId="16" xfId="0" quotePrefix="1" applyNumberFormat="1" applyFont="1" applyFill="1" applyBorder="1" applyAlignment="1">
      <alignment horizontal="center" vertical="top"/>
    </xf>
    <xf numFmtId="49" fontId="18" fillId="0" borderId="11" xfId="0" applyNumberFormat="1" applyFont="1" applyBorder="1" applyAlignment="1">
      <alignment horizontal="center" vertical="top" wrapText="1"/>
    </xf>
    <xf numFmtId="49" fontId="18" fillId="30" borderId="59" xfId="0" applyNumberFormat="1" applyFont="1" applyFill="1" applyBorder="1" applyAlignment="1">
      <alignment horizontal="center" vertical="top"/>
    </xf>
    <xf numFmtId="166" fontId="13" fillId="25" borderId="70" xfId="0" applyNumberFormat="1" applyFont="1" applyFill="1" applyBorder="1" applyAlignment="1">
      <alignment horizontal="left" vertical="top" wrapText="1"/>
    </xf>
    <xf numFmtId="166" fontId="13" fillId="25" borderId="49" xfId="0" applyNumberFormat="1" applyFont="1" applyFill="1" applyBorder="1" applyAlignment="1">
      <alignment horizontal="left" vertical="top" wrapText="1"/>
    </xf>
    <xf numFmtId="49" fontId="18" fillId="0" borderId="59" xfId="0" applyNumberFormat="1" applyFont="1" applyBorder="1" applyAlignment="1">
      <alignment horizontal="center" vertical="top" wrapText="1"/>
    </xf>
    <xf numFmtId="1" fontId="13" fillId="0" borderId="70" xfId="0" quotePrefix="1" applyNumberFormat="1" applyFont="1" applyBorder="1" applyAlignment="1">
      <alignment horizontal="center" vertical="center" wrapText="1"/>
    </xf>
    <xf numFmtId="0" fontId="13" fillId="0" borderId="63" xfId="0" quotePrefix="1" applyFont="1" applyBorder="1" applyAlignment="1">
      <alignment horizontal="center" vertical="center" wrapText="1"/>
    </xf>
    <xf numFmtId="0" fontId="13" fillId="0" borderId="0" xfId="0" quotePrefix="1" applyFont="1" applyAlignment="1">
      <alignment horizontal="center" vertical="center" wrapText="1"/>
    </xf>
    <xf numFmtId="49" fontId="20" fillId="0" borderId="70" xfId="0" applyNumberFormat="1" applyFont="1" applyBorder="1" applyAlignment="1">
      <alignment horizontal="left" vertical="center" wrapText="1"/>
    </xf>
    <xf numFmtId="49" fontId="20" fillId="0" borderId="49" xfId="0" applyNumberFormat="1" applyFont="1" applyBorder="1" applyAlignment="1">
      <alignment horizontal="left" vertical="center" wrapText="1"/>
    </xf>
    <xf numFmtId="166" fontId="13" fillId="25" borderId="17" xfId="0" applyNumberFormat="1" applyFont="1" applyFill="1" applyBorder="1" applyAlignment="1">
      <alignment horizontal="left" vertical="top" wrapText="1"/>
    </xf>
    <xf numFmtId="166" fontId="13" fillId="25" borderId="0" xfId="0" applyNumberFormat="1" applyFont="1" applyFill="1" applyAlignment="1">
      <alignment horizontal="left" vertical="top" wrapText="1"/>
    </xf>
    <xf numFmtId="1" fontId="13" fillId="0" borderId="70" xfId="0" applyNumberFormat="1" applyFont="1" applyBorder="1" applyAlignment="1">
      <alignment horizontal="left" vertical="center" wrapText="1"/>
    </xf>
    <xf numFmtId="1" fontId="13" fillId="0" borderId="49" xfId="0" applyNumberFormat="1" applyFont="1" applyBorder="1" applyAlignment="1">
      <alignment horizontal="left" vertical="center" wrapText="1"/>
    </xf>
    <xf numFmtId="0" fontId="13" fillId="0" borderId="70" xfId="0" quotePrefix="1" applyFont="1" applyBorder="1" applyAlignment="1">
      <alignment horizontal="left" vertical="center" wrapText="1"/>
    </xf>
    <xf numFmtId="0" fontId="13" fillId="0" borderId="49" xfId="0" quotePrefix="1" applyFont="1" applyBorder="1" applyAlignment="1">
      <alignment horizontal="left" vertical="center" wrapText="1"/>
    </xf>
    <xf numFmtId="1" fontId="13" fillId="0" borderId="59" xfId="0" applyNumberFormat="1" applyFont="1" applyBorder="1" applyAlignment="1">
      <alignment horizontal="left" vertical="center" wrapText="1"/>
    </xf>
    <xf numFmtId="0" fontId="13" fillId="0" borderId="59" xfId="0" quotePrefix="1" applyFont="1" applyBorder="1" applyAlignment="1">
      <alignment horizontal="left" vertical="center" wrapText="1"/>
    </xf>
    <xf numFmtId="0" fontId="13" fillId="0" borderId="105" xfId="0" applyFont="1" applyBorder="1" applyAlignment="1">
      <alignment horizontal="center" vertical="center"/>
    </xf>
    <xf numFmtId="0" fontId="13" fillId="0" borderId="218" xfId="0" applyFont="1" applyBorder="1" applyAlignment="1">
      <alignment horizontal="center" vertical="center"/>
    </xf>
    <xf numFmtId="0" fontId="14" fillId="0" borderId="70" xfId="0" quotePrefix="1" applyFont="1" applyBorder="1" applyAlignment="1">
      <alignment horizontal="center" vertical="center" wrapText="1"/>
    </xf>
    <xf numFmtId="0" fontId="13" fillId="0" borderId="34" xfId="0" quotePrefix="1" applyFont="1" applyBorder="1" applyAlignment="1">
      <alignment horizontal="center" vertical="center" wrapText="1"/>
    </xf>
    <xf numFmtId="0" fontId="14" fillId="0" borderId="32" xfId="0" quotePrefix="1" applyFont="1" applyBorder="1" applyAlignment="1">
      <alignment horizontal="center" vertical="center" wrapText="1"/>
    </xf>
    <xf numFmtId="0" fontId="13" fillId="0" borderId="33" xfId="0" quotePrefix="1" applyFont="1" applyBorder="1" applyAlignment="1">
      <alignment horizontal="center" vertical="center" wrapText="1"/>
    </xf>
    <xf numFmtId="166" fontId="13" fillId="25" borderId="59" xfId="0" applyNumberFormat="1" applyFont="1" applyFill="1" applyBorder="1" applyAlignment="1">
      <alignment horizontal="left" vertical="top" wrapText="1"/>
    </xf>
    <xf numFmtId="166" fontId="13" fillId="0" borderId="5" xfId="0" applyNumberFormat="1" applyFont="1" applyBorder="1" applyAlignment="1">
      <alignment horizontal="left" vertical="top" wrapText="1"/>
    </xf>
    <xf numFmtId="0" fontId="13" fillId="0" borderId="132" xfId="0" quotePrefix="1" applyFont="1" applyBorder="1" applyAlignment="1">
      <alignment horizontal="left" vertical="center" wrapText="1"/>
    </xf>
    <xf numFmtId="0" fontId="13" fillId="0" borderId="126" xfId="0" quotePrefix="1" applyFont="1" applyBorder="1" applyAlignment="1">
      <alignment horizontal="left" vertical="center" wrapText="1"/>
    </xf>
    <xf numFmtId="0" fontId="13" fillId="0" borderId="121" xfId="0" quotePrefix="1" applyFont="1" applyBorder="1" applyAlignment="1">
      <alignment horizontal="left" vertical="center" wrapText="1"/>
    </xf>
    <xf numFmtId="166" fontId="13" fillId="25" borderId="136" xfId="0" applyNumberFormat="1" applyFont="1" applyFill="1" applyBorder="1" applyAlignment="1">
      <alignment horizontal="left" vertical="top" wrapText="1"/>
    </xf>
    <xf numFmtId="166" fontId="13" fillId="25" borderId="137" xfId="0" applyNumberFormat="1" applyFont="1" applyFill="1" applyBorder="1" applyAlignment="1">
      <alignment horizontal="left" vertical="top" wrapText="1"/>
    </xf>
    <xf numFmtId="166" fontId="13" fillId="25" borderId="138" xfId="0" applyNumberFormat="1" applyFont="1" applyFill="1" applyBorder="1" applyAlignment="1">
      <alignment horizontal="left" vertical="top" wrapText="1"/>
    </xf>
    <xf numFmtId="166" fontId="13" fillId="0" borderId="59" xfId="0" applyNumberFormat="1" applyFont="1" applyBorder="1" applyAlignment="1">
      <alignment horizontal="center" vertical="center" wrapText="1"/>
    </xf>
    <xf numFmtId="0" fontId="18" fillId="27" borderId="93" xfId="0" applyFont="1" applyFill="1" applyBorder="1" applyAlignment="1">
      <alignment horizontal="right" vertical="top" wrapText="1"/>
    </xf>
    <xf numFmtId="0" fontId="18" fillId="27" borderId="72" xfId="0" applyFont="1" applyFill="1" applyBorder="1" applyAlignment="1">
      <alignment horizontal="right" vertical="top" wrapText="1"/>
    </xf>
    <xf numFmtId="0" fontId="18" fillId="27" borderId="115" xfId="0" applyFont="1" applyFill="1" applyBorder="1" applyAlignment="1">
      <alignment horizontal="right" vertical="top" wrapText="1"/>
    </xf>
    <xf numFmtId="0" fontId="13" fillId="24" borderId="31" xfId="0" applyFont="1" applyFill="1" applyBorder="1" applyAlignment="1">
      <alignment horizontal="left" vertical="top" wrapText="1"/>
    </xf>
    <xf numFmtId="0" fontId="13" fillId="24" borderId="62" xfId="0" applyFont="1" applyFill="1" applyBorder="1" applyAlignment="1">
      <alignment horizontal="left" vertical="top" wrapText="1"/>
    </xf>
    <xf numFmtId="0" fontId="13" fillId="24" borderId="46" xfId="0" applyFont="1" applyFill="1" applyBorder="1" applyAlignment="1">
      <alignment horizontal="left" vertical="top" wrapText="1"/>
    </xf>
    <xf numFmtId="0" fontId="18" fillId="31" borderId="76" xfId="0" applyFont="1" applyFill="1" applyBorder="1" applyAlignment="1">
      <alignment horizontal="right" vertical="top" wrapText="1"/>
    </xf>
    <xf numFmtId="0" fontId="18" fillId="31" borderId="77" xfId="0" applyFont="1" applyFill="1" applyBorder="1" applyAlignment="1">
      <alignment horizontal="right" vertical="top" wrapText="1"/>
    </xf>
    <xf numFmtId="0" fontId="18" fillId="31" borderId="65" xfId="0" applyFont="1" applyFill="1" applyBorder="1" applyAlignment="1">
      <alignment horizontal="right" vertical="top" wrapText="1"/>
    </xf>
    <xf numFmtId="0" fontId="13" fillId="0" borderId="383" xfId="0" applyFont="1" applyBorder="1" applyAlignment="1">
      <alignment horizontal="left" vertical="top" wrapText="1"/>
    </xf>
    <xf numFmtId="0" fontId="13" fillId="0" borderId="391" xfId="0" applyFont="1" applyBorder="1" applyAlignment="1">
      <alignment horizontal="left" vertical="top" wrapText="1"/>
    </xf>
    <xf numFmtId="0" fontId="13" fillId="0" borderId="392" xfId="0" applyFont="1" applyBorder="1" applyAlignment="1">
      <alignment horizontal="left" vertical="top" wrapText="1"/>
    </xf>
    <xf numFmtId="49" fontId="18" fillId="30" borderId="64" xfId="0" applyNumberFormat="1" applyFont="1" applyFill="1" applyBorder="1" applyAlignment="1">
      <alignment horizontal="left" vertical="top" wrapText="1"/>
    </xf>
    <xf numFmtId="49" fontId="18" fillId="30" borderId="77" xfId="0" applyNumberFormat="1" applyFont="1" applyFill="1" applyBorder="1" applyAlignment="1">
      <alignment horizontal="left" vertical="top" wrapText="1"/>
    </xf>
    <xf numFmtId="49" fontId="18" fillId="30" borderId="65" xfId="0" applyNumberFormat="1" applyFont="1" applyFill="1" applyBorder="1" applyAlignment="1">
      <alignment horizontal="left" vertical="top" wrapText="1"/>
    </xf>
    <xf numFmtId="49" fontId="18" fillId="29" borderId="76" xfId="0" applyNumberFormat="1" applyFont="1" applyFill="1" applyBorder="1" applyAlignment="1">
      <alignment horizontal="left" vertical="top"/>
    </xf>
    <xf numFmtId="49" fontId="18" fillId="29" borderId="77" xfId="0" applyNumberFormat="1" applyFont="1" applyFill="1" applyBorder="1" applyAlignment="1">
      <alignment horizontal="left" vertical="top"/>
    </xf>
    <xf numFmtId="49" fontId="18" fillId="29" borderId="63" xfId="0" applyNumberFormat="1" applyFont="1" applyFill="1" applyBorder="1" applyAlignment="1">
      <alignment horizontal="left" vertical="top"/>
    </xf>
    <xf numFmtId="49" fontId="18" fillId="29" borderId="105" xfId="0" applyNumberFormat="1" applyFont="1" applyFill="1" applyBorder="1" applyAlignment="1">
      <alignment horizontal="left" vertical="top"/>
    </xf>
    <xf numFmtId="0" fontId="18" fillId="38" borderId="50" xfId="0" applyFont="1" applyFill="1" applyBorder="1" applyAlignment="1">
      <alignment horizontal="left" vertical="top" wrapText="1"/>
    </xf>
    <xf numFmtId="0" fontId="18" fillId="38" borderId="45" xfId="0" applyFont="1" applyFill="1" applyBorder="1" applyAlignment="1">
      <alignment horizontal="left" vertical="top" wrapText="1"/>
    </xf>
    <xf numFmtId="0" fontId="18" fillId="28" borderId="76" xfId="0" applyFont="1" applyFill="1" applyBorder="1" applyAlignment="1">
      <alignment horizontal="center" vertical="top" wrapText="1"/>
    </xf>
    <xf numFmtId="0" fontId="18" fillId="28" borderId="77" xfId="0" applyFont="1" applyFill="1" applyBorder="1" applyAlignment="1">
      <alignment horizontal="center" vertical="top" wrapText="1"/>
    </xf>
    <xf numFmtId="0" fontId="13" fillId="0" borderId="40" xfId="0" applyFont="1" applyBorder="1" applyAlignment="1">
      <alignment horizontal="left" vertical="top" wrapText="1"/>
    </xf>
    <xf numFmtId="0" fontId="13" fillId="0" borderId="25" xfId="0" applyFont="1" applyBorder="1" applyAlignment="1">
      <alignment horizontal="left" vertical="top" wrapText="1"/>
    </xf>
    <xf numFmtId="0" fontId="13" fillId="0" borderId="100" xfId="0" applyFont="1" applyBorder="1" applyAlignment="1">
      <alignment horizontal="left" vertical="top" wrapText="1"/>
    </xf>
    <xf numFmtId="49" fontId="18" fillId="31" borderId="72" xfId="0" applyNumberFormat="1" applyFont="1" applyFill="1" applyBorder="1" applyAlignment="1">
      <alignment horizontal="right" vertical="top"/>
    </xf>
    <xf numFmtId="0" fontId="13" fillId="0" borderId="32" xfId="0" quotePrefix="1" applyFont="1" applyBorder="1" applyAlignment="1">
      <alignment horizontal="center" vertical="center" wrapText="1"/>
    </xf>
    <xf numFmtId="0" fontId="18" fillId="27" borderId="33" xfId="0" applyFont="1" applyFill="1" applyBorder="1" applyAlignment="1">
      <alignment horizontal="left" vertical="top" wrapText="1"/>
    </xf>
    <xf numFmtId="0" fontId="18" fillId="27" borderId="0" xfId="0" applyFont="1" applyFill="1" applyAlignment="1">
      <alignment horizontal="left" vertical="top" wrapText="1"/>
    </xf>
    <xf numFmtId="49" fontId="18" fillId="0" borderId="0" xfId="0" applyNumberFormat="1" applyFont="1" applyAlignment="1">
      <alignment horizontal="center" vertical="top"/>
    </xf>
    <xf numFmtId="0" fontId="13" fillId="25" borderId="70" xfId="0" applyFont="1" applyFill="1" applyBorder="1" applyAlignment="1">
      <alignment horizontal="center" textRotation="90" wrapText="1"/>
    </xf>
    <xf numFmtId="0" fontId="13" fillId="25" borderId="49" xfId="0" applyFont="1" applyFill="1" applyBorder="1" applyAlignment="1">
      <alignment horizontal="center" textRotation="90" wrapText="1"/>
    </xf>
    <xf numFmtId="0" fontId="15" fillId="31" borderId="76" xfId="0" applyFont="1" applyFill="1" applyBorder="1" applyAlignment="1">
      <alignment horizontal="left" vertical="top" wrapText="1"/>
    </xf>
    <xf numFmtId="0" fontId="15" fillId="31" borderId="77" xfId="0" applyFont="1" applyFill="1" applyBorder="1" applyAlignment="1">
      <alignment horizontal="left" vertical="top" wrapText="1"/>
    </xf>
    <xf numFmtId="0" fontId="15" fillId="31" borderId="65" xfId="0" applyFont="1" applyFill="1" applyBorder="1" applyAlignment="1">
      <alignment horizontal="left" vertical="top" wrapText="1"/>
    </xf>
    <xf numFmtId="0" fontId="15" fillId="30" borderId="76" xfId="0" applyFont="1" applyFill="1" applyBorder="1" applyAlignment="1">
      <alignment horizontal="left" vertical="top"/>
    </xf>
    <xf numFmtId="0" fontId="15" fillId="30" borderId="77" xfId="0" applyFont="1" applyFill="1" applyBorder="1" applyAlignment="1">
      <alignment horizontal="left" vertical="top"/>
    </xf>
    <xf numFmtId="0" fontId="15" fillId="30" borderId="65" xfId="0" applyFont="1" applyFill="1" applyBorder="1" applyAlignment="1">
      <alignment horizontal="left" vertical="top"/>
    </xf>
    <xf numFmtId="0" fontId="15" fillId="29" borderId="32" xfId="0" applyFont="1" applyFill="1" applyBorder="1" applyAlignment="1">
      <alignment horizontal="left" vertical="top" wrapText="1"/>
    </xf>
    <xf numFmtId="0" fontId="15" fillId="29" borderId="77" xfId="0" applyFont="1" applyFill="1" applyBorder="1" applyAlignment="1">
      <alignment horizontal="left" vertical="top" wrapText="1"/>
    </xf>
    <xf numFmtId="0" fontId="15" fillId="29" borderId="63" xfId="0" applyFont="1" applyFill="1" applyBorder="1" applyAlignment="1">
      <alignment horizontal="left" vertical="top" wrapText="1"/>
    </xf>
    <xf numFmtId="0" fontId="15" fillId="29" borderId="105" xfId="0" applyFont="1" applyFill="1" applyBorder="1" applyAlignment="1">
      <alignment horizontal="left" vertical="top" wrapText="1"/>
    </xf>
    <xf numFmtId="0" fontId="13" fillId="0" borderId="97" xfId="0" applyFont="1" applyBorder="1" applyAlignment="1">
      <alignment horizontal="center" textRotation="90" wrapText="1"/>
    </xf>
    <xf numFmtId="0" fontId="13" fillId="0" borderId="47" xfId="0" applyFont="1" applyBorder="1" applyAlignment="1">
      <alignment horizontal="center" textRotation="90" wrapText="1"/>
    </xf>
    <xf numFmtId="0" fontId="13" fillId="0" borderId="41" xfId="0" applyFont="1" applyBorder="1" applyAlignment="1">
      <alignment horizontal="center" textRotation="90" wrapText="1"/>
    </xf>
    <xf numFmtId="49" fontId="15" fillId="30" borderId="82" xfId="0" applyNumberFormat="1" applyFont="1" applyFill="1" applyBorder="1" applyAlignment="1">
      <alignment horizontal="center" vertical="top"/>
    </xf>
    <xf numFmtId="49" fontId="15" fillId="30" borderId="57" xfId="0" applyNumberFormat="1" applyFont="1" applyFill="1" applyBorder="1" applyAlignment="1">
      <alignment horizontal="center" vertical="top"/>
    </xf>
    <xf numFmtId="166" fontId="15" fillId="0" borderId="136" xfId="0" applyNumberFormat="1" applyFont="1" applyBorder="1" applyAlignment="1">
      <alignment horizontal="center" vertical="top"/>
    </xf>
    <xf numFmtId="166" fontId="15" fillId="0" borderId="137" xfId="0" applyNumberFormat="1" applyFont="1" applyBorder="1" applyAlignment="1">
      <alignment horizontal="center" vertical="top"/>
    </xf>
    <xf numFmtId="0" fontId="14" fillId="0" borderId="136" xfId="0" applyFont="1" applyBorder="1" applyAlignment="1">
      <alignment horizontal="left" vertical="top" wrapText="1"/>
    </xf>
    <xf numFmtId="0" fontId="14" fillId="0" borderId="137" xfId="0" applyFont="1" applyBorder="1" applyAlignment="1">
      <alignment horizontal="left" vertical="top" wrapText="1"/>
    </xf>
    <xf numFmtId="1" fontId="13" fillId="25" borderId="136" xfId="0" applyNumberFormat="1" applyFont="1" applyFill="1" applyBorder="1" applyAlignment="1">
      <alignment horizontal="left" vertical="center" wrapText="1"/>
    </xf>
    <xf numFmtId="1" fontId="13" fillId="25" borderId="137" xfId="0" applyNumberFormat="1" applyFont="1" applyFill="1" applyBorder="1" applyAlignment="1">
      <alignment horizontal="left" vertical="center" wrapText="1"/>
    </xf>
    <xf numFmtId="0" fontId="13" fillId="25" borderId="388" xfId="0" applyFont="1" applyFill="1" applyBorder="1" applyAlignment="1">
      <alignment horizontal="center" textRotation="90" wrapText="1"/>
    </xf>
    <xf numFmtId="0" fontId="13" fillId="25" borderId="89" xfId="0" applyFont="1" applyFill="1" applyBorder="1" applyAlignment="1">
      <alignment horizontal="center" textRotation="90" wrapText="1"/>
    </xf>
    <xf numFmtId="0" fontId="14" fillId="25" borderId="32" xfId="0" applyFont="1" applyFill="1" applyBorder="1" applyAlignment="1">
      <alignment horizontal="left" vertical="center" wrapText="1"/>
    </xf>
    <xf numFmtId="0" fontId="13" fillId="25" borderId="33" xfId="0" applyFont="1" applyFill="1" applyBorder="1" applyAlignment="1">
      <alignment horizontal="left" vertical="center" wrapText="1"/>
    </xf>
    <xf numFmtId="49" fontId="18" fillId="29" borderId="59" xfId="0" applyNumberFormat="1" applyFont="1" applyFill="1" applyBorder="1" applyAlignment="1">
      <alignment horizontal="center" vertical="top"/>
    </xf>
    <xf numFmtId="166" fontId="14" fillId="25" borderId="70" xfId="0" applyNumberFormat="1" applyFont="1" applyFill="1" applyBorder="1" applyAlignment="1">
      <alignment horizontal="left" vertical="top" wrapText="1"/>
    </xf>
    <xf numFmtId="166" fontId="14" fillId="25" borderId="59" xfId="0" applyNumberFormat="1" applyFont="1" applyFill="1" applyBorder="1" applyAlignment="1">
      <alignment horizontal="left" vertical="top" wrapText="1"/>
    </xf>
    <xf numFmtId="166" fontId="13" fillId="0" borderId="32" xfId="0" applyNumberFormat="1" applyFont="1" applyBorder="1" applyAlignment="1">
      <alignment horizontal="center" vertical="center" wrapText="1"/>
    </xf>
    <xf numFmtId="166" fontId="13" fillId="0" borderId="33" xfId="0" applyNumberFormat="1" applyFont="1" applyBorder="1" applyAlignment="1">
      <alignment horizontal="center" vertical="center" wrapText="1"/>
    </xf>
    <xf numFmtId="1" fontId="13" fillId="0" borderId="327" xfId="0" applyNumberFormat="1" applyFont="1" applyBorder="1" applyAlignment="1">
      <alignment horizontal="left" vertical="center" wrapText="1"/>
    </xf>
    <xf numFmtId="1" fontId="13" fillId="0" borderId="361" xfId="0" applyNumberFormat="1" applyFont="1" applyBorder="1" applyAlignment="1">
      <alignment horizontal="left" vertical="center" wrapText="1"/>
    </xf>
    <xf numFmtId="1" fontId="13" fillId="0" borderId="91" xfId="0" applyNumberFormat="1" applyFont="1" applyBorder="1" applyAlignment="1">
      <alignment horizontal="left" vertical="center" wrapText="1"/>
    </xf>
    <xf numFmtId="1" fontId="13" fillId="0" borderId="390" xfId="0" applyNumberFormat="1" applyFont="1" applyBorder="1" applyAlignment="1">
      <alignment horizontal="left" vertical="center" wrapText="1"/>
    </xf>
    <xf numFmtId="1" fontId="13" fillId="0" borderId="242" xfId="0" applyNumberFormat="1" applyFont="1" applyBorder="1" applyAlignment="1">
      <alignment horizontal="left" vertical="center" wrapText="1"/>
    </xf>
    <xf numFmtId="1" fontId="13" fillId="0" borderId="201" xfId="0" applyNumberFormat="1" applyFont="1" applyBorder="1" applyAlignment="1">
      <alignment horizontal="left" vertical="center" wrapText="1"/>
    </xf>
    <xf numFmtId="1" fontId="13" fillId="0" borderId="131" xfId="0" applyNumberFormat="1" applyFont="1" applyBorder="1" applyAlignment="1">
      <alignment horizontal="left" vertical="center" wrapText="1"/>
    </xf>
    <xf numFmtId="49" fontId="18" fillId="29" borderId="32" xfId="0" applyNumberFormat="1" applyFont="1" applyFill="1" applyBorder="1" applyAlignment="1">
      <alignment horizontal="center" vertical="top"/>
    </xf>
    <xf numFmtId="49" fontId="18" fillId="29" borderId="33" xfId="0" applyNumberFormat="1" applyFont="1" applyFill="1" applyBorder="1" applyAlignment="1">
      <alignment horizontal="center" vertical="top"/>
    </xf>
    <xf numFmtId="49" fontId="18" fillId="29" borderId="34" xfId="0" applyNumberFormat="1" applyFont="1" applyFill="1" applyBorder="1" applyAlignment="1">
      <alignment horizontal="center" vertical="top"/>
    </xf>
    <xf numFmtId="49" fontId="18" fillId="0" borderId="136" xfId="0" applyNumberFormat="1" applyFont="1" applyBorder="1" applyAlignment="1">
      <alignment horizontal="center" vertical="top" wrapText="1"/>
    </xf>
    <xf numFmtId="49" fontId="18" fillId="0" borderId="137" xfId="0" applyNumberFormat="1" applyFont="1" applyBorder="1" applyAlignment="1">
      <alignment horizontal="center" vertical="top" wrapText="1"/>
    </xf>
    <xf numFmtId="49" fontId="18" fillId="0" borderId="138" xfId="0" applyNumberFormat="1" applyFont="1" applyBorder="1" applyAlignment="1">
      <alignment horizontal="center" vertical="top" wrapText="1"/>
    </xf>
    <xf numFmtId="0" fontId="14" fillId="0" borderId="140" xfId="0" applyFont="1" applyBorder="1" applyAlignment="1">
      <alignment horizontal="left" vertical="top" wrapText="1"/>
    </xf>
    <xf numFmtId="0" fontId="14" fillId="0" borderId="141" xfId="0" applyFont="1" applyBorder="1" applyAlignment="1">
      <alignment horizontal="left" vertical="top" wrapText="1"/>
    </xf>
    <xf numFmtId="0" fontId="14" fillId="0" borderId="135" xfId="0" applyFont="1" applyBorder="1" applyAlignment="1">
      <alignment horizontal="left" vertical="top" wrapText="1"/>
    </xf>
    <xf numFmtId="166" fontId="15" fillId="29" borderId="76" xfId="0" applyNumberFormat="1" applyFont="1" applyFill="1" applyBorder="1" applyAlignment="1">
      <alignment horizontal="right" vertical="top"/>
    </xf>
    <xf numFmtId="166" fontId="15" fillId="29" borderId="90" xfId="0" applyNumberFormat="1" applyFont="1" applyFill="1" applyBorder="1" applyAlignment="1">
      <alignment horizontal="right" vertical="top"/>
    </xf>
    <xf numFmtId="166" fontId="15" fillId="29" borderId="89" xfId="0" applyNumberFormat="1" applyFont="1" applyFill="1" applyBorder="1" applyAlignment="1">
      <alignment horizontal="right" vertical="top"/>
    </xf>
    <xf numFmtId="166" fontId="15" fillId="29" borderId="61" xfId="0" applyNumberFormat="1" applyFont="1" applyFill="1" applyBorder="1" applyAlignment="1">
      <alignment horizontal="right" vertical="top"/>
    </xf>
    <xf numFmtId="0" fontId="13" fillId="25" borderId="159" xfId="0" quotePrefix="1" applyFont="1" applyFill="1" applyBorder="1" applyAlignment="1">
      <alignment horizontal="center" vertical="center" wrapText="1"/>
    </xf>
    <xf numFmtId="0" fontId="13" fillId="25" borderId="34" xfId="0" applyFont="1" applyFill="1" applyBorder="1" applyAlignment="1">
      <alignment horizontal="center" vertical="center" wrapText="1"/>
    </xf>
    <xf numFmtId="0" fontId="13" fillId="0" borderId="32" xfId="0" applyFont="1" applyBorder="1" applyAlignment="1">
      <alignment horizontal="center" vertical="center" wrapText="1"/>
    </xf>
    <xf numFmtId="0" fontId="13" fillId="0" borderId="129" xfId="0" applyFont="1" applyBorder="1" applyAlignment="1">
      <alignment horizontal="center" vertical="center" wrapText="1"/>
    </xf>
    <xf numFmtId="49" fontId="15" fillId="0" borderId="140" xfId="0" applyNumberFormat="1" applyFont="1" applyBorder="1" applyAlignment="1">
      <alignment horizontal="center" vertical="top"/>
    </xf>
    <xf numFmtId="49" fontId="15" fillId="0" borderId="181" xfId="0" applyNumberFormat="1" applyFont="1" applyBorder="1" applyAlignment="1">
      <alignment horizontal="center" vertical="top"/>
    </xf>
    <xf numFmtId="49" fontId="15" fillId="0" borderId="141" xfId="0" applyNumberFormat="1" applyFont="1" applyBorder="1" applyAlignment="1">
      <alignment horizontal="center" vertical="top"/>
    </xf>
    <xf numFmtId="49" fontId="15" fillId="0" borderId="139" xfId="0" applyNumberFormat="1" applyFont="1" applyBorder="1" applyAlignment="1">
      <alignment horizontal="center" vertical="top"/>
    </xf>
    <xf numFmtId="49" fontId="15" fillId="0" borderId="135" xfId="0" applyNumberFormat="1" applyFont="1" applyBorder="1" applyAlignment="1">
      <alignment horizontal="center" vertical="top"/>
    </xf>
    <xf numFmtId="0" fontId="14" fillId="0" borderId="0" xfId="0" applyFont="1" applyAlignment="1">
      <alignment horizontal="left" vertical="top" wrapText="1"/>
    </xf>
    <xf numFmtId="0" fontId="14" fillId="0" borderId="156" xfId="0" applyFont="1" applyBorder="1" applyAlignment="1">
      <alignment horizontal="left" vertical="top" wrapText="1"/>
    </xf>
    <xf numFmtId="0" fontId="13" fillId="25" borderId="159" xfId="0" applyFont="1" applyFill="1" applyBorder="1" applyAlignment="1">
      <alignment horizontal="left" vertical="center" wrapText="1"/>
    </xf>
    <xf numFmtId="166" fontId="13" fillId="0" borderId="158" xfId="0" applyNumberFormat="1" applyFont="1" applyBorder="1" applyAlignment="1">
      <alignment vertical="top" wrapText="1"/>
    </xf>
    <xf numFmtId="166" fontId="13" fillId="0" borderId="26" xfId="0" applyNumberFormat="1" applyFont="1" applyBorder="1" applyAlignment="1">
      <alignment vertical="top" wrapText="1"/>
    </xf>
    <xf numFmtId="166" fontId="15" fillId="0" borderId="11" xfId="0" applyNumberFormat="1" applyFont="1" applyBorder="1" applyAlignment="1">
      <alignment horizontal="center" vertical="top"/>
    </xf>
    <xf numFmtId="166" fontId="15" fillId="0" borderId="13" xfId="0" applyNumberFormat="1" applyFont="1" applyBorder="1" applyAlignment="1">
      <alignment horizontal="center" vertical="top"/>
    </xf>
    <xf numFmtId="1" fontId="13" fillId="25" borderId="32" xfId="0" applyNumberFormat="1" applyFont="1" applyFill="1" applyBorder="1" applyAlignment="1">
      <alignment horizontal="left" vertical="center" wrapText="1"/>
    </xf>
    <xf numFmtId="1" fontId="13" fillId="25" borderId="34" xfId="0" applyNumberFormat="1" applyFont="1" applyFill="1" applyBorder="1" applyAlignment="1">
      <alignment horizontal="left" vertical="center" wrapText="1"/>
    </xf>
    <xf numFmtId="0" fontId="16" fillId="0" borderId="150" xfId="0" applyFont="1" applyBorder="1" applyAlignment="1">
      <alignment horizontal="left" vertical="center" wrapText="1"/>
    </xf>
    <xf numFmtId="0" fontId="16" fillId="0" borderId="138" xfId="0" applyFont="1" applyBorder="1" applyAlignment="1">
      <alignment horizontal="left" vertical="center" wrapText="1"/>
    </xf>
    <xf numFmtId="1" fontId="13" fillId="25" borderId="159" xfId="0" applyNumberFormat="1" applyFont="1" applyFill="1" applyBorder="1" applyAlignment="1">
      <alignment horizontal="left" vertical="center" wrapText="1"/>
    </xf>
    <xf numFmtId="166" fontId="15" fillId="0" borderId="9" xfId="0" applyNumberFormat="1" applyFont="1" applyBorder="1" applyAlignment="1">
      <alignment horizontal="center" vertical="top"/>
    </xf>
    <xf numFmtId="49" fontId="28" fillId="0" borderId="122" xfId="0" quotePrefix="1" applyNumberFormat="1" applyFont="1" applyBorder="1" applyAlignment="1">
      <alignment horizontal="center" vertical="center" wrapText="1"/>
    </xf>
    <xf numFmtId="49" fontId="13" fillId="0" borderId="0" xfId="0" quotePrefix="1" applyNumberFormat="1" applyFont="1" applyAlignment="1">
      <alignment horizontal="center" vertical="center" wrapText="1"/>
    </xf>
    <xf numFmtId="166" fontId="29" fillId="0" borderId="5" xfId="0" applyNumberFormat="1" applyFont="1" applyBorder="1" applyAlignment="1">
      <alignment horizontal="left" vertical="top" wrapText="1"/>
    </xf>
    <xf numFmtId="1" fontId="20" fillId="0" borderId="32" xfId="0" applyNumberFormat="1" applyFont="1" applyBorder="1" applyAlignment="1">
      <alignment horizontal="left" vertical="center" wrapText="1"/>
    </xf>
    <xf numFmtId="1" fontId="20" fillId="0" borderId="34" xfId="0" applyNumberFormat="1" applyFont="1" applyBorder="1" applyAlignment="1">
      <alignment horizontal="left" vertical="center" wrapText="1"/>
    </xf>
    <xf numFmtId="0" fontId="13" fillId="0" borderId="139" xfId="0" quotePrefix="1" applyFont="1" applyBorder="1" applyAlignment="1">
      <alignment horizontal="left" vertical="center" wrapText="1"/>
    </xf>
    <xf numFmtId="1" fontId="28" fillId="0" borderId="136" xfId="0" quotePrefix="1" applyNumberFormat="1" applyFont="1" applyBorder="1" applyAlignment="1">
      <alignment horizontal="center" vertical="center" wrapText="1"/>
    </xf>
    <xf numFmtId="1" fontId="13" fillId="0" borderId="137" xfId="0" quotePrefix="1" applyNumberFormat="1" applyFont="1" applyBorder="1" applyAlignment="1">
      <alignment horizontal="center" vertical="center" wrapText="1"/>
    </xf>
    <xf numFmtId="1" fontId="13" fillId="0" borderId="138" xfId="0" quotePrefix="1" applyNumberFormat="1" applyFont="1" applyBorder="1" applyAlignment="1">
      <alignment horizontal="center" vertical="center" wrapText="1"/>
    </xf>
    <xf numFmtId="0" fontId="13" fillId="0" borderId="70" xfId="0" quotePrefix="1" applyFont="1" applyBorder="1" applyAlignment="1">
      <alignment horizontal="center" vertical="center" wrapText="1"/>
    </xf>
    <xf numFmtId="0" fontId="20" fillId="0" borderId="33" xfId="0" applyFont="1" applyBorder="1" applyAlignment="1">
      <alignment horizontal="center" vertical="center" wrapText="1"/>
    </xf>
    <xf numFmtId="0" fontId="20" fillId="0" borderId="70" xfId="0" applyFont="1" applyBorder="1" applyAlignment="1">
      <alignment horizontal="left" vertical="center" wrapText="1"/>
    </xf>
    <xf numFmtId="0" fontId="20" fillId="0" borderId="49" xfId="0" applyFont="1" applyBorder="1" applyAlignment="1">
      <alignment horizontal="left" vertical="center" wrapText="1"/>
    </xf>
    <xf numFmtId="0" fontId="13" fillId="0" borderId="54" xfId="0" applyFont="1" applyBorder="1" applyAlignment="1">
      <alignment horizontal="center" vertical="center"/>
    </xf>
    <xf numFmtId="166" fontId="13" fillId="0" borderId="136" xfId="0" applyNumberFormat="1" applyFont="1" applyBorder="1" applyAlignment="1">
      <alignment horizontal="center" vertical="center" wrapText="1"/>
    </xf>
    <xf numFmtId="166" fontId="13" fillId="0" borderId="137" xfId="0" applyNumberFormat="1" applyFont="1" applyBorder="1" applyAlignment="1">
      <alignment horizontal="center" vertical="center" wrapText="1"/>
    </xf>
    <xf numFmtId="166" fontId="13" fillId="0" borderId="138" xfId="0" applyNumberFormat="1" applyFont="1" applyBorder="1" applyAlignment="1">
      <alignment horizontal="center" vertical="center" wrapText="1"/>
    </xf>
    <xf numFmtId="1" fontId="14" fillId="0" borderId="136" xfId="0" applyNumberFormat="1" applyFont="1" applyBorder="1" applyAlignment="1">
      <alignment horizontal="left" vertical="center" wrapText="1"/>
    </xf>
    <xf numFmtId="1" fontId="13" fillId="0" borderId="137" xfId="0" applyNumberFormat="1" applyFont="1" applyBorder="1" applyAlignment="1">
      <alignment horizontal="left" vertical="center" wrapText="1"/>
    </xf>
    <xf numFmtId="1" fontId="13" fillId="0" borderId="138" xfId="0" applyNumberFormat="1" applyFont="1" applyBorder="1" applyAlignment="1">
      <alignment horizontal="left" vertical="center" wrapText="1"/>
    </xf>
    <xf numFmtId="2" fontId="13" fillId="25" borderId="132" xfId="0" applyNumberFormat="1" applyFont="1" applyFill="1" applyBorder="1" applyAlignment="1">
      <alignment horizontal="center" vertical="center"/>
    </xf>
    <xf numFmtId="2" fontId="13" fillId="25" borderId="181" xfId="0" applyNumberFormat="1" applyFont="1" applyFill="1" applyBorder="1" applyAlignment="1">
      <alignment horizontal="center" vertical="center"/>
    </xf>
    <xf numFmtId="2" fontId="13" fillId="25" borderId="139" xfId="0" applyNumberFormat="1" applyFont="1" applyFill="1" applyBorder="1" applyAlignment="1">
      <alignment horizontal="center" vertical="center"/>
    </xf>
    <xf numFmtId="0" fontId="13" fillId="25" borderId="188" xfId="0" applyFont="1" applyFill="1" applyBorder="1" applyAlignment="1">
      <alignment horizontal="center" vertical="center"/>
    </xf>
    <xf numFmtId="0" fontId="13" fillId="25" borderId="205" xfId="0" applyFont="1" applyFill="1" applyBorder="1" applyAlignment="1">
      <alignment horizontal="center" vertical="center"/>
    </xf>
    <xf numFmtId="0" fontId="14" fillId="25" borderId="132" xfId="0" applyFont="1" applyFill="1" applyBorder="1" applyAlignment="1">
      <alignment horizontal="left" vertical="center" wrapText="1"/>
    </xf>
    <xf numFmtId="0" fontId="16" fillId="25" borderId="357" xfId="0" applyFont="1" applyFill="1" applyBorder="1" applyAlignment="1">
      <alignment horizontal="center" vertical="center" wrapText="1"/>
    </xf>
    <xf numFmtId="0" fontId="16" fillId="25" borderId="137" xfId="0" applyFont="1" applyFill="1" applyBorder="1" applyAlignment="1">
      <alignment horizontal="center" vertical="center" wrapText="1"/>
    </xf>
    <xf numFmtId="0" fontId="16" fillId="25" borderId="138" xfId="0" applyFont="1" applyFill="1" applyBorder="1" applyAlignment="1">
      <alignment horizontal="center" vertical="center" wrapText="1"/>
    </xf>
    <xf numFmtId="0" fontId="16" fillId="25" borderId="136" xfId="0" applyFont="1" applyFill="1" applyBorder="1" applyAlignment="1">
      <alignment horizontal="left" vertical="top" wrapText="1"/>
    </xf>
    <xf numFmtId="0" fontId="16" fillId="25" borderId="137" xfId="0" applyFont="1" applyFill="1" applyBorder="1" applyAlignment="1">
      <alignment horizontal="left" vertical="top" wrapText="1"/>
    </xf>
    <xf numFmtId="0" fontId="16" fillId="25" borderId="138" xfId="0" applyFont="1" applyFill="1" applyBorder="1" applyAlignment="1">
      <alignment horizontal="left" vertical="top" wrapText="1"/>
    </xf>
    <xf numFmtId="0" fontId="16" fillId="0" borderId="122" xfId="0" applyFont="1" applyBorder="1" applyAlignment="1">
      <alignment horizontal="left" vertical="center" wrapText="1"/>
    </xf>
    <xf numFmtId="0" fontId="16" fillId="0" borderId="0" xfId="0" applyFont="1" applyAlignment="1">
      <alignment horizontal="left" vertical="center" wrapText="1"/>
    </xf>
    <xf numFmtId="0" fontId="16" fillId="0" borderId="156" xfId="0" applyFont="1" applyBorder="1" applyAlignment="1">
      <alignment horizontal="left" vertical="center" wrapText="1"/>
    </xf>
    <xf numFmtId="0" fontId="16" fillId="0" borderId="136" xfId="0" applyFont="1" applyBorder="1" applyAlignment="1">
      <alignment horizontal="center" vertical="center" wrapText="1"/>
    </xf>
    <xf numFmtId="0" fontId="16" fillId="0" borderId="137" xfId="0" applyFont="1" applyBorder="1" applyAlignment="1">
      <alignment horizontal="center" vertical="center" wrapText="1"/>
    </xf>
    <xf numFmtId="0" fontId="16" fillId="0" borderId="121" xfId="0" applyFont="1" applyBorder="1" applyAlignment="1">
      <alignment horizontal="center" vertical="center" wrapText="1"/>
    </xf>
    <xf numFmtId="0" fontId="13" fillId="0" borderId="59" xfId="0" applyFont="1" applyBorder="1" applyAlignment="1">
      <alignment horizontal="left" vertical="top" wrapText="1"/>
    </xf>
    <xf numFmtId="0" fontId="14" fillId="0" borderId="150" xfId="0" applyFont="1" applyBorder="1" applyAlignment="1">
      <alignment horizontal="left" vertical="center" wrapText="1"/>
    </xf>
    <xf numFmtId="0" fontId="14" fillId="0" borderId="138" xfId="0" applyFont="1" applyBorder="1" applyAlignment="1">
      <alignment horizontal="left" vertical="center" wrapText="1"/>
    </xf>
    <xf numFmtId="0" fontId="39" fillId="0" borderId="136" xfId="0" applyFont="1" applyBorder="1" applyAlignment="1">
      <alignment horizontal="left" vertical="center" wrapText="1"/>
    </xf>
    <xf numFmtId="0" fontId="39" fillId="0" borderId="137" xfId="0" applyFont="1" applyBorder="1" applyAlignment="1">
      <alignment horizontal="left" vertical="center" wrapText="1"/>
    </xf>
    <xf numFmtId="0" fontId="39" fillId="0" borderId="138" xfId="0" applyFont="1" applyBorder="1" applyAlignment="1">
      <alignment horizontal="left" vertical="center" wrapText="1"/>
    </xf>
    <xf numFmtId="49" fontId="39" fillId="25" borderId="132" xfId="0" quotePrefix="1" applyNumberFormat="1" applyFont="1" applyFill="1" applyBorder="1" applyAlignment="1">
      <alignment horizontal="center" vertical="center" wrapText="1"/>
    </xf>
    <xf numFmtId="49" fontId="39" fillId="25" borderId="126" xfId="0" quotePrefix="1" applyNumberFormat="1" applyFont="1" applyFill="1" applyBorder="1" applyAlignment="1">
      <alignment horizontal="center" vertical="center" wrapText="1"/>
    </xf>
    <xf numFmtId="49" fontId="39" fillId="25" borderId="138" xfId="0" quotePrefix="1" applyNumberFormat="1" applyFont="1" applyFill="1" applyBorder="1" applyAlignment="1">
      <alignment horizontal="center" vertical="center" wrapText="1"/>
    </xf>
    <xf numFmtId="2" fontId="13" fillId="25" borderId="150" xfId="0" applyNumberFormat="1" applyFont="1" applyFill="1" applyBorder="1" applyAlignment="1">
      <alignment horizontal="center" vertical="center"/>
    </xf>
    <xf numFmtId="2" fontId="13" fillId="25" borderId="184" xfId="0" applyNumberFormat="1" applyFont="1" applyFill="1" applyBorder="1" applyAlignment="1">
      <alignment horizontal="center" vertical="center"/>
    </xf>
    <xf numFmtId="49" fontId="16" fillId="25" borderId="137" xfId="0" quotePrefix="1" applyNumberFormat="1" applyFont="1" applyFill="1" applyBorder="1" applyAlignment="1">
      <alignment horizontal="center" vertical="center" wrapText="1"/>
    </xf>
    <xf numFmtId="49" fontId="16" fillId="25" borderId="121" xfId="0" applyNumberFormat="1" applyFont="1" applyFill="1" applyBorder="1" applyAlignment="1">
      <alignment horizontal="center" vertical="center" wrapText="1"/>
    </xf>
    <xf numFmtId="0" fontId="13" fillId="25" borderId="132" xfId="0" applyFont="1" applyFill="1" applyBorder="1" applyAlignment="1">
      <alignment horizontal="left" vertical="top" wrapText="1"/>
    </xf>
    <xf numFmtId="0" fontId="13" fillId="25" borderId="126" xfId="0" applyFont="1" applyFill="1" applyBorder="1" applyAlignment="1">
      <alignment horizontal="left" vertical="top" wrapText="1"/>
    </xf>
    <xf numFmtId="0" fontId="13" fillId="25" borderId="121" xfId="0" applyFont="1" applyFill="1" applyBorder="1" applyAlignment="1">
      <alignment horizontal="left" vertical="top" wrapText="1"/>
    </xf>
    <xf numFmtId="2" fontId="13" fillId="25" borderId="136" xfId="0" applyNumberFormat="1" applyFont="1" applyFill="1" applyBorder="1" applyAlignment="1">
      <alignment horizontal="center" vertical="center"/>
    </xf>
    <xf numFmtId="49" fontId="17" fillId="30" borderId="209" xfId="0" applyNumberFormat="1" applyFont="1" applyFill="1" applyBorder="1" applyAlignment="1">
      <alignment horizontal="center" vertical="top"/>
    </xf>
    <xf numFmtId="49" fontId="17" fillId="30" borderId="33" xfId="0" applyNumberFormat="1" applyFont="1" applyFill="1" applyBorder="1" applyAlignment="1">
      <alignment horizontal="center" vertical="top"/>
    </xf>
    <xf numFmtId="49" fontId="17" fillId="30" borderId="129" xfId="0" applyNumberFormat="1" applyFont="1" applyFill="1" applyBorder="1" applyAlignment="1">
      <alignment horizontal="center" vertical="top"/>
    </xf>
    <xf numFmtId="0" fontId="16" fillId="0" borderId="63" xfId="0" applyFont="1" applyBorder="1" applyAlignment="1">
      <alignment horizontal="center" vertical="center" wrapText="1"/>
    </xf>
    <xf numFmtId="0" fontId="16" fillId="0" borderId="122" xfId="0" applyFont="1" applyBorder="1" applyAlignment="1">
      <alignment horizontal="center" vertical="center" wrapText="1"/>
    </xf>
    <xf numFmtId="0" fontId="16" fillId="0" borderId="244" xfId="0" applyFont="1" applyBorder="1" applyAlignment="1">
      <alignment horizontal="center" vertical="center" wrapText="1"/>
    </xf>
    <xf numFmtId="49" fontId="17" fillId="29" borderId="137" xfId="0" applyNumberFormat="1" applyFont="1" applyFill="1" applyBorder="1" applyAlignment="1">
      <alignment horizontal="center" vertical="top"/>
    </xf>
    <xf numFmtId="49" fontId="17" fillId="29" borderId="136" xfId="0" applyNumberFormat="1" applyFont="1" applyFill="1" applyBorder="1" applyAlignment="1">
      <alignment horizontal="center" vertical="top"/>
    </xf>
    <xf numFmtId="0" fontId="16" fillId="0" borderId="0" xfId="0" quotePrefix="1" applyFont="1" applyAlignment="1">
      <alignment horizontal="center" vertical="center" wrapText="1"/>
    </xf>
    <xf numFmtId="49" fontId="17" fillId="30" borderId="136" xfId="0" applyNumberFormat="1" applyFont="1" applyFill="1" applyBorder="1" applyAlignment="1">
      <alignment horizontal="center" vertical="top"/>
    </xf>
    <xf numFmtId="49" fontId="17" fillId="30" borderId="124" xfId="0" applyNumberFormat="1" applyFont="1" applyFill="1" applyBorder="1" applyAlignment="1">
      <alignment horizontal="center" vertical="top"/>
    </xf>
    <xf numFmtId="49" fontId="17" fillId="29" borderId="124" xfId="0" applyNumberFormat="1" applyFont="1" applyFill="1" applyBorder="1" applyAlignment="1">
      <alignment horizontal="center" vertical="top"/>
    </xf>
    <xf numFmtId="49" fontId="17" fillId="25" borderId="132" xfId="34" quotePrefix="1" applyNumberFormat="1" applyFont="1" applyFill="1" applyBorder="1" applyAlignment="1">
      <alignment horizontal="center" vertical="top"/>
    </xf>
    <xf numFmtId="49" fontId="17" fillId="25" borderId="178" xfId="34" quotePrefix="1" applyNumberFormat="1" applyFont="1" applyFill="1" applyBorder="1" applyAlignment="1">
      <alignment horizontal="center" vertical="top"/>
    </xf>
    <xf numFmtId="0" fontId="13" fillId="25" borderId="122" xfId="0" applyFont="1" applyFill="1" applyBorder="1" applyAlignment="1">
      <alignment horizontal="left" vertical="top" wrapText="1"/>
    </xf>
    <xf numFmtId="0" fontId="16" fillId="0" borderId="132" xfId="0" applyFont="1" applyBorder="1" applyAlignment="1">
      <alignment horizontal="center" vertical="center" wrapText="1"/>
    </xf>
    <xf numFmtId="0" fontId="16" fillId="0" borderId="164" xfId="0" applyFont="1" applyBorder="1" applyAlignment="1">
      <alignment horizontal="left" vertical="center" wrapText="1"/>
    </xf>
    <xf numFmtId="0" fontId="16" fillId="0" borderId="155" xfId="0" applyFont="1" applyBorder="1" applyAlignment="1">
      <alignment horizontal="left" vertical="center" wrapText="1"/>
    </xf>
    <xf numFmtId="0" fontId="16" fillId="0" borderId="168" xfId="0" applyFont="1" applyBorder="1" applyAlignment="1">
      <alignment horizontal="left" vertical="center" wrapText="1"/>
    </xf>
    <xf numFmtId="0" fontId="14" fillId="0" borderId="121" xfId="0" applyFont="1" applyBorder="1" applyAlignment="1">
      <alignment horizontal="left" vertical="center" wrapText="1"/>
    </xf>
    <xf numFmtId="49" fontId="17" fillId="41" borderId="137" xfId="0" applyNumberFormat="1" applyFont="1" applyFill="1" applyBorder="1" applyAlignment="1">
      <alignment horizontal="center" vertical="top"/>
    </xf>
    <xf numFmtId="49" fontId="17" fillId="41" borderId="138" xfId="0" applyNumberFormat="1" applyFont="1" applyFill="1" applyBorder="1" applyAlignment="1">
      <alignment horizontal="center" vertical="top"/>
    </xf>
    <xf numFmtId="0" fontId="16" fillId="0" borderId="121" xfId="0" applyFont="1" applyBorder="1" applyAlignment="1">
      <alignment horizontal="left" vertical="center" wrapText="1"/>
    </xf>
    <xf numFmtId="49" fontId="17" fillId="29" borderId="138" xfId="0" applyNumberFormat="1" applyFont="1" applyFill="1" applyBorder="1" applyAlignment="1">
      <alignment horizontal="right" vertical="center"/>
    </xf>
    <xf numFmtId="49" fontId="17" fillId="29" borderId="156" xfId="0" applyNumberFormat="1" applyFont="1" applyFill="1" applyBorder="1" applyAlignment="1">
      <alignment horizontal="right" vertical="center"/>
    </xf>
    <xf numFmtId="49" fontId="17" fillId="29" borderId="176" xfId="0" applyNumberFormat="1" applyFont="1" applyFill="1" applyBorder="1" applyAlignment="1">
      <alignment horizontal="right" vertical="center"/>
    </xf>
    <xf numFmtId="49" fontId="17" fillId="41" borderId="136" xfId="0" applyNumberFormat="1" applyFont="1" applyFill="1" applyBorder="1" applyAlignment="1">
      <alignment horizontal="center" vertical="top"/>
    </xf>
    <xf numFmtId="49" fontId="17" fillId="42" borderId="136" xfId="0" applyNumberFormat="1" applyFont="1" applyFill="1" applyBorder="1" applyAlignment="1">
      <alignment horizontal="center" vertical="top"/>
    </xf>
    <xf numFmtId="49" fontId="17" fillId="42" borderId="137" xfId="0" applyNumberFormat="1" applyFont="1" applyFill="1" applyBorder="1" applyAlignment="1">
      <alignment horizontal="center" vertical="top"/>
    </xf>
    <xf numFmtId="49" fontId="17" fillId="25" borderId="126" xfId="34" quotePrefix="1" applyNumberFormat="1" applyFont="1" applyFill="1" applyBorder="1" applyAlignment="1">
      <alignment horizontal="center" vertical="top"/>
    </xf>
    <xf numFmtId="0" fontId="13" fillId="25" borderId="0" xfId="0" applyFont="1" applyFill="1" applyAlignment="1">
      <alignment horizontal="left" vertical="top" wrapText="1"/>
    </xf>
    <xf numFmtId="0" fontId="16" fillId="25" borderId="126" xfId="0" applyFont="1" applyFill="1" applyBorder="1" applyAlignment="1">
      <alignment horizontal="center" vertical="center" wrapText="1"/>
    </xf>
    <xf numFmtId="0" fontId="16" fillId="25" borderId="122" xfId="0" applyFont="1" applyFill="1" applyBorder="1" applyAlignment="1">
      <alignment horizontal="center" vertical="center" wrapText="1"/>
    </xf>
    <xf numFmtId="0" fontId="16" fillId="25" borderId="0" xfId="0" applyFont="1" applyFill="1" applyAlignment="1">
      <alignment horizontal="center" vertical="center" wrapText="1"/>
    </xf>
    <xf numFmtId="49" fontId="17" fillId="29" borderId="138" xfId="0" applyNumberFormat="1" applyFont="1" applyFill="1" applyBorder="1" applyAlignment="1">
      <alignment horizontal="center" vertical="top"/>
    </xf>
    <xf numFmtId="49" fontId="17" fillId="25" borderId="136" xfId="0" applyNumberFormat="1" applyFont="1" applyFill="1" applyBorder="1" applyAlignment="1">
      <alignment horizontal="center" vertical="top"/>
    </xf>
    <xf numFmtId="49" fontId="17" fillId="25" borderId="137" xfId="0" applyNumberFormat="1" applyFont="1" applyFill="1" applyBorder="1" applyAlignment="1">
      <alignment horizontal="center" vertical="top"/>
    </xf>
    <xf numFmtId="49" fontId="17" fillId="25" borderId="138" xfId="0" applyNumberFormat="1" applyFont="1" applyFill="1" applyBorder="1" applyAlignment="1">
      <alignment horizontal="center" vertical="top"/>
    </xf>
    <xf numFmtId="49" fontId="16" fillId="25" borderId="136" xfId="0" applyNumberFormat="1" applyFont="1" applyFill="1" applyBorder="1" applyAlignment="1">
      <alignment horizontal="left" vertical="top" wrapText="1"/>
    </xf>
    <xf numFmtId="49" fontId="16" fillId="25" borderId="137" xfId="0" applyNumberFormat="1" applyFont="1" applyFill="1" applyBorder="1" applyAlignment="1">
      <alignment horizontal="left" vertical="top" wrapText="1"/>
    </xf>
    <xf numFmtId="49" fontId="16" fillId="25" borderId="138" xfId="0" applyNumberFormat="1" applyFont="1" applyFill="1" applyBorder="1" applyAlignment="1">
      <alignment horizontal="left" vertical="top" wrapText="1"/>
    </xf>
    <xf numFmtId="49" fontId="16" fillId="25" borderId="136" xfId="0" applyNumberFormat="1" applyFont="1" applyFill="1" applyBorder="1" applyAlignment="1">
      <alignment horizontal="center" vertical="center"/>
    </xf>
    <xf numFmtId="49" fontId="16" fillId="25" borderId="137" xfId="0" applyNumberFormat="1" applyFont="1" applyFill="1" applyBorder="1" applyAlignment="1">
      <alignment horizontal="center" vertical="center"/>
    </xf>
    <xf numFmtId="49" fontId="16" fillId="25" borderId="138" xfId="0" applyNumberFormat="1" applyFont="1" applyFill="1" applyBorder="1" applyAlignment="1">
      <alignment horizontal="center" vertical="center"/>
    </xf>
    <xf numFmtId="49" fontId="16" fillId="25" borderId="136" xfId="0" applyNumberFormat="1" applyFont="1" applyFill="1" applyBorder="1" applyAlignment="1">
      <alignment horizontal="left" vertical="center" wrapText="1"/>
    </xf>
    <xf numFmtId="49" fontId="16" fillId="25" borderId="137" xfId="0" applyNumberFormat="1" applyFont="1" applyFill="1" applyBorder="1" applyAlignment="1">
      <alignment horizontal="left" vertical="center" wrapText="1"/>
    </xf>
    <xf numFmtId="49" fontId="16" fillId="25" borderId="138" xfId="0" applyNumberFormat="1" applyFont="1" applyFill="1" applyBorder="1" applyAlignment="1">
      <alignment horizontal="left" vertical="center" wrapText="1"/>
    </xf>
    <xf numFmtId="49" fontId="16" fillId="25" borderId="136" xfId="0" applyNumberFormat="1" applyFont="1" applyFill="1" applyBorder="1" applyAlignment="1">
      <alignment horizontal="left" vertical="center"/>
    </xf>
    <xf numFmtId="49" fontId="16" fillId="25" borderId="137" xfId="0" applyNumberFormat="1" applyFont="1" applyFill="1" applyBorder="1" applyAlignment="1">
      <alignment horizontal="left" vertical="center"/>
    </xf>
    <xf numFmtId="49" fontId="16" fillId="25" borderId="138" xfId="0" applyNumberFormat="1" applyFont="1" applyFill="1" applyBorder="1" applyAlignment="1">
      <alignment horizontal="left" vertical="center"/>
    </xf>
    <xf numFmtId="49" fontId="17" fillId="30" borderId="59" xfId="0" applyNumberFormat="1" applyFont="1" applyFill="1" applyBorder="1" applyAlignment="1">
      <alignment horizontal="center" vertical="top"/>
    </xf>
    <xf numFmtId="0" fontId="16" fillId="0" borderId="33" xfId="0" applyFont="1" applyBorder="1" applyAlignment="1">
      <alignment horizontal="center" vertical="center" wrapText="1"/>
    </xf>
    <xf numFmtId="49" fontId="13" fillId="0" borderId="0" xfId="0" applyNumberFormat="1" applyFont="1" applyAlignment="1">
      <alignment horizontal="center" vertical="center"/>
    </xf>
    <xf numFmtId="165" fontId="13" fillId="0" borderId="325" xfId="35" applyNumberFormat="1" applyFont="1" applyBorder="1" applyAlignment="1">
      <alignment horizontal="left" vertical="center" wrapText="1"/>
    </xf>
    <xf numFmtId="165" fontId="13" fillId="0" borderId="398" xfId="35" applyNumberFormat="1" applyFont="1" applyBorder="1" applyAlignment="1">
      <alignment horizontal="left" vertical="center" wrapText="1"/>
    </xf>
    <xf numFmtId="49" fontId="18" fillId="30" borderId="32" xfId="0" applyNumberFormat="1" applyFont="1" applyFill="1" applyBorder="1" applyAlignment="1">
      <alignment horizontal="left" vertical="top"/>
    </xf>
    <xf numFmtId="49" fontId="18" fillId="30" borderId="63" xfId="0" applyNumberFormat="1" applyFont="1" applyFill="1" applyBorder="1" applyAlignment="1">
      <alignment horizontal="left" vertical="top"/>
    </xf>
    <xf numFmtId="49" fontId="18" fillId="30" borderId="105" xfId="0" applyNumberFormat="1" applyFont="1" applyFill="1" applyBorder="1" applyAlignment="1">
      <alignment horizontal="left" vertical="top"/>
    </xf>
    <xf numFmtId="49" fontId="17" fillId="30" borderId="189" xfId="0" applyNumberFormat="1" applyFont="1" applyFill="1" applyBorder="1" applyAlignment="1">
      <alignment horizontal="center" vertical="top"/>
    </xf>
    <xf numFmtId="49" fontId="17" fillId="30" borderId="127" xfId="0" applyNumberFormat="1" applyFont="1" applyFill="1" applyBorder="1" applyAlignment="1">
      <alignment horizontal="center" vertical="top"/>
    </xf>
    <xf numFmtId="49" fontId="17" fillId="30" borderId="128" xfId="0" applyNumberFormat="1" applyFont="1" applyFill="1" applyBorder="1" applyAlignment="1">
      <alignment horizontal="center" vertical="top"/>
    </xf>
    <xf numFmtId="49" fontId="17" fillId="30" borderId="70" xfId="0" applyNumberFormat="1" applyFont="1" applyFill="1" applyBorder="1" applyAlignment="1">
      <alignment horizontal="center" vertical="top"/>
    </xf>
    <xf numFmtId="0" fontId="13" fillId="25" borderId="137" xfId="0" applyFont="1" applyFill="1" applyBorder="1" applyAlignment="1">
      <alignment horizontal="left" vertical="top" wrapText="1"/>
    </xf>
    <xf numFmtId="0" fontId="13" fillId="25" borderId="138" xfId="0" applyFont="1" applyFill="1" applyBorder="1" applyAlignment="1">
      <alignment horizontal="left" vertical="top" wrapText="1"/>
    </xf>
    <xf numFmtId="0" fontId="16" fillId="0" borderId="70" xfId="0" applyFont="1" applyBorder="1" applyAlignment="1">
      <alignment horizontal="center" vertical="center" wrapText="1"/>
    </xf>
    <xf numFmtId="0" fontId="16" fillId="0" borderId="49" xfId="0" applyFont="1" applyBorder="1" applyAlignment="1">
      <alignment horizontal="center" vertical="center" wrapText="1"/>
    </xf>
    <xf numFmtId="49" fontId="17" fillId="29" borderId="32" xfId="0" applyNumberFormat="1" applyFont="1" applyFill="1" applyBorder="1" applyAlignment="1">
      <alignment horizontal="center" vertical="top"/>
    </xf>
    <xf numFmtId="49" fontId="17" fillId="29" borderId="33" xfId="0" applyNumberFormat="1" applyFont="1" applyFill="1" applyBorder="1" applyAlignment="1">
      <alignment horizontal="center" vertical="top"/>
    </xf>
    <xf numFmtId="165" fontId="13" fillId="39" borderId="398" xfId="35" applyNumberFormat="1" applyFont="1" applyFill="1" applyBorder="1" applyAlignment="1">
      <alignment horizontal="left" vertical="center" wrapText="1"/>
    </xf>
    <xf numFmtId="165" fontId="13" fillId="39" borderId="123" xfId="35" applyNumberFormat="1" applyFont="1" applyFill="1" applyBorder="1" applyAlignment="1">
      <alignment horizontal="left" vertical="center" wrapText="1"/>
    </xf>
    <xf numFmtId="49" fontId="16" fillId="25" borderId="70" xfId="0" applyNumberFormat="1" applyFont="1" applyFill="1" applyBorder="1" applyAlignment="1">
      <alignment horizontal="left" vertical="center" wrapText="1"/>
    </xf>
    <xf numFmtId="49" fontId="16" fillId="25" borderId="49" xfId="0" applyNumberFormat="1" applyFont="1" applyFill="1" applyBorder="1" applyAlignment="1">
      <alignment horizontal="left" vertical="center" wrapText="1"/>
    </xf>
    <xf numFmtId="165" fontId="13" fillId="0" borderId="132" xfId="35" applyNumberFormat="1" applyFont="1" applyBorder="1" applyAlignment="1">
      <alignment horizontal="left" vertical="center" wrapText="1"/>
    </xf>
    <xf numFmtId="165" fontId="13" fillId="0" borderId="121" xfId="35" applyNumberFormat="1" applyFont="1" applyBorder="1" applyAlignment="1">
      <alignment horizontal="left" vertical="center" wrapText="1"/>
    </xf>
    <xf numFmtId="0" fontId="14" fillId="0" borderId="186" xfId="0" applyFont="1" applyBorder="1" applyAlignment="1">
      <alignment horizontal="left" vertical="center" wrapText="1"/>
    </xf>
    <xf numFmtId="0" fontId="14" fillId="0" borderId="131" xfId="0" applyFont="1" applyBorder="1" applyAlignment="1">
      <alignment horizontal="left" vertical="center" wrapText="1"/>
    </xf>
    <xf numFmtId="49" fontId="17" fillId="29" borderId="66" xfId="0" applyNumberFormat="1" applyFont="1" applyFill="1" applyBorder="1" applyAlignment="1">
      <alignment horizontal="center" vertical="top"/>
    </xf>
    <xf numFmtId="49" fontId="17" fillId="29" borderId="52" xfId="0" applyNumberFormat="1" applyFont="1" applyFill="1" applyBorder="1" applyAlignment="1">
      <alignment horizontal="center" vertical="top"/>
    </xf>
    <xf numFmtId="49" fontId="17" fillId="29" borderId="59" xfId="0" applyNumberFormat="1" applyFont="1" applyFill="1" applyBorder="1" applyAlignment="1">
      <alignment horizontal="center" vertical="top"/>
    </xf>
    <xf numFmtId="165" fontId="13" fillId="0" borderId="342" xfId="35" applyNumberFormat="1" applyFont="1" applyBorder="1" applyAlignment="1">
      <alignment horizontal="left" vertical="center" wrapText="1"/>
    </xf>
    <xf numFmtId="165" fontId="13" fillId="0" borderId="353" xfId="35" applyNumberFormat="1" applyFont="1" applyBorder="1" applyAlignment="1">
      <alignment horizontal="left" vertical="center" wrapText="1"/>
    </xf>
    <xf numFmtId="49" fontId="18" fillId="0" borderId="32" xfId="0" applyNumberFormat="1" applyFont="1" applyBorder="1" applyAlignment="1">
      <alignment horizontal="center" vertical="top"/>
    </xf>
    <xf numFmtId="49" fontId="18" fillId="0" borderId="76" xfId="0" applyNumberFormat="1" applyFont="1" applyBorder="1" applyAlignment="1">
      <alignment horizontal="center" vertical="top"/>
    </xf>
    <xf numFmtId="49" fontId="18" fillId="30" borderId="132" xfId="0" applyNumberFormat="1" applyFont="1" applyFill="1" applyBorder="1" applyAlignment="1">
      <alignment horizontal="center" vertical="top"/>
    </xf>
    <xf numFmtId="49" fontId="18" fillId="30" borderId="126" xfId="0" applyNumberFormat="1" applyFont="1" applyFill="1" applyBorder="1" applyAlignment="1">
      <alignment horizontal="center" vertical="top"/>
    </xf>
    <xf numFmtId="49" fontId="13" fillId="0" borderId="205" xfId="0" applyNumberFormat="1" applyFont="1" applyBorder="1" applyAlignment="1">
      <alignment vertical="center" wrapText="1"/>
    </xf>
    <xf numFmtId="49" fontId="13" fillId="0" borderId="328" xfId="0" applyNumberFormat="1" applyFont="1" applyBorder="1" applyAlignment="1">
      <alignment vertical="center" wrapText="1"/>
    </xf>
    <xf numFmtId="49" fontId="13" fillId="0" borderId="188" xfId="0" applyNumberFormat="1" applyFont="1" applyBorder="1" applyAlignment="1">
      <alignment vertical="center" wrapText="1"/>
    </xf>
    <xf numFmtId="49" fontId="17" fillId="25" borderId="171" xfId="34" quotePrefix="1" applyNumberFormat="1" applyFont="1" applyFill="1" applyBorder="1" applyAlignment="1">
      <alignment horizontal="center" vertical="top"/>
    </xf>
    <xf numFmtId="49" fontId="17" fillId="25" borderId="59" xfId="34" quotePrefix="1" applyNumberFormat="1" applyFont="1" applyFill="1" applyBorder="1" applyAlignment="1">
      <alignment horizontal="center" vertical="top"/>
    </xf>
    <xf numFmtId="49" fontId="17" fillId="25" borderId="123" xfId="34" quotePrefix="1" applyNumberFormat="1" applyFont="1" applyFill="1" applyBorder="1" applyAlignment="1">
      <alignment horizontal="center" vertical="top"/>
    </xf>
    <xf numFmtId="0" fontId="16" fillId="0" borderId="138" xfId="0" applyFont="1" applyBorder="1" applyAlignment="1">
      <alignment horizontal="center" vertical="center" wrapText="1"/>
    </xf>
    <xf numFmtId="49" fontId="17" fillId="25" borderId="59" xfId="34" applyNumberFormat="1" applyFont="1" applyFill="1" applyBorder="1" applyAlignment="1">
      <alignment horizontal="center" vertical="top"/>
    </xf>
    <xf numFmtId="0" fontId="13" fillId="0" borderId="171" xfId="0" applyFont="1" applyBorder="1" applyAlignment="1">
      <alignment horizontal="left" vertical="top" wrapText="1"/>
    </xf>
    <xf numFmtId="0" fontId="13" fillId="0" borderId="123" xfId="0" applyFont="1" applyBorder="1" applyAlignment="1">
      <alignment horizontal="left" vertical="top" wrapText="1"/>
    </xf>
    <xf numFmtId="0" fontId="16" fillId="0" borderId="209" xfId="0" applyFont="1" applyBorder="1" applyAlignment="1">
      <alignment horizontal="center" vertical="center" wrapText="1"/>
    </xf>
    <xf numFmtId="0" fontId="16" fillId="0" borderId="129" xfId="0" applyFont="1" applyBorder="1" applyAlignment="1">
      <alignment horizontal="center" vertical="center" wrapText="1"/>
    </xf>
    <xf numFmtId="49" fontId="17" fillId="30" borderId="172" xfId="0" applyNumberFormat="1" applyFont="1" applyFill="1" applyBorder="1" applyAlignment="1">
      <alignment horizontal="center" vertical="top"/>
    </xf>
    <xf numFmtId="49" fontId="17" fillId="29" borderId="171" xfId="0" applyNumberFormat="1" applyFont="1" applyFill="1" applyBorder="1" applyAlignment="1">
      <alignment horizontal="center" vertical="top"/>
    </xf>
    <xf numFmtId="49" fontId="17" fillId="29" borderId="130" xfId="0" applyNumberFormat="1" applyFont="1" applyFill="1" applyBorder="1" applyAlignment="1">
      <alignment horizontal="center" vertical="top"/>
    </xf>
    <xf numFmtId="49" fontId="13" fillId="0" borderId="166" xfId="0" applyNumberFormat="1" applyFont="1" applyBorder="1" applyAlignment="1">
      <alignment vertical="center"/>
    </xf>
    <xf numFmtId="49" fontId="13" fillId="0" borderId="163" xfId="0" applyNumberFormat="1" applyFont="1" applyBorder="1" applyAlignment="1">
      <alignment vertical="center"/>
    </xf>
    <xf numFmtId="0" fontId="16" fillId="25" borderId="162" xfId="0" applyFont="1" applyFill="1" applyBorder="1" applyAlignment="1">
      <alignment horizontal="center" vertical="center" wrapText="1"/>
    </xf>
    <xf numFmtId="0" fontId="16" fillId="25" borderId="166" xfId="0" applyFont="1" applyFill="1" applyBorder="1" applyAlignment="1">
      <alignment horizontal="center" vertical="center" wrapText="1"/>
    </xf>
    <xf numFmtId="0" fontId="16" fillId="25" borderId="163" xfId="0" applyFont="1" applyFill="1" applyBorder="1" applyAlignment="1">
      <alignment horizontal="center" vertical="center" wrapText="1"/>
    </xf>
    <xf numFmtId="0" fontId="16" fillId="25" borderId="132" xfId="0" applyFont="1" applyFill="1" applyBorder="1" applyAlignment="1">
      <alignment horizontal="left" vertical="center" wrapText="1"/>
    </xf>
    <xf numFmtId="0" fontId="16" fillId="25" borderId="181" xfId="0" applyFont="1" applyFill="1" applyBorder="1" applyAlignment="1">
      <alignment horizontal="left" vertical="center" wrapText="1"/>
    </xf>
    <xf numFmtId="0" fontId="14" fillId="0" borderId="141" xfId="0" applyFont="1" applyBorder="1" applyAlignment="1">
      <alignment horizontal="left" vertical="center"/>
    </xf>
    <xf numFmtId="0" fontId="14" fillId="0" borderId="139" xfId="0" applyFont="1" applyBorder="1" applyAlignment="1">
      <alignment horizontal="left" vertical="center"/>
    </xf>
    <xf numFmtId="0" fontId="13" fillId="25" borderId="70" xfId="0" applyFont="1" applyFill="1" applyBorder="1" applyAlignment="1">
      <alignment horizontal="left" vertical="top" wrapText="1"/>
    </xf>
    <xf numFmtId="0" fontId="13" fillId="25" borderId="171" xfId="0" applyFont="1" applyFill="1" applyBorder="1" applyAlignment="1">
      <alignment horizontal="left" vertical="top" wrapText="1"/>
    </xf>
    <xf numFmtId="0" fontId="13" fillId="25" borderId="284" xfId="0" applyFont="1" applyFill="1" applyBorder="1" applyAlignment="1">
      <alignment horizontal="left" vertical="top" wrapText="1"/>
    </xf>
    <xf numFmtId="49" fontId="14" fillId="0" borderId="122" xfId="0" applyNumberFormat="1" applyFont="1" applyBorder="1" applyAlignment="1">
      <alignment horizontal="left" vertical="center" wrapText="1"/>
    </xf>
    <xf numFmtId="49" fontId="16" fillId="0" borderId="0" xfId="0" applyNumberFormat="1" applyFont="1" applyAlignment="1">
      <alignment horizontal="left" vertical="center" wrapText="1"/>
    </xf>
    <xf numFmtId="49" fontId="16" fillId="0" borderId="136" xfId="0" applyNumberFormat="1" applyFont="1" applyBorder="1" applyAlignment="1">
      <alignment horizontal="center" vertical="center"/>
    </xf>
    <xf numFmtId="49" fontId="16" fillId="0" borderId="138" xfId="0" applyNumberFormat="1" applyFont="1" applyBorder="1" applyAlignment="1">
      <alignment horizontal="center" vertical="center"/>
    </xf>
    <xf numFmtId="0" fontId="16" fillId="0" borderId="105" xfId="0" applyFont="1" applyBorder="1" applyAlignment="1">
      <alignment horizontal="left" vertical="center"/>
    </xf>
    <xf numFmtId="0" fontId="16" fillId="0" borderId="54" xfId="0" applyFont="1" applyBorder="1" applyAlignment="1">
      <alignment horizontal="left" vertical="center"/>
    </xf>
    <xf numFmtId="0" fontId="16" fillId="0" borderId="218" xfId="0" applyFont="1" applyBorder="1" applyAlignment="1">
      <alignment horizontal="left" vertical="center"/>
    </xf>
    <xf numFmtId="49" fontId="16" fillId="25" borderId="195" xfId="0" applyNumberFormat="1" applyFont="1" applyFill="1" applyBorder="1" applyAlignment="1">
      <alignment horizontal="left" vertical="center" wrapText="1"/>
    </xf>
    <xf numFmtId="49" fontId="16" fillId="25" borderId="54" xfId="0" applyNumberFormat="1" applyFont="1" applyFill="1" applyBorder="1" applyAlignment="1">
      <alignment horizontal="left" vertical="center" wrapText="1"/>
    </xf>
    <xf numFmtId="49" fontId="18" fillId="29" borderId="124" xfId="0" applyNumberFormat="1" applyFont="1" applyFill="1" applyBorder="1" applyAlignment="1">
      <alignment horizontal="right" vertical="top"/>
    </xf>
    <xf numFmtId="49" fontId="18" fillId="29" borderId="258" xfId="0" applyNumberFormat="1" applyFont="1" applyFill="1" applyBorder="1" applyAlignment="1">
      <alignment horizontal="right" vertical="top"/>
    </xf>
    <xf numFmtId="49" fontId="18" fillId="29" borderId="348" xfId="0" applyNumberFormat="1" applyFont="1" applyFill="1" applyBorder="1" applyAlignment="1">
      <alignment horizontal="right" vertical="top"/>
    </xf>
    <xf numFmtId="49" fontId="17" fillId="0" borderId="136" xfId="0" applyNumberFormat="1" applyFont="1" applyBorder="1" applyAlignment="1">
      <alignment horizontal="center" vertical="top"/>
    </xf>
    <xf numFmtId="49" fontId="17" fillId="0" borderId="138" xfId="0" applyNumberFormat="1" applyFont="1" applyBorder="1" applyAlignment="1">
      <alignment horizontal="center" vertical="top"/>
    </xf>
    <xf numFmtId="0" fontId="16" fillId="0" borderId="136" xfId="0" applyFont="1" applyBorder="1" applyAlignment="1">
      <alignment horizontal="left" vertical="top" wrapText="1"/>
    </xf>
    <xf numFmtId="0" fontId="16" fillId="0" borderId="138" xfId="0" applyFont="1" applyBorder="1" applyAlignment="1">
      <alignment horizontal="left" vertical="top" wrapText="1"/>
    </xf>
    <xf numFmtId="49" fontId="13" fillId="0" borderId="32" xfId="0" applyNumberFormat="1" applyFont="1" applyBorder="1" applyAlignment="1">
      <alignment horizontal="center" vertical="center"/>
    </xf>
    <xf numFmtId="49" fontId="13" fillId="0" borderId="33" xfId="0" applyNumberFormat="1" applyFont="1" applyBorder="1" applyAlignment="1">
      <alignment horizontal="center" vertical="center"/>
    </xf>
    <xf numFmtId="0" fontId="13" fillId="25" borderId="59" xfId="0" applyFont="1" applyFill="1" applyBorder="1" applyAlignment="1">
      <alignment horizontal="left" vertical="top" wrapText="1"/>
    </xf>
    <xf numFmtId="49" fontId="18" fillId="0" borderId="70" xfId="0" applyNumberFormat="1" applyFont="1" applyBorder="1" applyAlignment="1">
      <alignment horizontal="center" vertical="top"/>
    </xf>
    <xf numFmtId="49" fontId="18" fillId="0" borderId="59" xfId="0" applyNumberFormat="1" applyFont="1" applyBorder="1" applyAlignment="1">
      <alignment horizontal="center" vertical="top"/>
    </xf>
    <xf numFmtId="0" fontId="13" fillId="0" borderId="70" xfId="0" applyFont="1" applyBorder="1" applyAlignment="1">
      <alignment horizontal="center" vertical="center" wrapText="1"/>
    </xf>
    <xf numFmtId="0" fontId="13" fillId="0" borderId="59" xfId="0" applyFont="1" applyBorder="1" applyAlignment="1">
      <alignment horizontal="center" vertical="center" wrapText="1"/>
    </xf>
    <xf numFmtId="49" fontId="13" fillId="0" borderId="70" xfId="0" applyNumberFormat="1" applyFont="1" applyBorder="1" applyAlignment="1">
      <alignment horizontal="left" vertical="center" wrapText="1"/>
    </xf>
    <xf numFmtId="49" fontId="13" fillId="0" borderId="59" xfId="0" applyNumberFormat="1" applyFont="1" applyBorder="1" applyAlignment="1">
      <alignment horizontal="left" vertical="center" wrapText="1"/>
    </xf>
    <xf numFmtId="0" fontId="16" fillId="0" borderId="32" xfId="0" applyFont="1" applyBorder="1" applyAlignment="1">
      <alignment horizontal="center" vertical="center" wrapText="1"/>
    </xf>
    <xf numFmtId="0" fontId="13" fillId="0" borderId="9" xfId="0" applyFont="1" applyBorder="1" applyAlignment="1">
      <alignment horizontal="center" textRotation="90" wrapText="1"/>
    </xf>
    <xf numFmtId="49" fontId="17" fillId="25" borderId="10" xfId="0" applyNumberFormat="1" applyFont="1" applyFill="1" applyBorder="1" applyAlignment="1">
      <alignment horizontal="center" vertical="top"/>
    </xf>
    <xf numFmtId="0" fontId="13" fillId="25" borderId="127" xfId="0" applyFont="1" applyFill="1" applyBorder="1" applyAlignment="1">
      <alignment horizontal="left" vertical="top" wrapText="1"/>
    </xf>
    <xf numFmtId="0" fontId="16" fillId="25" borderId="59" xfId="0" applyFont="1" applyFill="1" applyBorder="1" applyAlignment="1">
      <alignment horizontal="center" vertical="center" wrapText="1"/>
    </xf>
    <xf numFmtId="0" fontId="16" fillId="25" borderId="33" xfId="0" applyFont="1" applyFill="1" applyBorder="1" applyAlignment="1">
      <alignment horizontal="left" vertical="center" wrapText="1"/>
    </xf>
    <xf numFmtId="49" fontId="14" fillId="25" borderId="59" xfId="0" applyNumberFormat="1" applyFont="1" applyFill="1" applyBorder="1" applyAlignment="1">
      <alignment horizontal="left" vertical="center" wrapText="1"/>
    </xf>
    <xf numFmtId="49" fontId="16" fillId="25" borderId="59" xfId="0" applyNumberFormat="1" applyFont="1" applyFill="1" applyBorder="1" applyAlignment="1">
      <alignment horizontal="center" vertical="center"/>
    </xf>
    <xf numFmtId="0" fontId="14" fillId="0" borderId="143" xfId="0" applyFont="1" applyBorder="1" applyAlignment="1">
      <alignment vertical="center" wrapText="1"/>
    </xf>
    <xf numFmtId="0" fontId="14" fillId="0" borderId="150" xfId="0" applyFont="1" applyBorder="1" applyAlignment="1">
      <alignment vertical="center" wrapText="1"/>
    </xf>
    <xf numFmtId="0" fontId="16" fillId="0" borderId="136" xfId="0" quotePrefix="1" applyFont="1" applyBorder="1" applyAlignment="1">
      <alignment horizontal="center" vertical="center" wrapText="1"/>
    </xf>
    <xf numFmtId="0" fontId="16" fillId="0" borderId="215" xfId="0" applyFont="1" applyBorder="1" applyAlignment="1">
      <alignment horizontal="left" vertical="center" wrapText="1"/>
    </xf>
    <xf numFmtId="0" fontId="18" fillId="29" borderId="76" xfId="0" applyFont="1" applyFill="1" applyBorder="1" applyAlignment="1">
      <alignment horizontal="left" vertical="top"/>
    </xf>
    <xf numFmtId="0" fontId="18" fillId="29" borderId="285" xfId="0" applyFont="1" applyFill="1" applyBorder="1" applyAlignment="1">
      <alignment horizontal="left" vertical="top"/>
    </xf>
    <xf numFmtId="0" fontId="18" fillId="29" borderId="286" xfId="0" applyFont="1" applyFill="1" applyBorder="1" applyAlignment="1">
      <alignment horizontal="left" vertical="top"/>
    </xf>
    <xf numFmtId="49" fontId="18" fillId="25" borderId="195" xfId="0" applyNumberFormat="1" applyFont="1" applyFill="1" applyBorder="1" applyAlignment="1">
      <alignment horizontal="center" vertical="top"/>
    </xf>
    <xf numFmtId="49" fontId="18" fillId="25" borderId="105" xfId="0" applyNumberFormat="1" applyFont="1" applyFill="1" applyBorder="1" applyAlignment="1">
      <alignment horizontal="center" vertical="top"/>
    </xf>
    <xf numFmtId="0" fontId="14" fillId="25" borderId="171" xfId="0" applyFont="1" applyFill="1" applyBorder="1" applyAlignment="1">
      <alignment horizontal="left" vertical="top" wrapText="1"/>
    </xf>
    <xf numFmtId="0" fontId="20" fillId="0" borderId="97" xfId="0" applyFont="1" applyBorder="1" applyAlignment="1">
      <alignment horizontal="center" textRotation="90" wrapText="1"/>
    </xf>
    <xf numFmtId="0" fontId="20" fillId="0" borderId="301" xfId="0" applyFont="1" applyBorder="1" applyAlignment="1">
      <alignment horizontal="center" textRotation="90" wrapText="1"/>
    </xf>
    <xf numFmtId="0" fontId="20" fillId="0" borderId="102" xfId="0" applyFont="1" applyBorder="1" applyAlignment="1">
      <alignment horizontal="center" textRotation="90" wrapText="1"/>
    </xf>
    <xf numFmtId="0" fontId="20" fillId="0" borderId="21" xfId="0" applyFont="1" applyBorder="1" applyAlignment="1">
      <alignment horizontal="center" textRotation="90" wrapText="1"/>
    </xf>
    <xf numFmtId="0" fontId="20" fillId="0" borderId="111"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43" xfId="0" applyFont="1" applyBorder="1" applyAlignment="1">
      <alignment horizontal="center" textRotation="90" wrapText="1"/>
    </xf>
    <xf numFmtId="0" fontId="20" fillId="0" borderId="9" xfId="0" applyFont="1" applyBorder="1" applyAlignment="1">
      <alignment horizontal="center" textRotation="90" wrapText="1"/>
    </xf>
    <xf numFmtId="49" fontId="18" fillId="29" borderId="162" xfId="0" applyNumberFormat="1" applyFont="1" applyFill="1" applyBorder="1" applyAlignment="1">
      <alignment horizontal="center" vertical="top"/>
    </xf>
    <xf numFmtId="49" fontId="18" fillId="29" borderId="166" xfId="0" applyNumberFormat="1" applyFont="1" applyFill="1" applyBorder="1" applyAlignment="1">
      <alignment horizontal="center" vertical="top"/>
    </xf>
    <xf numFmtId="0" fontId="16" fillId="0" borderId="171" xfId="0" applyFont="1" applyBorder="1" applyAlignment="1">
      <alignment horizontal="center" vertical="center" wrapText="1"/>
    </xf>
    <xf numFmtId="0" fontId="16" fillId="0" borderId="59" xfId="0" quotePrefix="1" applyFont="1" applyBorder="1" applyAlignment="1">
      <alignment horizontal="center" vertical="center" wrapText="1"/>
    </xf>
    <xf numFmtId="0" fontId="13" fillId="0" borderId="70" xfId="0" applyFont="1" applyBorder="1" applyAlignment="1">
      <alignment horizontal="left" vertical="top" wrapText="1"/>
    </xf>
    <xf numFmtId="49" fontId="18" fillId="0" borderId="171" xfId="0" applyNumberFormat="1" applyFont="1" applyBorder="1" applyAlignment="1">
      <alignment horizontal="center" vertical="top"/>
    </xf>
    <xf numFmtId="49" fontId="18" fillId="29" borderId="171" xfId="0" applyNumberFormat="1" applyFont="1" applyFill="1" applyBorder="1" applyAlignment="1">
      <alignment horizontal="center" vertical="top"/>
    </xf>
    <xf numFmtId="0" fontId="16" fillId="0" borderId="171" xfId="0" applyFont="1" applyBorder="1" applyAlignment="1">
      <alignment horizontal="left" vertical="center" wrapText="1"/>
    </xf>
    <xf numFmtId="0" fontId="14" fillId="0" borderId="171" xfId="0" applyFont="1" applyBorder="1" applyAlignment="1">
      <alignment horizontal="left" vertical="center" wrapText="1"/>
    </xf>
    <xf numFmtId="49" fontId="17" fillId="42" borderId="122" xfId="0" applyNumberFormat="1" applyFont="1" applyFill="1" applyBorder="1" applyAlignment="1">
      <alignment horizontal="center" vertical="top"/>
    </xf>
    <xf numFmtId="49" fontId="17" fillId="42" borderId="0" xfId="0" applyNumberFormat="1" applyFont="1" applyFill="1" applyAlignment="1">
      <alignment horizontal="center" vertical="top"/>
    </xf>
    <xf numFmtId="49" fontId="17" fillId="42" borderId="156" xfId="0" applyNumberFormat="1" applyFont="1" applyFill="1" applyBorder="1" applyAlignment="1">
      <alignment horizontal="center" vertical="top"/>
    </xf>
    <xf numFmtId="49" fontId="17" fillId="25" borderId="136" xfId="34" quotePrefix="1" applyNumberFormat="1" applyFont="1" applyFill="1" applyBorder="1" applyAlignment="1">
      <alignment horizontal="center" vertical="top"/>
    </xf>
    <xf numFmtId="49" fontId="17" fillId="25" borderId="137" xfId="34" quotePrefix="1" applyNumberFormat="1" applyFont="1" applyFill="1" applyBorder="1" applyAlignment="1">
      <alignment horizontal="center" vertical="top"/>
    </xf>
    <xf numFmtId="49" fontId="17" fillId="25" borderId="138" xfId="34" quotePrefix="1" applyNumberFormat="1" applyFont="1" applyFill="1" applyBorder="1" applyAlignment="1">
      <alignment horizontal="center" vertical="top"/>
    </xf>
    <xf numFmtId="49" fontId="18" fillId="31" borderId="307" xfId="0" applyNumberFormat="1" applyFont="1" applyFill="1" applyBorder="1" applyAlignment="1">
      <alignment horizontal="right" vertical="top"/>
    </xf>
    <xf numFmtId="49" fontId="18" fillId="31" borderId="308" xfId="0" applyNumberFormat="1" applyFont="1" applyFill="1" applyBorder="1" applyAlignment="1">
      <alignment horizontal="right" vertical="top"/>
    </xf>
    <xf numFmtId="0" fontId="16" fillId="0" borderId="32" xfId="0" quotePrefix="1" applyFont="1" applyBorder="1" applyAlignment="1">
      <alignment horizontal="center" vertical="center"/>
    </xf>
    <xf numFmtId="0" fontId="16" fillId="0" borderId="33" xfId="0" applyFont="1" applyBorder="1" applyAlignment="1">
      <alignment horizontal="center" vertical="center"/>
    </xf>
    <xf numFmtId="0" fontId="16" fillId="0" borderId="49" xfId="0" applyFont="1" applyBorder="1" applyAlignment="1">
      <alignment horizontal="center" vertical="center"/>
    </xf>
    <xf numFmtId="49" fontId="16" fillId="25" borderId="33" xfId="0" applyNumberFormat="1" applyFont="1" applyFill="1" applyBorder="1" applyAlignment="1">
      <alignment horizontal="center" vertical="center"/>
    </xf>
    <xf numFmtId="49" fontId="17" fillId="25" borderId="132" xfId="0" applyNumberFormat="1" applyFont="1" applyFill="1" applyBorder="1" applyAlignment="1">
      <alignment horizontal="center" vertical="top"/>
    </xf>
    <xf numFmtId="49" fontId="17" fillId="25" borderId="126" xfId="0" applyNumberFormat="1" applyFont="1" applyFill="1" applyBorder="1" applyAlignment="1">
      <alignment horizontal="center" vertical="top"/>
    </xf>
    <xf numFmtId="0" fontId="38" fillId="0" borderId="219" xfId="0" applyFont="1" applyBorder="1" applyAlignment="1">
      <alignment horizontal="left" vertical="top" wrapText="1"/>
    </xf>
    <xf numFmtId="0" fontId="38" fillId="0" borderId="5" xfId="0" applyFont="1" applyBorder="1" applyAlignment="1">
      <alignment horizontal="left" vertical="top" wrapText="1"/>
    </xf>
    <xf numFmtId="0" fontId="38" fillId="0" borderId="6" xfId="0" applyFont="1" applyBorder="1" applyAlignment="1">
      <alignment horizontal="left" vertical="top" wrapText="1"/>
    </xf>
    <xf numFmtId="0" fontId="38" fillId="0" borderId="17" xfId="0" applyFont="1" applyBorder="1" applyAlignment="1">
      <alignment horizontal="left" vertical="top" wrapText="1"/>
    </xf>
    <xf numFmtId="49" fontId="18" fillId="29" borderId="34" xfId="0" applyNumberFormat="1" applyFont="1" applyFill="1" applyBorder="1" applyAlignment="1">
      <alignment horizontal="right" vertical="top"/>
    </xf>
    <xf numFmtId="49" fontId="18" fillId="29" borderId="90" xfId="0" applyNumberFormat="1" applyFont="1" applyFill="1" applyBorder="1" applyAlignment="1">
      <alignment horizontal="right" vertical="top"/>
    </xf>
    <xf numFmtId="49" fontId="18" fillId="29" borderId="61" xfId="0" applyNumberFormat="1" applyFont="1" applyFill="1" applyBorder="1" applyAlignment="1">
      <alignment horizontal="right" vertical="top"/>
    </xf>
    <xf numFmtId="49" fontId="18" fillId="29" borderId="89" xfId="0" applyNumberFormat="1" applyFont="1" applyFill="1" applyBorder="1" applyAlignment="1">
      <alignment horizontal="right" vertical="top"/>
    </xf>
    <xf numFmtId="49" fontId="18" fillId="29" borderId="209" xfId="0" applyNumberFormat="1" applyFont="1" applyFill="1" applyBorder="1" applyAlignment="1">
      <alignment horizontal="center" vertical="top"/>
    </xf>
    <xf numFmtId="49" fontId="18" fillId="29" borderId="129" xfId="0" applyNumberFormat="1" applyFont="1" applyFill="1" applyBorder="1" applyAlignment="1">
      <alignment horizontal="center" vertical="top"/>
    </xf>
    <xf numFmtId="49" fontId="18" fillId="0" borderId="136" xfId="0" applyNumberFormat="1" applyFont="1" applyBorder="1" applyAlignment="1">
      <alignment horizontal="center" vertical="top"/>
    </xf>
    <xf numFmtId="49" fontId="18" fillId="0" borderId="138" xfId="0" applyNumberFormat="1" applyFont="1" applyBorder="1" applyAlignment="1">
      <alignment horizontal="center" vertical="top"/>
    </xf>
    <xf numFmtId="0" fontId="13" fillId="25" borderId="136" xfId="0" applyFont="1" applyFill="1" applyBorder="1" applyAlignment="1">
      <alignment horizontal="left" vertical="top" wrapText="1"/>
    </xf>
    <xf numFmtId="0" fontId="13" fillId="0" borderId="136" xfId="0" applyFont="1" applyBorder="1" applyAlignment="1">
      <alignment horizontal="center" vertical="center" wrapText="1"/>
    </xf>
    <xf numFmtId="0" fontId="13" fillId="0" borderId="138" xfId="0" applyFont="1" applyBorder="1" applyAlignment="1">
      <alignment horizontal="center" vertical="center" wrapText="1"/>
    </xf>
    <xf numFmtId="49" fontId="13" fillId="0" borderId="136" xfId="0" applyNumberFormat="1" applyFont="1" applyBorder="1" applyAlignment="1">
      <alignment horizontal="left" vertical="center" wrapText="1"/>
    </xf>
    <xf numFmtId="49" fontId="13" fillId="0" borderId="138" xfId="0" applyNumberFormat="1" applyFont="1" applyBorder="1" applyAlignment="1">
      <alignment horizontal="left" vertical="center" wrapText="1"/>
    </xf>
    <xf numFmtId="49" fontId="13" fillId="0" borderId="136" xfId="0" applyNumberFormat="1" applyFont="1" applyBorder="1" applyAlignment="1">
      <alignment horizontal="center" vertical="center"/>
    </xf>
    <xf numFmtId="49" fontId="13" fillId="0" borderId="138" xfId="0" applyNumberFormat="1" applyFont="1" applyBorder="1" applyAlignment="1">
      <alignment horizontal="center" vertical="center"/>
    </xf>
    <xf numFmtId="0" fontId="16" fillId="25" borderId="136" xfId="0" applyFont="1" applyFill="1" applyBorder="1" applyAlignment="1">
      <alignment horizontal="center" vertical="center" wrapText="1"/>
    </xf>
    <xf numFmtId="49" fontId="17" fillId="0" borderId="70" xfId="0" applyNumberFormat="1" applyFont="1" applyBorder="1" applyAlignment="1">
      <alignment horizontal="center" vertical="top"/>
    </xf>
    <xf numFmtId="49" fontId="17" fillId="0" borderId="59" xfId="0" applyNumberFormat="1" applyFont="1" applyBorder="1" applyAlignment="1">
      <alignment horizontal="center" vertical="top"/>
    </xf>
    <xf numFmtId="0" fontId="16" fillId="0" borderId="105" xfId="0" applyFont="1" applyBorder="1" applyAlignment="1">
      <alignment horizontal="left" vertical="top" wrapText="1"/>
    </xf>
    <xf numFmtId="0" fontId="16" fillId="0" borderId="54" xfId="0" applyFont="1" applyBorder="1" applyAlignment="1">
      <alignment horizontal="left" vertical="top" wrapText="1"/>
    </xf>
    <xf numFmtId="49" fontId="17" fillId="30" borderId="82" xfId="0" applyNumberFormat="1" applyFont="1" applyFill="1" applyBorder="1" applyAlignment="1">
      <alignment horizontal="center" vertical="top"/>
    </xf>
    <xf numFmtId="49" fontId="16" fillId="0" borderId="32" xfId="0" applyNumberFormat="1" applyFont="1" applyBorder="1" applyAlignment="1">
      <alignment horizontal="center" vertical="center"/>
    </xf>
    <xf numFmtId="49" fontId="16" fillId="0" borderId="34" xfId="0" applyNumberFormat="1" applyFont="1" applyBorder="1" applyAlignment="1">
      <alignment horizontal="center" vertical="center"/>
    </xf>
    <xf numFmtId="49" fontId="16" fillId="0" borderId="70" xfId="0" applyNumberFormat="1" applyFont="1" applyBorder="1" applyAlignment="1">
      <alignment horizontal="left" vertical="center" wrapText="1"/>
    </xf>
    <xf numFmtId="49" fontId="16" fillId="0" borderId="49" xfId="0" applyNumberFormat="1" applyFont="1" applyBorder="1" applyAlignment="1">
      <alignment horizontal="left" vertical="center" wrapText="1"/>
    </xf>
    <xf numFmtId="49" fontId="17" fillId="0" borderId="132" xfId="0" applyNumberFormat="1" applyFont="1" applyBorder="1" applyAlignment="1">
      <alignment horizontal="center" vertical="top"/>
    </xf>
    <xf numFmtId="49" fontId="17" fillId="0" borderId="121" xfId="0" applyNumberFormat="1" applyFont="1" applyBorder="1" applyAlignment="1">
      <alignment horizontal="center" vertical="top"/>
    </xf>
    <xf numFmtId="0" fontId="14" fillId="0" borderId="6" xfId="0" applyFont="1" applyBorder="1" applyAlignment="1">
      <alignment horizontal="left" vertical="top" wrapText="1"/>
    </xf>
    <xf numFmtId="0" fontId="16" fillId="0" borderId="6" xfId="0" applyFont="1" applyBorder="1" applyAlignment="1">
      <alignment horizontal="left" vertical="top" wrapText="1"/>
    </xf>
    <xf numFmtId="49" fontId="18" fillId="30" borderId="189" xfId="0" applyNumberFormat="1" applyFont="1" applyFill="1" applyBorder="1" applyAlignment="1">
      <alignment horizontal="center" vertical="top"/>
    </xf>
    <xf numFmtId="49" fontId="18" fillId="30" borderId="225" xfId="0" applyNumberFormat="1" applyFont="1" applyFill="1" applyBorder="1" applyAlignment="1">
      <alignment horizontal="center" vertical="top"/>
    </xf>
    <xf numFmtId="0" fontId="16" fillId="0" borderId="59" xfId="0" applyFont="1" applyBorder="1" applyAlignment="1">
      <alignment horizontal="center" vertical="center" wrapText="1"/>
    </xf>
    <xf numFmtId="49" fontId="14" fillId="25" borderId="137" xfId="0" applyNumberFormat="1" applyFont="1" applyFill="1" applyBorder="1" applyAlignment="1">
      <alignment horizontal="left" vertical="top" wrapText="1"/>
    </xf>
    <xf numFmtId="49" fontId="17" fillId="25" borderId="137" xfId="0" applyNumberFormat="1" applyFont="1" applyFill="1" applyBorder="1" applyAlignment="1">
      <alignment horizontal="center" vertical="center"/>
    </xf>
    <xf numFmtId="49" fontId="16" fillId="0" borderId="70" xfId="0" quotePrefix="1" applyNumberFormat="1" applyFont="1" applyBorder="1" applyAlignment="1">
      <alignment horizontal="center" vertical="center"/>
    </xf>
    <xf numFmtId="49" fontId="17" fillId="41" borderId="59" xfId="0" applyNumberFormat="1" applyFont="1" applyFill="1" applyBorder="1" applyAlignment="1">
      <alignment horizontal="center" vertical="top"/>
    </xf>
    <xf numFmtId="49" fontId="17" fillId="42" borderId="59" xfId="0" applyNumberFormat="1" applyFont="1" applyFill="1" applyBorder="1" applyAlignment="1">
      <alignment horizontal="center" vertical="top"/>
    </xf>
    <xf numFmtId="49" fontId="18" fillId="30" borderId="128" xfId="0" applyNumberFormat="1" applyFont="1" applyFill="1" applyBorder="1" applyAlignment="1">
      <alignment horizontal="center" vertical="top"/>
    </xf>
    <xf numFmtId="49" fontId="18" fillId="29" borderId="32" xfId="0" applyNumberFormat="1" applyFont="1" applyFill="1" applyBorder="1" applyAlignment="1">
      <alignment horizontal="right" vertical="top"/>
    </xf>
    <xf numFmtId="49" fontId="18" fillId="29" borderId="69" xfId="0" applyNumberFormat="1" applyFont="1" applyFill="1" applyBorder="1" applyAlignment="1">
      <alignment horizontal="right" vertical="top"/>
    </xf>
    <xf numFmtId="49" fontId="18" fillId="29" borderId="39" xfId="0" applyNumberFormat="1" applyFont="1" applyFill="1" applyBorder="1" applyAlignment="1">
      <alignment horizontal="right" vertical="top"/>
    </xf>
    <xf numFmtId="49" fontId="17" fillId="42" borderId="138" xfId="0" applyNumberFormat="1" applyFont="1" applyFill="1" applyBorder="1" applyAlignment="1">
      <alignment horizontal="center" vertical="top"/>
    </xf>
    <xf numFmtId="0" fontId="16" fillId="25" borderId="156" xfId="0" applyFont="1" applyFill="1" applyBorder="1" applyAlignment="1">
      <alignment horizontal="center" vertical="center" wrapText="1"/>
    </xf>
    <xf numFmtId="49" fontId="18" fillId="30" borderId="58" xfId="0" applyNumberFormat="1" applyFont="1" applyFill="1" applyBorder="1" applyAlignment="1">
      <alignment horizontal="center" vertical="top"/>
    </xf>
    <xf numFmtId="0" fontId="16" fillId="25" borderId="126" xfId="0" applyFont="1" applyFill="1" applyBorder="1" applyAlignment="1">
      <alignment horizontal="left" vertical="center" wrapText="1"/>
    </xf>
    <xf numFmtId="0" fontId="16" fillId="25" borderId="121" xfId="0" applyFont="1" applyFill="1" applyBorder="1" applyAlignment="1">
      <alignment horizontal="left" vertical="center" wrapText="1"/>
    </xf>
    <xf numFmtId="0" fontId="14" fillId="0" borderId="166" xfId="0" applyFont="1" applyBorder="1" applyAlignment="1">
      <alignment horizontal="left" vertical="center" wrapText="1"/>
    </xf>
    <xf numFmtId="0" fontId="14" fillId="0" borderId="163" xfId="0" applyFont="1" applyBorder="1" applyAlignment="1">
      <alignment horizontal="left" vertical="center" wrapText="1"/>
    </xf>
    <xf numFmtId="49" fontId="16" fillId="25" borderId="126" xfId="0" quotePrefix="1" applyNumberFormat="1" applyFont="1" applyFill="1" applyBorder="1" applyAlignment="1">
      <alignment horizontal="center" vertical="center" wrapText="1"/>
    </xf>
    <xf numFmtId="49" fontId="16" fillId="25" borderId="121" xfId="0" quotePrefix="1" applyNumberFormat="1" applyFont="1" applyFill="1" applyBorder="1" applyAlignment="1">
      <alignment horizontal="center" vertical="center" wrapText="1"/>
    </xf>
    <xf numFmtId="49" fontId="18" fillId="29" borderId="58" xfId="0" applyNumberFormat="1" applyFont="1" applyFill="1" applyBorder="1" applyAlignment="1">
      <alignment horizontal="center" vertical="top"/>
    </xf>
    <xf numFmtId="0" fontId="16" fillId="0" borderId="105" xfId="0" quotePrefix="1" applyFont="1" applyBorder="1" applyAlignment="1">
      <alignment horizontal="center" vertical="center" wrapText="1"/>
    </xf>
    <xf numFmtId="0" fontId="16" fillId="0" borderId="54" xfId="0" quotePrefix="1" applyFont="1" applyBorder="1" applyAlignment="1">
      <alignment horizontal="center" vertical="center" wrapText="1"/>
    </xf>
    <xf numFmtId="0" fontId="16" fillId="0" borderId="64" xfId="0" quotePrefix="1" applyFont="1" applyBorder="1" applyAlignment="1">
      <alignment horizontal="center" vertical="center" wrapText="1"/>
    </xf>
    <xf numFmtId="165" fontId="13" fillId="39" borderId="0" xfId="35" applyNumberFormat="1" applyFont="1" applyFill="1" applyAlignment="1">
      <alignment vertical="center" wrapText="1"/>
    </xf>
    <xf numFmtId="165" fontId="13" fillId="39" borderId="343" xfId="35" applyNumberFormat="1" applyFont="1" applyFill="1" applyBorder="1" applyAlignment="1">
      <alignment vertical="center" wrapText="1"/>
    </xf>
    <xf numFmtId="0" fontId="16" fillId="25" borderId="142" xfId="0" applyFont="1" applyFill="1" applyBorder="1" applyAlignment="1">
      <alignment horizontal="left" vertical="center" wrapText="1"/>
    </xf>
    <xf numFmtId="0" fontId="16" fillId="25" borderId="143" xfId="0" applyFont="1" applyFill="1" applyBorder="1" applyAlignment="1">
      <alignment horizontal="left" vertical="center" wrapText="1"/>
    </xf>
    <xf numFmtId="49" fontId="17" fillId="25" borderId="33" xfId="34" quotePrefix="1" applyNumberFormat="1" applyFont="1" applyFill="1" applyBorder="1" applyAlignment="1">
      <alignment horizontal="center" vertical="top"/>
    </xf>
    <xf numFmtId="49" fontId="17" fillId="25" borderId="33" xfId="34" applyNumberFormat="1" applyFont="1" applyFill="1" applyBorder="1" applyAlignment="1">
      <alignment horizontal="center" vertical="top"/>
    </xf>
    <xf numFmtId="0" fontId="14" fillId="25" borderId="155" xfId="0" applyFont="1" applyFill="1" applyBorder="1" applyAlignment="1">
      <alignment horizontal="left" vertical="center" wrapText="1"/>
    </xf>
    <xf numFmtId="0" fontId="14" fillId="25" borderId="0" xfId="0" applyFont="1" applyFill="1" applyAlignment="1">
      <alignment horizontal="left" vertical="center" wrapText="1"/>
    </xf>
    <xf numFmtId="0" fontId="14" fillId="25" borderId="141" xfId="0" applyFont="1" applyFill="1" applyBorder="1" applyAlignment="1">
      <alignment horizontal="left" vertical="center" wrapText="1"/>
    </xf>
    <xf numFmtId="0" fontId="16" fillId="0" borderId="77" xfId="0" applyFont="1" applyBorder="1" applyAlignment="1">
      <alignment horizontal="center" vertical="center" wrapText="1"/>
    </xf>
    <xf numFmtId="0" fontId="14" fillId="0" borderId="335" xfId="0" applyFont="1" applyBorder="1" applyAlignment="1">
      <alignment horizontal="left" vertical="center" wrapText="1"/>
    </xf>
    <xf numFmtId="0" fontId="14" fillId="0" borderId="140" xfId="0" applyFont="1" applyBorder="1" applyAlignment="1">
      <alignment horizontal="left" vertical="center" wrapText="1"/>
    </xf>
    <xf numFmtId="0" fontId="14" fillId="0" borderId="337" xfId="0" applyFont="1" applyBorder="1" applyAlignment="1">
      <alignment horizontal="left" vertical="center" wrapText="1"/>
    </xf>
    <xf numFmtId="0" fontId="14" fillId="0" borderId="398" xfId="0" applyFont="1" applyBorder="1" applyAlignment="1">
      <alignment horizontal="left" vertical="center" wrapText="1"/>
    </xf>
    <xf numFmtId="0" fontId="13" fillId="25" borderId="59" xfId="0" applyFont="1" applyFill="1" applyBorder="1" applyAlignment="1">
      <alignment horizontal="center" vertical="center" wrapText="1"/>
    </xf>
    <xf numFmtId="0" fontId="13" fillId="25" borderId="171" xfId="0" applyFont="1" applyFill="1" applyBorder="1" applyAlignment="1">
      <alignment horizontal="center" vertical="center" wrapText="1"/>
    </xf>
    <xf numFmtId="0" fontId="14" fillId="25" borderId="37" xfId="0" applyFont="1" applyFill="1" applyBorder="1" applyAlignment="1">
      <alignment horizontal="left" vertical="center" wrapText="1"/>
    </xf>
    <xf numFmtId="0" fontId="14" fillId="25" borderId="81" xfId="0" applyFont="1" applyFill="1" applyBorder="1" applyAlignment="1">
      <alignment horizontal="left" vertical="center" wrapText="1"/>
    </xf>
    <xf numFmtId="0" fontId="14" fillId="25" borderId="59" xfId="0" applyFont="1" applyFill="1" applyBorder="1" applyAlignment="1">
      <alignment horizontal="left" vertical="center" wrapText="1"/>
    </xf>
    <xf numFmtId="0" fontId="14" fillId="25" borderId="35" xfId="0" applyFont="1" applyFill="1" applyBorder="1" applyAlignment="1">
      <alignment horizontal="left" vertical="center" wrapText="1"/>
    </xf>
    <xf numFmtId="0" fontId="16" fillId="0" borderId="135" xfId="0" applyFont="1" applyBorder="1" applyAlignment="1">
      <alignment horizontal="left" vertical="center" wrapText="1"/>
    </xf>
    <xf numFmtId="0" fontId="14" fillId="0" borderId="162" xfId="0" applyFont="1" applyBorder="1" applyAlignment="1">
      <alignment horizontal="left" vertical="center" wrapText="1"/>
    </xf>
    <xf numFmtId="0" fontId="16" fillId="0" borderId="136" xfId="0" applyFont="1" applyBorder="1" applyAlignment="1">
      <alignment horizontal="left" vertical="center" wrapText="1"/>
    </xf>
    <xf numFmtId="49" fontId="17" fillId="29" borderId="32" xfId="0" applyNumberFormat="1" applyFont="1" applyFill="1" applyBorder="1" applyAlignment="1">
      <alignment horizontal="left" vertical="top"/>
    </xf>
    <xf numFmtId="49" fontId="17" fillId="29" borderId="63" xfId="0" applyNumberFormat="1" applyFont="1" applyFill="1" applyBorder="1" applyAlignment="1">
      <alignment horizontal="left" vertical="top"/>
    </xf>
    <xf numFmtId="49" fontId="17" fillId="29" borderId="54" xfId="0" applyNumberFormat="1" applyFont="1" applyFill="1" applyBorder="1" applyAlignment="1">
      <alignment horizontal="left" vertical="top"/>
    </xf>
    <xf numFmtId="49" fontId="13" fillId="0" borderId="195" xfId="0" applyNumberFormat="1" applyFont="1" applyBorder="1" applyAlignment="1">
      <alignment horizontal="center" vertical="center"/>
    </xf>
    <xf numFmtId="49" fontId="13" fillId="0" borderId="54" xfId="0" applyNumberFormat="1" applyFont="1" applyBorder="1" applyAlignment="1">
      <alignment horizontal="center" vertical="center"/>
    </xf>
    <xf numFmtId="49" fontId="13" fillId="0" borderId="156" xfId="0" applyNumberFormat="1" applyFont="1" applyBorder="1" applyAlignment="1">
      <alignment horizontal="center" vertical="center"/>
    </xf>
    <xf numFmtId="0" fontId="16" fillId="25" borderId="12" xfId="0" applyFont="1" applyFill="1" applyBorder="1" applyAlignment="1">
      <alignment horizontal="left" vertical="top" wrapText="1"/>
    </xf>
    <xf numFmtId="0" fontId="16" fillId="25" borderId="26" xfId="0" applyFont="1" applyFill="1" applyBorder="1" applyAlignment="1">
      <alignment horizontal="left" vertical="top" wrapText="1"/>
    </xf>
    <xf numFmtId="49" fontId="16" fillId="25" borderId="132" xfId="0" applyNumberFormat="1" applyFont="1" applyFill="1" applyBorder="1" applyAlignment="1">
      <alignment horizontal="center" vertical="center"/>
    </xf>
    <xf numFmtId="49" fontId="16" fillId="25" borderId="121" xfId="0" applyNumberFormat="1" applyFont="1" applyFill="1" applyBorder="1" applyAlignment="1">
      <alignment horizontal="center" vertical="center"/>
    </xf>
    <xf numFmtId="0" fontId="13" fillId="0" borderId="205" xfId="0" applyFont="1" applyBorder="1" applyAlignment="1">
      <alignment vertical="center" wrapText="1"/>
    </xf>
    <xf numFmtId="0" fontId="13" fillId="0" borderId="264" xfId="0" applyFont="1" applyBorder="1" applyAlignment="1">
      <alignment vertical="center" wrapText="1"/>
    </xf>
    <xf numFmtId="0" fontId="16" fillId="0" borderId="336" xfId="0" applyFont="1" applyBorder="1" applyAlignment="1">
      <alignment horizontal="left" vertical="center" wrapText="1"/>
    </xf>
    <xf numFmtId="0" fontId="16" fillId="0" borderId="132" xfId="0" applyFont="1" applyBorder="1" applyAlignment="1">
      <alignment horizontal="left" vertical="center" wrapText="1"/>
    </xf>
    <xf numFmtId="0" fontId="16" fillId="0" borderId="178" xfId="0" applyFont="1" applyBorder="1" applyAlignment="1">
      <alignment horizontal="left" vertical="center" wrapText="1"/>
    </xf>
    <xf numFmtId="49" fontId="17" fillId="25" borderId="130" xfId="34" quotePrefix="1" applyNumberFormat="1" applyFont="1" applyFill="1" applyBorder="1" applyAlignment="1">
      <alignment horizontal="center" vertical="top"/>
    </xf>
    <xf numFmtId="0" fontId="13" fillId="25" borderId="130" xfId="0" applyFont="1" applyFill="1" applyBorder="1" applyAlignment="1">
      <alignment horizontal="left" vertical="top" wrapText="1"/>
    </xf>
    <xf numFmtId="0" fontId="16" fillId="0" borderId="173" xfId="0" applyFont="1" applyBorder="1" applyAlignment="1">
      <alignment horizontal="center" vertical="center" wrapText="1"/>
    </xf>
    <xf numFmtId="0" fontId="13" fillId="0" borderId="33" xfId="0" applyFont="1" applyBorder="1" applyAlignment="1">
      <alignment horizontal="left" vertical="top" wrapText="1"/>
    </xf>
    <xf numFmtId="0" fontId="13" fillId="0" borderId="32" xfId="0" applyFont="1" applyBorder="1" applyAlignment="1">
      <alignment horizontal="left" vertical="top" wrapText="1"/>
    </xf>
    <xf numFmtId="0" fontId="13" fillId="25" borderId="49" xfId="0" applyFont="1" applyFill="1" applyBorder="1" applyAlignment="1">
      <alignment horizontal="left" vertical="top" wrapText="1"/>
    </xf>
    <xf numFmtId="49" fontId="18" fillId="0" borderId="58" xfId="0" applyNumberFormat="1" applyFont="1" applyBorder="1" applyAlignment="1">
      <alignment horizontal="center" vertical="top"/>
    </xf>
    <xf numFmtId="0" fontId="13" fillId="25" borderId="70" xfId="0" applyFont="1" applyFill="1" applyBorder="1" applyAlignment="1">
      <alignment horizontal="center" vertical="center" wrapText="1"/>
    </xf>
    <xf numFmtId="0" fontId="13" fillId="25" borderId="58" xfId="0" applyFont="1" applyFill="1" applyBorder="1" applyAlignment="1">
      <alignment horizontal="center" vertical="center" wrapText="1"/>
    </xf>
    <xf numFmtId="0" fontId="16" fillId="0" borderId="195" xfId="0" quotePrefix="1" applyFont="1" applyBorder="1" applyAlignment="1">
      <alignment horizontal="center" vertical="center" wrapText="1"/>
    </xf>
    <xf numFmtId="0" fontId="16" fillId="0" borderId="228" xfId="0" applyFont="1" applyBorder="1" applyAlignment="1">
      <alignment horizontal="center" vertical="center" wrapText="1"/>
    </xf>
    <xf numFmtId="0" fontId="14" fillId="0" borderId="59" xfId="0" applyFont="1" applyBorder="1" applyAlignment="1">
      <alignment horizontal="left" vertical="top" wrapText="1"/>
    </xf>
    <xf numFmtId="0" fontId="14" fillId="0" borderId="49" xfId="0" applyFont="1" applyBorder="1" applyAlignment="1">
      <alignment horizontal="left" vertical="top" wrapText="1"/>
    </xf>
    <xf numFmtId="0" fontId="14" fillId="0" borderId="70" xfId="0" applyFont="1" applyBorder="1" applyAlignment="1">
      <alignment horizontal="left" vertical="top" wrapText="1"/>
    </xf>
    <xf numFmtId="0" fontId="14" fillId="0" borderId="201" xfId="0" applyFont="1" applyBorder="1" applyAlignment="1">
      <alignment horizontal="left" vertical="center" wrapText="1"/>
    </xf>
    <xf numFmtId="0" fontId="14" fillId="25" borderId="50" xfId="0" quotePrefix="1" applyFont="1" applyFill="1" applyBorder="1" applyAlignment="1">
      <alignment horizontal="center" vertical="center"/>
    </xf>
    <xf numFmtId="0" fontId="14" fillId="25" borderId="80" xfId="0" quotePrefix="1" applyFont="1" applyFill="1" applyBorder="1" applyAlignment="1">
      <alignment horizontal="center" vertical="center"/>
    </xf>
    <xf numFmtId="0" fontId="14" fillId="25" borderId="33" xfId="0" quotePrefix="1" applyFont="1" applyFill="1" applyBorder="1" applyAlignment="1">
      <alignment horizontal="center" vertical="center"/>
    </xf>
    <xf numFmtId="0" fontId="13" fillId="25" borderId="91" xfId="0" quotePrefix="1" applyFont="1" applyFill="1" applyBorder="1" applyAlignment="1">
      <alignment horizontal="center" vertical="center"/>
    </xf>
    <xf numFmtId="0" fontId="13" fillId="25" borderId="59" xfId="0" quotePrefix="1" applyFont="1" applyFill="1" applyBorder="1" applyAlignment="1">
      <alignment horizontal="center" vertical="center"/>
    </xf>
    <xf numFmtId="0" fontId="13" fillId="25" borderId="70" xfId="0" quotePrefix="1" applyFont="1" applyFill="1" applyBorder="1" applyAlignment="1">
      <alignment horizontal="center" vertical="center"/>
    </xf>
    <xf numFmtId="0" fontId="13" fillId="25" borderId="70" xfId="0" applyFont="1" applyFill="1" applyBorder="1" applyAlignment="1">
      <alignment horizontal="center" vertical="center"/>
    </xf>
    <xf numFmtId="0" fontId="13" fillId="25" borderId="32" xfId="0" applyFont="1" applyFill="1" applyBorder="1" applyAlignment="1">
      <alignment horizontal="center" vertical="center"/>
    </xf>
    <xf numFmtId="0" fontId="13" fillId="25" borderId="58" xfId="0" applyFont="1" applyFill="1" applyBorder="1" applyAlignment="1">
      <alignment horizontal="center" vertical="center"/>
    </xf>
    <xf numFmtId="49" fontId="17" fillId="0" borderId="11" xfId="0" applyNumberFormat="1" applyFont="1" applyBorder="1" applyAlignment="1">
      <alignment horizontal="center" vertical="top"/>
    </xf>
    <xf numFmtId="49" fontId="17" fillId="0" borderId="13" xfId="0" applyNumberFormat="1" applyFont="1" applyBorder="1" applyAlignment="1">
      <alignment horizontal="center" vertical="top"/>
    </xf>
    <xf numFmtId="49" fontId="17" fillId="0" borderId="137" xfId="0" applyNumberFormat="1" applyFont="1" applyBorder="1" applyAlignment="1">
      <alignment horizontal="center" vertical="top"/>
    </xf>
    <xf numFmtId="0" fontId="14" fillId="0" borderId="0" xfId="0" applyFont="1" applyAlignment="1">
      <alignment horizontal="left" vertical="center"/>
    </xf>
    <xf numFmtId="0" fontId="14" fillId="0" borderId="122" xfId="0" applyFont="1" applyBorder="1" applyAlignment="1">
      <alignment horizontal="left" vertical="center"/>
    </xf>
    <xf numFmtId="0" fontId="14" fillId="0" borderId="136" xfId="0" applyFont="1" applyBorder="1" applyAlignment="1">
      <alignment horizontal="left" vertical="center"/>
    </xf>
    <xf numFmtId="49" fontId="17" fillId="29" borderId="123" xfId="0" applyNumberFormat="1" applyFont="1" applyFill="1" applyBorder="1" applyAlignment="1">
      <alignment horizontal="center" vertical="top"/>
    </xf>
    <xf numFmtId="0" fontId="14" fillId="0" borderId="143" xfId="0" applyFont="1" applyBorder="1" applyAlignment="1">
      <alignment horizontal="left" vertical="center" wrapText="1"/>
    </xf>
    <xf numFmtId="0" fontId="16" fillId="25" borderId="139" xfId="0" applyFont="1" applyFill="1" applyBorder="1" applyAlignment="1">
      <alignment horizontal="left" vertical="center" wrapText="1"/>
    </xf>
    <xf numFmtId="49" fontId="16" fillId="25" borderId="59" xfId="0" applyNumberFormat="1" applyFont="1" applyFill="1" applyBorder="1" applyAlignment="1">
      <alignment horizontal="left" vertical="center" wrapText="1"/>
    </xf>
    <xf numFmtId="0" fontId="16" fillId="25" borderId="150" xfId="0" applyFont="1" applyFill="1" applyBorder="1" applyAlignment="1">
      <alignment horizontal="left" vertical="center" wrapText="1"/>
    </xf>
    <xf numFmtId="0" fontId="16" fillId="25" borderId="138" xfId="0" applyFont="1" applyFill="1" applyBorder="1" applyAlignment="1">
      <alignment horizontal="left" vertical="center" wrapText="1"/>
    </xf>
    <xf numFmtId="49" fontId="17" fillId="30" borderId="137" xfId="0" applyNumberFormat="1" applyFont="1" applyFill="1" applyBorder="1" applyAlignment="1">
      <alignment horizontal="center" vertical="top"/>
    </xf>
    <xf numFmtId="49" fontId="17" fillId="30" borderId="138" xfId="0" applyNumberFormat="1" applyFont="1" applyFill="1" applyBorder="1" applyAlignment="1">
      <alignment horizontal="center" vertical="top"/>
    </xf>
    <xf numFmtId="49" fontId="17" fillId="41" borderId="126" xfId="0" applyNumberFormat="1" applyFont="1" applyFill="1" applyBorder="1" applyAlignment="1">
      <alignment horizontal="center" vertical="top"/>
    </xf>
    <xf numFmtId="49" fontId="17" fillId="41" borderId="121" xfId="0" applyNumberFormat="1" applyFont="1" applyFill="1" applyBorder="1" applyAlignment="1">
      <alignment horizontal="center" vertical="top"/>
    </xf>
    <xf numFmtId="0" fontId="13" fillId="0" borderId="197" xfId="0" applyFont="1" applyBorder="1" applyAlignment="1">
      <alignment horizontal="left" vertical="top" wrapText="1"/>
    </xf>
    <xf numFmtId="0" fontId="13" fillId="0" borderId="199" xfId="0" applyFont="1" applyBorder="1" applyAlignment="1">
      <alignment horizontal="left" vertical="top" wrapText="1"/>
    </xf>
    <xf numFmtId="0" fontId="13" fillId="25" borderId="81" xfId="0" applyFont="1" applyFill="1" applyBorder="1" applyAlignment="1">
      <alignment horizontal="center" vertical="center"/>
    </xf>
    <xf numFmtId="2" fontId="13" fillId="26" borderId="70" xfId="0" applyNumberFormat="1" applyFont="1" applyFill="1" applyBorder="1" applyAlignment="1">
      <alignment horizontal="center" vertical="center"/>
    </xf>
    <xf numFmtId="2" fontId="13" fillId="26" borderId="81" xfId="0" applyNumberFormat="1" applyFont="1" applyFill="1" applyBorder="1" applyAlignment="1">
      <alignment horizontal="center" vertical="center"/>
    </xf>
    <xf numFmtId="49" fontId="18" fillId="0" borderId="137" xfId="0" applyNumberFormat="1" applyFont="1" applyBorder="1" applyAlignment="1">
      <alignment horizontal="center" vertical="top"/>
    </xf>
    <xf numFmtId="0" fontId="16" fillId="0" borderId="137" xfId="0" applyFont="1" applyBorder="1" applyAlignment="1">
      <alignment horizontal="left" vertical="top" wrapText="1"/>
    </xf>
    <xf numFmtId="49" fontId="18" fillId="30" borderId="209" xfId="0" applyNumberFormat="1" applyFont="1" applyFill="1" applyBorder="1" applyAlignment="1">
      <alignment horizontal="center" vertical="top"/>
    </xf>
    <xf numFmtId="49" fontId="18" fillId="30" borderId="33" xfId="0" applyNumberFormat="1" applyFont="1" applyFill="1" applyBorder="1" applyAlignment="1">
      <alignment horizontal="center" vertical="top"/>
    </xf>
    <xf numFmtId="49" fontId="18" fillId="30" borderId="129" xfId="0" applyNumberFormat="1" applyFont="1" applyFill="1" applyBorder="1" applyAlignment="1">
      <alignment horizontal="center" vertical="top"/>
    </xf>
    <xf numFmtId="49" fontId="18" fillId="30" borderId="278" xfId="0" applyNumberFormat="1" applyFont="1" applyFill="1" applyBorder="1" applyAlignment="1">
      <alignment horizontal="center" vertical="top"/>
    </xf>
    <xf numFmtId="49" fontId="18" fillId="30" borderId="94" xfId="0" applyNumberFormat="1" applyFont="1" applyFill="1" applyBorder="1" applyAlignment="1">
      <alignment horizontal="center" vertical="top"/>
    </xf>
    <xf numFmtId="49" fontId="18" fillId="30" borderId="223" xfId="0" applyNumberFormat="1" applyFont="1" applyFill="1" applyBorder="1" applyAlignment="1">
      <alignment horizontal="center" vertical="top"/>
    </xf>
    <xf numFmtId="0" fontId="13" fillId="0" borderId="105" xfId="0" applyFont="1" applyBorder="1" applyAlignment="1">
      <alignment horizontal="center" vertical="center" wrapText="1"/>
    </xf>
    <xf numFmtId="0" fontId="13" fillId="0" borderId="86" xfId="0" applyFont="1" applyBorder="1" applyAlignment="1">
      <alignment horizontal="center" vertical="center" wrapText="1"/>
    </xf>
    <xf numFmtId="49" fontId="18" fillId="30" borderId="70" xfId="0" quotePrefix="1" applyNumberFormat="1" applyFont="1" applyFill="1" applyBorder="1" applyAlignment="1">
      <alignment horizontal="center" vertical="top"/>
    </xf>
    <xf numFmtId="49" fontId="18" fillId="30" borderId="49" xfId="0" quotePrefix="1" applyNumberFormat="1" applyFont="1" applyFill="1" applyBorder="1" applyAlignment="1">
      <alignment horizontal="center" vertical="top"/>
    </xf>
    <xf numFmtId="49" fontId="18" fillId="30" borderId="59" xfId="0" quotePrefix="1" applyNumberFormat="1" applyFont="1" applyFill="1" applyBorder="1" applyAlignment="1">
      <alignment horizontal="center" vertical="top"/>
    </xf>
    <xf numFmtId="49" fontId="18" fillId="30" borderId="121" xfId="0" applyNumberFormat="1" applyFont="1" applyFill="1" applyBorder="1" applyAlignment="1">
      <alignment horizontal="center" vertical="top"/>
    </xf>
    <xf numFmtId="49" fontId="18" fillId="29" borderId="137" xfId="0" applyNumberFormat="1" applyFont="1" applyFill="1" applyBorder="1" applyAlignment="1">
      <alignment horizontal="center" vertical="top"/>
    </xf>
    <xf numFmtId="49" fontId="18" fillId="29" borderId="138" xfId="0" applyNumberFormat="1" applyFont="1" applyFill="1" applyBorder="1" applyAlignment="1">
      <alignment horizontal="center" vertical="top"/>
    </xf>
    <xf numFmtId="0" fontId="13" fillId="0" borderId="137" xfId="0" applyFont="1" applyBorder="1" applyAlignment="1">
      <alignment horizontal="left" vertical="top" wrapText="1"/>
    </xf>
    <xf numFmtId="0" fontId="13" fillId="0" borderId="138" xfId="0" applyFont="1" applyBorder="1" applyAlignment="1">
      <alignment horizontal="left" vertical="top" wrapText="1"/>
    </xf>
    <xf numFmtId="0" fontId="13" fillId="0" borderId="126" xfId="0" applyFont="1" applyBorder="1" applyAlignment="1">
      <alignment horizontal="center" vertical="center" wrapText="1"/>
    </xf>
    <xf numFmtId="0" fontId="13" fillId="0" borderId="121" xfId="0" applyFont="1" applyBorder="1" applyAlignment="1">
      <alignment horizontal="center" vertical="center" wrapText="1"/>
    </xf>
    <xf numFmtId="0" fontId="14" fillId="0" borderId="137" xfId="0" applyFont="1" applyBorder="1" applyAlignment="1">
      <alignment horizontal="left" vertical="center" wrapText="1"/>
    </xf>
    <xf numFmtId="49" fontId="14" fillId="0" borderId="126" xfId="0" applyNumberFormat="1" applyFont="1" applyBorder="1" applyAlignment="1">
      <alignment horizontal="left" vertical="center" wrapText="1"/>
    </xf>
    <xf numFmtId="49" fontId="14" fillId="0" borderId="121" xfId="0" applyNumberFormat="1" applyFont="1" applyBorder="1" applyAlignment="1">
      <alignment horizontal="left" vertical="center" wrapText="1"/>
    </xf>
    <xf numFmtId="1" fontId="13" fillId="0" borderId="132" xfId="0" applyNumberFormat="1" applyFont="1" applyBorder="1" applyAlignment="1">
      <alignment horizontal="left" vertical="center" wrapText="1"/>
    </xf>
    <xf numFmtId="1" fontId="13" fillId="0" borderId="126" xfId="0" applyNumberFormat="1" applyFont="1" applyBorder="1" applyAlignment="1">
      <alignment horizontal="left" vertical="center" wrapText="1"/>
    </xf>
    <xf numFmtId="49" fontId="18" fillId="29" borderId="136" xfId="0" applyNumberFormat="1" applyFont="1" applyFill="1" applyBorder="1" applyAlignment="1">
      <alignment horizontal="center" vertical="top"/>
    </xf>
    <xf numFmtId="0" fontId="13" fillId="0" borderId="136" xfId="0" applyFont="1" applyBorder="1" applyAlignment="1">
      <alignment horizontal="left" vertical="top" wrapText="1"/>
    </xf>
    <xf numFmtId="0" fontId="13" fillId="25" borderId="141" xfId="0" applyFont="1" applyFill="1" applyBorder="1" applyAlignment="1">
      <alignment horizontal="left" vertical="center" wrapText="1"/>
    </xf>
    <xf numFmtId="0" fontId="13" fillId="25" borderId="135" xfId="0" applyFont="1" applyFill="1" applyBorder="1" applyAlignment="1">
      <alignment horizontal="left" vertical="center" wrapText="1"/>
    </xf>
    <xf numFmtId="49" fontId="18" fillId="30" borderId="136" xfId="0" applyNumberFormat="1" applyFont="1" applyFill="1" applyBorder="1" applyAlignment="1">
      <alignment horizontal="center" vertical="top"/>
    </xf>
    <xf numFmtId="49" fontId="18" fillId="30" borderId="137" xfId="0" applyNumberFormat="1" applyFont="1" applyFill="1" applyBorder="1" applyAlignment="1">
      <alignment horizontal="center" vertical="top"/>
    </xf>
    <xf numFmtId="49" fontId="18" fillId="30" borderId="138" xfId="0" applyNumberFormat="1" applyFont="1" applyFill="1" applyBorder="1" applyAlignment="1">
      <alignment horizontal="center" vertical="top"/>
    </xf>
    <xf numFmtId="0" fontId="13" fillId="0" borderId="127" xfId="0" applyFont="1" applyBorder="1" applyAlignment="1">
      <alignment horizontal="left" vertical="top" wrapText="1"/>
    </xf>
    <xf numFmtId="0" fontId="13" fillId="0" borderId="128" xfId="0" applyFont="1" applyBorder="1" applyAlignment="1">
      <alignment horizontal="left" vertical="top" wrapText="1"/>
    </xf>
    <xf numFmtId="49" fontId="18" fillId="30" borderId="131" xfId="0" applyNumberFormat="1" applyFont="1" applyFill="1" applyBorder="1" applyAlignment="1">
      <alignment horizontal="center" vertical="top"/>
    </xf>
    <xf numFmtId="49" fontId="18" fillId="25" borderId="136" xfId="0" applyNumberFormat="1" applyFont="1" applyFill="1" applyBorder="1" applyAlignment="1">
      <alignment horizontal="center" vertical="top"/>
    </xf>
    <xf numFmtId="49" fontId="18" fillId="25" borderId="138" xfId="0" applyNumberFormat="1" applyFont="1" applyFill="1" applyBorder="1" applyAlignment="1">
      <alignment horizontal="center" vertical="top"/>
    </xf>
    <xf numFmtId="0" fontId="13" fillId="0" borderId="150" xfId="0" applyFont="1" applyBorder="1" applyAlignment="1">
      <alignment horizontal="left" vertical="center" wrapText="1"/>
    </xf>
    <xf numFmtId="0" fontId="13" fillId="0" borderId="138" xfId="0" applyFont="1" applyBorder="1" applyAlignment="1">
      <alignment horizontal="left" vertical="center" wrapText="1"/>
    </xf>
    <xf numFmtId="49" fontId="18" fillId="0" borderId="132" xfId="0" applyNumberFormat="1" applyFont="1" applyBorder="1" applyAlignment="1">
      <alignment horizontal="center" vertical="top"/>
    </xf>
    <xf numFmtId="49" fontId="18" fillId="0" borderId="126" xfId="0" applyNumberFormat="1" applyFont="1" applyBorder="1" applyAlignment="1">
      <alignment horizontal="center" vertical="top"/>
    </xf>
    <xf numFmtId="49" fontId="18" fillId="0" borderId="121" xfId="0" applyNumberFormat="1" applyFont="1" applyBorder="1" applyAlignment="1">
      <alignment horizontal="center" vertical="top"/>
    </xf>
    <xf numFmtId="0" fontId="14" fillId="0" borderId="162" xfId="0" applyFont="1" applyBorder="1" applyAlignment="1">
      <alignment horizontal="left" vertical="top" wrapText="1"/>
    </xf>
    <xf numFmtId="0" fontId="14" fillId="0" borderId="166" xfId="0" applyFont="1" applyBorder="1" applyAlignment="1">
      <alignment horizontal="left" vertical="top" wrapText="1"/>
    </xf>
    <xf numFmtId="0" fontId="14" fillId="0" borderId="163" xfId="0" applyFont="1" applyBorder="1" applyAlignment="1">
      <alignment horizontal="left" vertical="top" wrapText="1"/>
    </xf>
    <xf numFmtId="0" fontId="13" fillId="0" borderId="162" xfId="0" applyFont="1" applyBorder="1" applyAlignment="1">
      <alignment horizontal="center" vertical="center" wrapText="1"/>
    </xf>
    <xf numFmtId="0" fontId="13" fillId="0" borderId="166" xfId="0" applyFont="1" applyBorder="1" applyAlignment="1">
      <alignment horizontal="center" vertical="center" wrapText="1"/>
    </xf>
    <xf numFmtId="0" fontId="13" fillId="0" borderId="163" xfId="0" applyFont="1" applyBorder="1" applyAlignment="1">
      <alignment horizontal="center" vertical="center" wrapText="1"/>
    </xf>
    <xf numFmtId="0" fontId="13" fillId="25" borderId="136" xfId="0" applyFont="1" applyFill="1" applyBorder="1" applyAlignment="1">
      <alignment horizontal="center" vertical="center" wrapText="1"/>
    </xf>
    <xf numFmtId="0" fontId="13" fillId="25" borderId="138" xfId="0" applyFont="1" applyFill="1" applyBorder="1" applyAlignment="1">
      <alignment horizontal="center" vertical="center" wrapText="1"/>
    </xf>
    <xf numFmtId="49" fontId="18" fillId="0" borderId="11" xfId="0" applyNumberFormat="1" applyFont="1" applyBorder="1" applyAlignment="1">
      <alignment horizontal="center" vertical="top"/>
    </xf>
    <xf numFmtId="0" fontId="13" fillId="0" borderId="39" xfId="0" applyFont="1" applyBorder="1" applyAlignment="1">
      <alignment horizontal="left" vertical="top" wrapText="1"/>
    </xf>
    <xf numFmtId="0" fontId="13" fillId="25" borderId="131" xfId="0" applyFont="1" applyFill="1" applyBorder="1" applyAlignment="1">
      <alignment horizontal="left" vertical="center" wrapText="1"/>
    </xf>
    <xf numFmtId="0" fontId="14" fillId="25" borderId="136" xfId="0" applyFont="1" applyFill="1" applyBorder="1" applyAlignment="1">
      <alignment horizontal="left" vertical="top" wrapText="1"/>
    </xf>
    <xf numFmtId="0" fontId="14" fillId="25" borderId="138" xfId="0" applyFont="1" applyFill="1" applyBorder="1" applyAlignment="1">
      <alignment horizontal="left" vertical="top" wrapText="1"/>
    </xf>
    <xf numFmtId="49" fontId="18" fillId="29" borderId="122" xfId="0" applyNumberFormat="1" applyFont="1" applyFill="1" applyBorder="1" applyAlignment="1">
      <alignment horizontal="center" vertical="top"/>
    </xf>
    <xf numFmtId="49" fontId="18" fillId="29" borderId="0" xfId="0" applyNumberFormat="1" applyFont="1" applyFill="1" applyAlignment="1">
      <alignment horizontal="center" vertical="top"/>
    </xf>
    <xf numFmtId="49" fontId="18" fillId="30" borderId="104" xfId="0" applyNumberFormat="1" applyFont="1" applyFill="1" applyBorder="1" applyAlignment="1">
      <alignment horizontal="right" vertical="top"/>
    </xf>
    <xf numFmtId="49" fontId="18" fillId="30" borderId="5" xfId="0" applyNumberFormat="1" applyFont="1" applyFill="1" applyBorder="1" applyAlignment="1">
      <alignment horizontal="right" vertical="top"/>
    </xf>
    <xf numFmtId="49" fontId="18" fillId="30" borderId="103" xfId="0" applyNumberFormat="1" applyFont="1" applyFill="1" applyBorder="1" applyAlignment="1">
      <alignment horizontal="right" vertical="top"/>
    </xf>
    <xf numFmtId="49" fontId="18" fillId="29" borderId="138" xfId="0" applyNumberFormat="1" applyFont="1" applyFill="1" applyBorder="1" applyAlignment="1">
      <alignment horizontal="left" vertical="top"/>
    </xf>
    <xf numFmtId="49" fontId="18" fillId="29" borderId="156" xfId="0" applyNumberFormat="1" applyFont="1" applyFill="1" applyBorder="1" applyAlignment="1">
      <alignment horizontal="left" vertical="top"/>
    </xf>
    <xf numFmtId="49" fontId="18" fillId="29" borderId="163" xfId="0" applyNumberFormat="1" applyFont="1" applyFill="1" applyBorder="1" applyAlignment="1">
      <alignment horizontal="left" vertical="top"/>
    </xf>
    <xf numFmtId="49" fontId="13" fillId="0" borderId="137" xfId="0" applyNumberFormat="1" applyFont="1" applyBorder="1" applyAlignment="1">
      <alignment horizontal="center" vertical="center"/>
    </xf>
    <xf numFmtId="0" fontId="13" fillId="0" borderId="123" xfId="0" applyFont="1" applyBorder="1" applyAlignment="1">
      <alignment horizontal="center" vertical="center" wrapText="1"/>
    </xf>
    <xf numFmtId="0" fontId="13" fillId="0" borderId="59" xfId="0" applyFont="1" applyBorder="1" applyAlignment="1">
      <alignment horizontal="left" vertical="center" wrapText="1"/>
    </xf>
    <xf numFmtId="0" fontId="13" fillId="0" borderId="123" xfId="0" applyFont="1" applyBorder="1" applyAlignment="1">
      <alignment horizontal="left" vertical="center" wrapText="1"/>
    </xf>
    <xf numFmtId="0" fontId="13" fillId="25" borderId="216" xfId="0" applyFont="1" applyFill="1" applyBorder="1" applyAlignment="1">
      <alignment horizontal="left" vertical="center" wrapText="1"/>
    </xf>
    <xf numFmtId="49" fontId="13" fillId="0" borderId="126" xfId="0" applyNumberFormat="1" applyFont="1" applyBorder="1" applyAlignment="1">
      <alignment horizontal="center" vertical="center"/>
    </xf>
    <xf numFmtId="49" fontId="13" fillId="0" borderId="122" xfId="0" applyNumberFormat="1" applyFont="1" applyBorder="1" applyAlignment="1">
      <alignment horizontal="center" vertical="center"/>
    </xf>
    <xf numFmtId="49" fontId="18" fillId="31" borderId="93" xfId="0" applyNumberFormat="1" applyFont="1" applyFill="1" applyBorder="1" applyAlignment="1">
      <alignment horizontal="right" vertical="top"/>
    </xf>
    <xf numFmtId="49" fontId="18" fillId="29" borderId="76" xfId="0" applyNumberFormat="1" applyFont="1" applyFill="1" applyBorder="1" applyAlignment="1">
      <alignment horizontal="left" vertical="top" wrapText="1"/>
    </xf>
    <xf numFmtId="49" fontId="18" fillId="29" borderId="77" xfId="0" applyNumberFormat="1" applyFont="1" applyFill="1" applyBorder="1" applyAlignment="1">
      <alignment horizontal="left" vertical="top" wrapText="1"/>
    </xf>
    <xf numFmtId="49" fontId="18" fillId="29" borderId="105" xfId="0" applyNumberFormat="1" applyFont="1" applyFill="1" applyBorder="1" applyAlignment="1">
      <alignment horizontal="left" vertical="top" wrapText="1"/>
    </xf>
    <xf numFmtId="49" fontId="18" fillId="29" borderId="0" xfId="0" applyNumberFormat="1" applyFont="1" applyFill="1" applyAlignment="1">
      <alignment horizontal="right" vertical="top"/>
    </xf>
    <xf numFmtId="49" fontId="18" fillId="29" borderId="28" xfId="0" applyNumberFormat="1" applyFont="1" applyFill="1" applyBorder="1" applyAlignment="1">
      <alignment horizontal="right" vertical="top"/>
    </xf>
    <xf numFmtId="49" fontId="18" fillId="29" borderId="118" xfId="0" applyNumberFormat="1" applyFont="1" applyFill="1" applyBorder="1" applyAlignment="1">
      <alignment horizontal="right" vertical="top"/>
    </xf>
    <xf numFmtId="0" fontId="13" fillId="0" borderId="70" xfId="0" applyFont="1" applyBorder="1" applyAlignment="1">
      <alignment horizontal="left" vertical="center" wrapText="1"/>
    </xf>
    <xf numFmtId="49" fontId="18" fillId="0" borderId="73" xfId="0" applyNumberFormat="1" applyFont="1" applyBorder="1" applyAlignment="1">
      <alignment horizontal="center" vertical="top"/>
    </xf>
    <xf numFmtId="49" fontId="18" fillId="0" borderId="74" xfId="0" applyNumberFormat="1" applyFont="1" applyBorder="1" applyAlignment="1">
      <alignment horizontal="center" vertical="top"/>
    </xf>
    <xf numFmtId="49" fontId="18" fillId="0" borderId="51" xfId="0" applyNumberFormat="1" applyFont="1" applyBorder="1" applyAlignment="1">
      <alignment horizontal="center" vertical="top"/>
    </xf>
    <xf numFmtId="49" fontId="13" fillId="0" borderId="32" xfId="0" applyNumberFormat="1" applyFont="1" applyBorder="1" applyAlignment="1">
      <alignment horizontal="center" vertical="center" wrapText="1"/>
    </xf>
    <xf numFmtId="49" fontId="13" fillId="0" borderId="33" xfId="0" applyNumberFormat="1" applyFont="1" applyBorder="1" applyAlignment="1">
      <alignment horizontal="center" vertical="center" wrapText="1"/>
    </xf>
    <xf numFmtId="0" fontId="13" fillId="0" borderId="137" xfId="0" applyFont="1" applyBorder="1" applyAlignment="1">
      <alignment horizontal="center" vertical="center" wrapText="1"/>
    </xf>
    <xf numFmtId="49" fontId="13" fillId="0" borderId="70" xfId="0" quotePrefix="1" applyNumberFormat="1" applyFont="1" applyBorder="1" applyAlignment="1">
      <alignment horizontal="center" vertical="center"/>
    </xf>
    <xf numFmtId="49" fontId="13" fillId="0" borderId="34" xfId="0" quotePrefix="1" applyNumberFormat="1" applyFont="1" applyBorder="1" applyAlignment="1">
      <alignment horizontal="center" vertical="center"/>
    </xf>
    <xf numFmtId="0" fontId="13" fillId="0" borderId="49" xfId="0" applyFont="1" applyBorder="1" applyAlignment="1">
      <alignment horizontal="left" vertical="center" wrapText="1"/>
    </xf>
    <xf numFmtId="49" fontId="13" fillId="0" borderId="70" xfId="0" quotePrefix="1" applyNumberFormat="1" applyFont="1" applyBorder="1" applyAlignment="1">
      <alignment horizontal="left" vertical="center" wrapText="1"/>
    </xf>
    <xf numFmtId="49" fontId="13" fillId="0" borderId="49" xfId="0" quotePrefix="1" applyNumberFormat="1" applyFont="1" applyBorder="1" applyAlignment="1">
      <alignment horizontal="left" vertical="center" wrapText="1"/>
    </xf>
    <xf numFmtId="49" fontId="18" fillId="30" borderId="33" xfId="0" applyNumberFormat="1" applyFont="1" applyFill="1" applyBorder="1" applyAlignment="1">
      <alignment horizontal="left" vertical="top" wrapText="1"/>
    </xf>
    <xf numFmtId="49" fontId="18" fillId="30" borderId="0" xfId="0" applyNumberFormat="1" applyFont="1" applyFill="1" applyAlignment="1">
      <alignment horizontal="left" vertical="top" wrapText="1"/>
    </xf>
    <xf numFmtId="49" fontId="18" fillId="30" borderId="54" xfId="0" applyNumberFormat="1" applyFont="1" applyFill="1" applyBorder="1" applyAlignment="1">
      <alignment horizontal="left" vertical="top" wrapText="1"/>
    </xf>
    <xf numFmtId="49" fontId="13" fillId="0" borderId="136" xfId="0" applyNumberFormat="1" applyFont="1" applyBorder="1" applyAlignment="1">
      <alignment vertical="center" wrapText="1"/>
    </xf>
    <xf numFmtId="49" fontId="13" fillId="0" borderId="137" xfId="0" applyNumberFormat="1" applyFont="1" applyBorder="1" applyAlignment="1">
      <alignment vertical="center" wrapText="1"/>
    </xf>
    <xf numFmtId="49" fontId="13" fillId="0" borderId="138" xfId="0" applyNumberFormat="1" applyFont="1" applyBorder="1" applyAlignment="1">
      <alignment vertical="center" wrapText="1"/>
    </xf>
    <xf numFmtId="49" fontId="14" fillId="0" borderId="126" xfId="0" quotePrefix="1" applyNumberFormat="1" applyFont="1" applyBorder="1" applyAlignment="1">
      <alignment horizontal="center" vertical="center"/>
    </xf>
    <xf numFmtId="2" fontId="14" fillId="26" borderId="70" xfId="0" applyNumberFormat="1" applyFont="1" applyFill="1" applyBorder="1" applyAlignment="1">
      <alignment horizontal="center" vertical="center"/>
    </xf>
    <xf numFmtId="2" fontId="14" fillId="26" borderId="123" xfId="0" applyNumberFormat="1" applyFont="1" applyFill="1" applyBorder="1" applyAlignment="1">
      <alignment horizontal="center" vertical="center"/>
    </xf>
    <xf numFmtId="2" fontId="13" fillId="25" borderId="70" xfId="0" applyNumberFormat="1" applyFont="1" applyFill="1" applyBorder="1" applyAlignment="1">
      <alignment horizontal="center" vertical="center" wrapText="1"/>
    </xf>
    <xf numFmtId="2" fontId="13" fillId="25" borderId="34" xfId="0" applyNumberFormat="1" applyFont="1" applyFill="1" applyBorder="1" applyAlignment="1">
      <alignment horizontal="center" vertical="center" wrapText="1"/>
    </xf>
    <xf numFmtId="2" fontId="13" fillId="25" borderId="33" xfId="0" applyNumberFormat="1" applyFont="1" applyFill="1" applyBorder="1" applyAlignment="1">
      <alignment horizontal="center" vertical="center" wrapText="1"/>
    </xf>
    <xf numFmtId="49" fontId="18" fillId="29" borderId="7" xfId="0" applyNumberFormat="1" applyFont="1" applyFill="1" applyBorder="1" applyAlignment="1">
      <alignment horizontal="center" vertical="top"/>
    </xf>
    <xf numFmtId="49" fontId="18" fillId="29" borderId="9" xfId="0" applyNumberFormat="1" applyFont="1" applyFill="1" applyBorder="1" applyAlignment="1">
      <alignment horizontal="center" vertical="top"/>
    </xf>
    <xf numFmtId="2" fontId="18" fillId="29" borderId="136" xfId="0" applyNumberFormat="1" applyFont="1" applyFill="1" applyBorder="1" applyAlignment="1">
      <alignment horizontal="center" vertical="top"/>
    </xf>
    <xf numFmtId="2" fontId="18" fillId="29" borderId="137" xfId="0" applyNumberFormat="1" applyFont="1" applyFill="1" applyBorder="1" applyAlignment="1">
      <alignment horizontal="center" vertical="top"/>
    </xf>
    <xf numFmtId="2" fontId="18" fillId="29" borderId="138" xfId="0" applyNumberFormat="1" applyFont="1" applyFill="1" applyBorder="1" applyAlignment="1">
      <alignment horizontal="center" vertical="top"/>
    </xf>
    <xf numFmtId="2" fontId="13" fillId="25" borderId="137" xfId="0" applyNumberFormat="1" applyFont="1" applyFill="1" applyBorder="1" applyAlignment="1">
      <alignment horizontal="center" vertical="top"/>
    </xf>
    <xf numFmtId="2" fontId="13" fillId="25" borderId="138" xfId="0" applyNumberFormat="1" applyFont="1" applyFill="1" applyBorder="1" applyAlignment="1">
      <alignment horizontal="center" vertical="top"/>
    </xf>
    <xf numFmtId="2" fontId="28" fillId="25" borderId="132" xfId="0" quotePrefix="1" applyNumberFormat="1" applyFont="1" applyFill="1" applyBorder="1" applyAlignment="1">
      <alignment horizontal="center" vertical="top"/>
    </xf>
    <xf numFmtId="2" fontId="13" fillId="25" borderId="121" xfId="0" applyNumberFormat="1" applyFont="1" applyFill="1" applyBorder="1" applyAlignment="1">
      <alignment horizontal="center" vertical="top"/>
    </xf>
    <xf numFmtId="2" fontId="13" fillId="25" borderId="137" xfId="0" applyNumberFormat="1" applyFont="1" applyFill="1" applyBorder="1" applyAlignment="1">
      <alignment horizontal="left" vertical="top" wrapText="1"/>
    </xf>
    <xf numFmtId="2" fontId="13" fillId="25" borderId="137" xfId="0" applyNumberFormat="1" applyFont="1" applyFill="1" applyBorder="1" applyAlignment="1">
      <alignment horizontal="center" vertical="top" wrapText="1"/>
    </xf>
    <xf numFmtId="2" fontId="13" fillId="25" borderId="0" xfId="0" applyNumberFormat="1" applyFont="1" applyFill="1" applyAlignment="1">
      <alignment horizontal="center" vertical="center"/>
    </xf>
    <xf numFmtId="2" fontId="13" fillId="25" borderId="105" xfId="0" applyNumberFormat="1" applyFont="1" applyFill="1" applyBorder="1" applyAlignment="1">
      <alignment horizontal="center" vertical="center"/>
    </xf>
    <xf numFmtId="2" fontId="13" fillId="25" borderId="54" xfId="0" applyNumberFormat="1" applyFont="1" applyFill="1" applyBorder="1" applyAlignment="1">
      <alignment horizontal="center" vertical="center"/>
    </xf>
    <xf numFmtId="2" fontId="13" fillId="25" borderId="86" xfId="0" applyNumberFormat="1" applyFont="1" applyFill="1" applyBorder="1" applyAlignment="1">
      <alignment horizontal="center" vertical="center"/>
    </xf>
    <xf numFmtId="2" fontId="13" fillId="25" borderId="171" xfId="0" applyNumberFormat="1" applyFont="1" applyFill="1" applyBorder="1" applyAlignment="1">
      <alignment horizontal="left" vertical="center"/>
    </xf>
    <xf numFmtId="2" fontId="13" fillId="25" borderId="59" xfId="0" applyNumberFormat="1" applyFont="1" applyFill="1" applyBorder="1" applyAlignment="1">
      <alignment horizontal="left" vertical="center"/>
    </xf>
    <xf numFmtId="2" fontId="13" fillId="25" borderId="123" xfId="0" applyNumberFormat="1" applyFont="1" applyFill="1" applyBorder="1" applyAlignment="1">
      <alignment horizontal="left" vertical="center"/>
    </xf>
    <xf numFmtId="2" fontId="13" fillId="25" borderId="171" xfId="0" applyNumberFormat="1" applyFont="1" applyFill="1" applyBorder="1" applyAlignment="1">
      <alignment horizontal="center" vertical="top"/>
    </xf>
    <xf numFmtId="2" fontId="13" fillId="25" borderId="33" xfId="0" applyNumberFormat="1" applyFont="1" applyFill="1" applyBorder="1" applyAlignment="1">
      <alignment horizontal="center" vertical="top"/>
    </xf>
    <xf numFmtId="2" fontId="13" fillId="25" borderId="129" xfId="0" applyNumberFormat="1" applyFont="1" applyFill="1" applyBorder="1" applyAlignment="1">
      <alignment horizontal="center" vertical="top"/>
    </xf>
    <xf numFmtId="49" fontId="13" fillId="25" borderId="70" xfId="0" applyNumberFormat="1" applyFont="1" applyFill="1" applyBorder="1" applyAlignment="1">
      <alignment horizontal="center" vertical="center"/>
    </xf>
    <xf numFmtId="49" fontId="13" fillId="25" borderId="34" xfId="0" applyNumberFormat="1" applyFont="1" applyFill="1" applyBorder="1" applyAlignment="1">
      <alignment horizontal="center" vertical="center"/>
    </xf>
    <xf numFmtId="49" fontId="18" fillId="29" borderId="65" xfId="0" applyNumberFormat="1" applyFont="1" applyFill="1" applyBorder="1" applyAlignment="1">
      <alignment horizontal="left" vertical="top" wrapText="1"/>
    </xf>
    <xf numFmtId="0" fontId="13" fillId="25" borderId="70" xfId="0" applyFont="1" applyFill="1" applyBorder="1" applyAlignment="1">
      <alignment horizontal="left" vertical="center" wrapText="1"/>
    </xf>
    <xf numFmtId="0" fontId="13" fillId="25" borderId="59" xfId="0" applyFont="1" applyFill="1" applyBorder="1" applyAlignment="1">
      <alignment horizontal="left" vertical="center" wrapText="1"/>
    </xf>
    <xf numFmtId="2" fontId="18" fillId="29" borderId="229" xfId="0" applyNumberFormat="1" applyFont="1" applyFill="1" applyBorder="1" applyAlignment="1">
      <alignment horizontal="center" vertical="top"/>
    </xf>
    <xf numFmtId="2" fontId="18" fillId="29" borderId="13" xfId="0" applyNumberFormat="1" applyFont="1" applyFill="1" applyBorder="1" applyAlignment="1">
      <alignment horizontal="center" vertical="top"/>
    </xf>
    <xf numFmtId="2" fontId="18" fillId="29" borderId="7" xfId="0" applyNumberFormat="1" applyFont="1" applyFill="1" applyBorder="1" applyAlignment="1">
      <alignment horizontal="center" vertical="top"/>
    </xf>
    <xf numFmtId="2" fontId="18" fillId="29" borderId="231" xfId="0" applyNumberFormat="1" applyFont="1" applyFill="1" applyBorder="1" applyAlignment="1">
      <alignment horizontal="center" vertical="top"/>
    </xf>
    <xf numFmtId="2" fontId="13" fillId="25" borderId="137" xfId="0" applyNumberFormat="1" applyFont="1" applyFill="1" applyBorder="1" applyAlignment="1">
      <alignment horizontal="left" vertical="center"/>
    </xf>
    <xf numFmtId="2" fontId="13" fillId="25" borderId="171" xfId="0" applyNumberFormat="1" applyFont="1" applyFill="1" applyBorder="1" applyAlignment="1">
      <alignment horizontal="center" vertical="top" wrapText="1"/>
    </xf>
    <xf numFmtId="2" fontId="13" fillId="25" borderId="59" xfId="0" applyNumberFormat="1" applyFont="1" applyFill="1" applyBorder="1" applyAlignment="1">
      <alignment horizontal="center" vertical="top" wrapText="1"/>
    </xf>
    <xf numFmtId="2" fontId="13" fillId="25" borderId="123" xfId="0" applyNumberFormat="1" applyFont="1" applyFill="1" applyBorder="1" applyAlignment="1">
      <alignment horizontal="center" vertical="top" wrapText="1"/>
    </xf>
    <xf numFmtId="2" fontId="14" fillId="0" borderId="325" xfId="0" applyNumberFormat="1" applyFont="1" applyBorder="1" applyAlignment="1">
      <alignment horizontal="left" vertical="center"/>
    </xf>
    <xf numFmtId="2" fontId="14" fillId="0" borderId="35" xfId="0" applyNumberFormat="1" applyFont="1" applyBorder="1" applyAlignment="1">
      <alignment horizontal="left" vertical="center"/>
    </xf>
    <xf numFmtId="0" fontId="14" fillId="0" borderId="81" xfId="0" applyFont="1" applyBorder="1" applyAlignment="1">
      <alignment horizontal="left" vertical="center" wrapText="1"/>
    </xf>
    <xf numFmtId="49" fontId="18" fillId="30" borderId="52" xfId="0" applyNumberFormat="1" applyFont="1" applyFill="1" applyBorder="1" applyAlignment="1">
      <alignment horizontal="center" vertical="top"/>
    </xf>
    <xf numFmtId="2" fontId="13" fillId="25" borderId="136" xfId="0" applyNumberFormat="1" applyFont="1" applyFill="1" applyBorder="1" applyAlignment="1">
      <alignment horizontal="left" vertical="top" wrapText="1"/>
    </xf>
    <xf numFmtId="2" fontId="13" fillId="25" borderId="138" xfId="0" applyNumberFormat="1" applyFont="1" applyFill="1" applyBorder="1" applyAlignment="1">
      <alignment horizontal="left" vertical="top" wrapText="1"/>
    </xf>
    <xf numFmtId="2" fontId="13" fillId="0" borderId="132" xfId="0" applyNumberFormat="1" applyFont="1" applyBorder="1" applyAlignment="1">
      <alignment horizontal="left" vertical="center" wrapText="1"/>
    </xf>
    <xf numFmtId="2" fontId="13" fillId="0" borderId="126" xfId="0" applyNumberFormat="1" applyFont="1" applyBorder="1" applyAlignment="1">
      <alignment horizontal="left" vertical="center" wrapText="1"/>
    </xf>
    <xf numFmtId="0" fontId="13" fillId="0" borderId="63" xfId="0" applyFont="1" applyBorder="1" applyAlignment="1">
      <alignment horizontal="center" vertical="top" wrapText="1"/>
    </xf>
    <xf numFmtId="0" fontId="13" fillId="0" borderId="0" xfId="0" applyFont="1" applyAlignment="1">
      <alignment horizontal="center" vertical="top" wrapText="1"/>
    </xf>
    <xf numFmtId="0" fontId="13" fillId="0" borderId="64" xfId="0" applyFont="1" applyBorder="1" applyAlignment="1">
      <alignment horizontal="center" vertical="top" wrapText="1"/>
    </xf>
    <xf numFmtId="2" fontId="13" fillId="25" borderId="132" xfId="0" applyNumberFormat="1" applyFont="1" applyFill="1" applyBorder="1" applyAlignment="1">
      <alignment horizontal="left" vertical="center" wrapText="1"/>
    </xf>
    <xf numFmtId="2" fontId="13" fillId="25" borderId="126" xfId="0" applyNumberFormat="1" applyFont="1" applyFill="1" applyBorder="1" applyAlignment="1">
      <alignment horizontal="left" vertical="center" wrapText="1"/>
    </xf>
    <xf numFmtId="0" fontId="13" fillId="0" borderId="139" xfId="0" applyFont="1" applyBorder="1" applyAlignment="1">
      <alignment horizontal="left" vertical="center" wrapText="1"/>
    </xf>
    <xf numFmtId="0" fontId="13" fillId="0" borderId="121" xfId="0" applyFont="1" applyBorder="1" applyAlignment="1">
      <alignment horizontal="left" vertical="center" wrapText="1"/>
    </xf>
    <xf numFmtId="2" fontId="13" fillId="25" borderId="136" xfId="0" applyNumberFormat="1" applyFont="1" applyFill="1" applyBorder="1" applyAlignment="1">
      <alignment horizontal="center" vertical="top" wrapText="1"/>
    </xf>
    <xf numFmtId="2" fontId="13" fillId="25" borderId="138" xfId="0" applyNumberFormat="1" applyFont="1" applyFill="1" applyBorder="1" applyAlignment="1">
      <alignment horizontal="center" vertical="top" wrapText="1"/>
    </xf>
    <xf numFmtId="2" fontId="18" fillId="25" borderId="137" xfId="0" applyNumberFormat="1" applyFont="1" applyFill="1" applyBorder="1" applyAlignment="1">
      <alignment horizontal="center" vertical="top"/>
    </xf>
    <xf numFmtId="0" fontId="13" fillId="25" borderId="70" xfId="0" applyFont="1" applyFill="1" applyBorder="1" applyAlignment="1">
      <alignment horizontal="center" vertical="top" wrapText="1"/>
    </xf>
    <xf numFmtId="0" fontId="13" fillId="25" borderId="49" xfId="0" applyFont="1" applyFill="1" applyBorder="1" applyAlignment="1">
      <alignment horizontal="center" vertical="top" wrapText="1"/>
    </xf>
    <xf numFmtId="49" fontId="18" fillId="25" borderId="7" xfId="0" applyNumberFormat="1" applyFont="1" applyFill="1" applyBorder="1" applyAlignment="1">
      <alignment horizontal="center" vertical="top"/>
    </xf>
    <xf numFmtId="49" fontId="18" fillId="25" borderId="9" xfId="0" applyNumberFormat="1" applyFont="1" applyFill="1" applyBorder="1" applyAlignment="1">
      <alignment horizontal="center" vertical="top"/>
    </xf>
    <xf numFmtId="0" fontId="13" fillId="25" borderId="26" xfId="0" applyFont="1" applyFill="1" applyBorder="1" applyAlignment="1">
      <alignment horizontal="left" vertical="top" wrapText="1"/>
    </xf>
    <xf numFmtId="0" fontId="13" fillId="25" borderId="8" xfId="0" applyFont="1" applyFill="1" applyBorder="1" applyAlignment="1">
      <alignment horizontal="left" vertical="top" wrapText="1"/>
    </xf>
    <xf numFmtId="2" fontId="18" fillId="29" borderId="0" xfId="0" applyNumberFormat="1" applyFont="1" applyFill="1" applyAlignment="1">
      <alignment horizontal="right" vertical="top"/>
    </xf>
    <xf numFmtId="2" fontId="18" fillId="29" borderId="28" xfId="0" applyNumberFormat="1" applyFont="1" applyFill="1" applyBorder="1" applyAlignment="1">
      <alignment horizontal="right" vertical="top"/>
    </xf>
    <xf numFmtId="2" fontId="18" fillId="29" borderId="118" xfId="0" applyNumberFormat="1" applyFont="1" applyFill="1" applyBorder="1" applyAlignment="1">
      <alignment horizontal="right" vertical="top"/>
    </xf>
    <xf numFmtId="49" fontId="32" fillId="30" borderId="33" xfId="0" applyNumberFormat="1" applyFont="1" applyFill="1" applyBorder="1" applyAlignment="1">
      <alignment horizontal="left" vertical="top" wrapText="1"/>
    </xf>
    <xf numFmtId="2" fontId="18" fillId="25" borderId="136" xfId="0" applyNumberFormat="1" applyFont="1" applyFill="1" applyBorder="1" applyAlignment="1">
      <alignment horizontal="center" vertical="top"/>
    </xf>
    <xf numFmtId="2" fontId="18" fillId="25" borderId="138" xfId="0" applyNumberFormat="1" applyFont="1" applyFill="1" applyBorder="1" applyAlignment="1">
      <alignment horizontal="center" vertical="top"/>
    </xf>
    <xf numFmtId="49" fontId="13" fillId="0" borderId="34" xfId="0" applyNumberFormat="1" applyFont="1" applyBorder="1" applyAlignment="1">
      <alignment horizontal="center" vertical="center" wrapText="1"/>
    </xf>
    <xf numFmtId="49" fontId="13" fillId="25" borderId="70" xfId="0" applyNumberFormat="1" applyFont="1" applyFill="1" applyBorder="1" applyAlignment="1">
      <alignment horizontal="left" vertical="center" wrapText="1"/>
    </xf>
    <xf numFmtId="49" fontId="13" fillId="25" borderId="49" xfId="0" applyNumberFormat="1" applyFont="1" applyFill="1" applyBorder="1" applyAlignment="1">
      <alignment horizontal="left" vertical="center" wrapText="1"/>
    </xf>
    <xf numFmtId="49" fontId="18" fillId="29" borderId="26" xfId="0" applyNumberFormat="1" applyFont="1" applyFill="1" applyBorder="1" applyAlignment="1">
      <alignment horizontal="center" vertical="top"/>
    </xf>
    <xf numFmtId="49" fontId="18" fillId="0" borderId="147" xfId="0" applyNumberFormat="1" applyFont="1" applyBorder="1" applyAlignment="1">
      <alignment horizontal="center" vertical="top"/>
    </xf>
    <xf numFmtId="49" fontId="18" fillId="0" borderId="149" xfId="0" applyNumberFormat="1" applyFont="1" applyBorder="1" applyAlignment="1">
      <alignment horizontal="center" vertical="top"/>
    </xf>
    <xf numFmtId="49" fontId="18" fillId="0" borderId="200" xfId="0" applyNumberFormat="1" applyFont="1" applyBorder="1" applyAlignment="1">
      <alignment horizontal="center" vertical="top"/>
    </xf>
    <xf numFmtId="0" fontId="13" fillId="25" borderId="197" xfId="0" applyFont="1" applyFill="1" applyBorder="1" applyAlignment="1">
      <alignment horizontal="left" vertical="top" wrapText="1"/>
    </xf>
    <xf numFmtId="0" fontId="13" fillId="25" borderId="221" xfId="0" applyFont="1" applyFill="1" applyBorder="1" applyAlignment="1">
      <alignment horizontal="left" vertical="top" wrapText="1"/>
    </xf>
    <xf numFmtId="0" fontId="13" fillId="25" borderId="199" xfId="0" applyFont="1" applyFill="1" applyBorder="1" applyAlignment="1">
      <alignment horizontal="left" vertical="top" wrapText="1"/>
    </xf>
    <xf numFmtId="2" fontId="13" fillId="0" borderId="361" xfId="0" applyNumberFormat="1" applyFont="1" applyBorder="1" applyAlignment="1">
      <alignment horizontal="left" vertical="center" wrapText="1"/>
    </xf>
    <xf numFmtId="2" fontId="13" fillId="0" borderId="34" xfId="0" applyNumberFormat="1" applyFont="1" applyBorder="1" applyAlignment="1">
      <alignment horizontal="left" vertical="center" wrapText="1"/>
    </xf>
    <xf numFmtId="2" fontId="13" fillId="0" borderId="136" xfId="0" applyNumberFormat="1" applyFont="1" applyBorder="1" applyAlignment="1">
      <alignment horizontal="center" vertical="center"/>
    </xf>
    <xf numFmtId="2" fontId="13" fillId="0" borderId="137" xfId="0" applyNumberFormat="1" applyFont="1" applyBorder="1" applyAlignment="1">
      <alignment horizontal="center" vertical="center"/>
    </xf>
    <xf numFmtId="2" fontId="13" fillId="0" borderId="121" xfId="0" applyNumberFormat="1" applyFont="1" applyBorder="1" applyAlignment="1">
      <alignment horizontal="center" vertical="center"/>
    </xf>
    <xf numFmtId="49" fontId="18" fillId="30" borderId="294" xfId="0" applyNumberFormat="1" applyFont="1" applyFill="1" applyBorder="1" applyAlignment="1">
      <alignment horizontal="center" vertical="top"/>
    </xf>
    <xf numFmtId="49" fontId="18" fillId="30" borderId="296" xfId="0" applyNumberFormat="1" applyFont="1" applyFill="1" applyBorder="1" applyAlignment="1">
      <alignment horizontal="center" vertical="top"/>
    </xf>
    <xf numFmtId="49" fontId="18" fillId="30" borderId="297" xfId="0" applyNumberFormat="1" applyFont="1" applyFill="1" applyBorder="1" applyAlignment="1">
      <alignment horizontal="center" vertical="top"/>
    </xf>
    <xf numFmtId="49" fontId="18" fillId="29" borderId="142" xfId="0" applyNumberFormat="1" applyFont="1" applyFill="1" applyBorder="1" applyAlignment="1">
      <alignment horizontal="center" vertical="top"/>
    </xf>
    <xf numFmtId="49" fontId="18" fillId="29" borderId="143" xfId="0" applyNumberFormat="1" applyFont="1" applyFill="1" applyBorder="1" applyAlignment="1">
      <alignment horizontal="center" vertical="top"/>
    </xf>
    <xf numFmtId="49" fontId="18" fillId="29" borderId="144" xfId="0" applyNumberFormat="1" applyFont="1" applyFill="1" applyBorder="1" applyAlignment="1">
      <alignment horizontal="center" vertical="top"/>
    </xf>
    <xf numFmtId="49" fontId="18" fillId="0" borderId="142" xfId="0" applyNumberFormat="1" applyFont="1" applyBorder="1" applyAlignment="1">
      <alignment horizontal="center" vertical="top"/>
    </xf>
    <xf numFmtId="49" fontId="18" fillId="0" borderId="143" xfId="0" applyNumberFormat="1" applyFont="1" applyBorder="1" applyAlignment="1">
      <alignment horizontal="center" vertical="top"/>
    </xf>
    <xf numFmtId="49" fontId="18" fillId="0" borderId="144" xfId="0" applyNumberFormat="1" applyFont="1" applyBorder="1" applyAlignment="1">
      <alignment horizontal="center" vertical="top"/>
    </xf>
    <xf numFmtId="0" fontId="13" fillId="25" borderId="140" xfId="0" applyFont="1" applyFill="1" applyBorder="1" applyAlignment="1">
      <alignment horizontal="left" vertical="top" wrapText="1"/>
    </xf>
    <xf numFmtId="0" fontId="13" fillId="25" borderId="141" xfId="0" applyFont="1" applyFill="1" applyBorder="1" applyAlignment="1">
      <alignment horizontal="left" vertical="top" wrapText="1"/>
    </xf>
    <xf numFmtId="0" fontId="13" fillId="25" borderId="135" xfId="0" applyFont="1" applyFill="1" applyBorder="1" applyAlignment="1">
      <alignment horizontal="left" vertical="top" wrapText="1"/>
    </xf>
    <xf numFmtId="0" fontId="13" fillId="0" borderId="167" xfId="0" applyFont="1" applyBorder="1" applyAlignment="1">
      <alignment horizontal="center" vertical="center" wrapText="1"/>
    </xf>
    <xf numFmtId="0" fontId="13" fillId="0" borderId="164" xfId="0" applyFont="1" applyBorder="1" applyAlignment="1">
      <alignment horizontal="center" vertical="center" wrapText="1"/>
    </xf>
    <xf numFmtId="0" fontId="13" fillId="0" borderId="168" xfId="0" applyFont="1" applyBorder="1" applyAlignment="1">
      <alignment horizontal="center" vertical="center" wrapText="1"/>
    </xf>
    <xf numFmtId="2" fontId="13" fillId="0" borderId="137" xfId="0" applyNumberFormat="1" applyFont="1" applyBorder="1" applyAlignment="1">
      <alignment vertical="center" wrapText="1"/>
    </xf>
    <xf numFmtId="2" fontId="13" fillId="0" borderId="138" xfId="0" applyNumberFormat="1" applyFont="1" applyBorder="1" applyAlignment="1">
      <alignment vertical="center" wrapText="1"/>
    </xf>
    <xf numFmtId="0" fontId="13" fillId="0" borderId="0" xfId="0" applyFont="1" applyAlignment="1">
      <alignment vertical="center" wrapText="1"/>
    </xf>
    <xf numFmtId="0" fontId="13" fillId="0" borderId="156" xfId="0" applyFont="1" applyBorder="1" applyAlignment="1">
      <alignment vertical="center" wrapText="1"/>
    </xf>
    <xf numFmtId="49" fontId="18" fillId="30" borderId="309" xfId="0" applyNumberFormat="1" applyFont="1" applyFill="1" applyBorder="1" applyAlignment="1">
      <alignment horizontal="center" vertical="top"/>
    </xf>
    <xf numFmtId="49" fontId="18" fillId="30" borderId="310" xfId="0" applyNumberFormat="1" applyFont="1" applyFill="1" applyBorder="1" applyAlignment="1">
      <alignment horizontal="center" vertical="top"/>
    </xf>
    <xf numFmtId="2" fontId="13" fillId="0" borderId="70" xfId="0" applyNumberFormat="1" applyFont="1" applyBorder="1" applyAlignment="1">
      <alignment horizontal="center" vertical="top" wrapText="1"/>
    </xf>
    <xf numFmtId="2" fontId="13" fillId="0" borderId="59" xfId="0" applyNumberFormat="1" applyFont="1" applyBorder="1" applyAlignment="1">
      <alignment horizontal="center" vertical="top" wrapText="1"/>
    </xf>
    <xf numFmtId="2" fontId="13" fillId="0" borderId="49" xfId="0" applyNumberFormat="1" applyFont="1" applyBorder="1" applyAlignment="1">
      <alignment horizontal="center" vertical="top" wrapText="1"/>
    </xf>
    <xf numFmtId="2" fontId="18" fillId="29" borderId="9" xfId="0" applyNumberFormat="1" applyFont="1" applyFill="1" applyBorder="1" applyAlignment="1">
      <alignment horizontal="center" vertical="top"/>
    </xf>
    <xf numFmtId="2" fontId="18" fillId="25" borderId="229" xfId="0" applyNumberFormat="1" applyFont="1" applyFill="1" applyBorder="1" applyAlignment="1">
      <alignment horizontal="center" vertical="top"/>
    </xf>
    <xf numFmtId="2" fontId="18" fillId="25" borderId="13" xfId="0" applyNumberFormat="1" applyFont="1" applyFill="1" applyBorder="1" applyAlignment="1">
      <alignment horizontal="center" vertical="top"/>
    </xf>
    <xf numFmtId="2" fontId="18" fillId="25" borderId="7" xfId="0" applyNumberFormat="1" applyFont="1" applyFill="1" applyBorder="1" applyAlignment="1">
      <alignment horizontal="center" vertical="top"/>
    </xf>
    <xf numFmtId="2" fontId="18" fillId="25" borderId="231" xfId="0" applyNumberFormat="1" applyFont="1" applyFill="1" applyBorder="1" applyAlignment="1">
      <alignment horizontal="center" vertical="top"/>
    </xf>
    <xf numFmtId="2" fontId="13" fillId="25" borderId="230" xfId="0" applyNumberFormat="1" applyFont="1" applyFill="1" applyBorder="1" applyAlignment="1">
      <alignment horizontal="left" vertical="top" wrapText="1"/>
    </xf>
    <xf numFmtId="2" fontId="13" fillId="25" borderId="12" xfId="0" applyNumberFormat="1" applyFont="1" applyFill="1" applyBorder="1" applyAlignment="1">
      <alignment horizontal="left" vertical="top" wrapText="1"/>
    </xf>
    <xf numFmtId="2" fontId="13" fillId="25" borderId="26" xfId="0" applyNumberFormat="1" applyFont="1" applyFill="1" applyBorder="1" applyAlignment="1">
      <alignment horizontal="left" vertical="top" wrapText="1"/>
    </xf>
    <xf numFmtId="2" fontId="13" fillId="25" borderId="241" xfId="0" applyNumberFormat="1" applyFont="1" applyFill="1" applyBorder="1" applyAlignment="1">
      <alignment horizontal="left" vertical="top" wrapText="1"/>
    </xf>
    <xf numFmtId="2" fontId="13" fillId="25" borderId="70" xfId="0" applyNumberFormat="1" applyFont="1" applyFill="1" applyBorder="1" applyAlignment="1">
      <alignment horizontal="center" vertical="top" wrapText="1"/>
    </xf>
    <xf numFmtId="2" fontId="18" fillId="25" borderId="9" xfId="0" applyNumberFormat="1" applyFont="1" applyFill="1" applyBorder="1" applyAlignment="1">
      <alignment horizontal="center" vertical="top"/>
    </xf>
    <xf numFmtId="2" fontId="13" fillId="0" borderId="70" xfId="0" applyNumberFormat="1" applyFont="1" applyBorder="1" applyAlignment="1">
      <alignment horizontal="left" vertical="center" wrapText="1"/>
    </xf>
    <xf numFmtId="2" fontId="13" fillId="0" borderId="59" xfId="0" applyNumberFormat="1" applyFont="1" applyBorder="1" applyAlignment="1">
      <alignment horizontal="left" vertical="center" wrapText="1"/>
    </xf>
    <xf numFmtId="2" fontId="13" fillId="0" borderId="49" xfId="0" applyNumberFormat="1" applyFont="1" applyBorder="1" applyAlignment="1">
      <alignment horizontal="left" vertical="center" wrapText="1"/>
    </xf>
    <xf numFmtId="2" fontId="13" fillId="25" borderId="70" xfId="0" applyNumberFormat="1" applyFont="1" applyFill="1" applyBorder="1" applyAlignment="1">
      <alignment horizontal="left" vertical="center" wrapText="1"/>
    </xf>
    <xf numFmtId="2" fontId="13" fillId="25" borderId="59" xfId="0" applyNumberFormat="1" applyFont="1" applyFill="1" applyBorder="1" applyAlignment="1">
      <alignment horizontal="left" vertical="center" wrapText="1"/>
    </xf>
    <xf numFmtId="2" fontId="13" fillId="25" borderId="49" xfId="0" applyNumberFormat="1" applyFont="1" applyFill="1" applyBorder="1" applyAlignment="1">
      <alignment horizontal="left" vertical="center" wrapText="1"/>
    </xf>
    <xf numFmtId="2" fontId="13" fillId="25" borderId="49" xfId="0" applyNumberFormat="1" applyFont="1" applyFill="1" applyBorder="1" applyAlignment="1">
      <alignment horizontal="center" vertical="top" wrapText="1"/>
    </xf>
    <xf numFmtId="2" fontId="14" fillId="25" borderId="136" xfId="0" applyNumberFormat="1" applyFont="1" applyFill="1" applyBorder="1" applyAlignment="1">
      <alignment horizontal="left" vertical="top" wrapText="1"/>
    </xf>
    <xf numFmtId="2" fontId="14" fillId="25" borderId="138" xfId="0" applyNumberFormat="1" applyFont="1" applyFill="1" applyBorder="1" applyAlignment="1">
      <alignment horizontal="left" vertical="top" wrapText="1"/>
    </xf>
    <xf numFmtId="2" fontId="13" fillId="25" borderId="132" xfId="0" applyNumberFormat="1" applyFont="1" applyFill="1" applyBorder="1" applyAlignment="1">
      <alignment horizontal="center" vertical="top" wrapText="1"/>
    </xf>
    <xf numFmtId="2" fontId="13" fillId="25" borderId="121" xfId="0" applyNumberFormat="1" applyFont="1" applyFill="1" applyBorder="1" applyAlignment="1">
      <alignment horizontal="center" vertical="top" wrapText="1"/>
    </xf>
    <xf numFmtId="2" fontId="13" fillId="0" borderId="121" xfId="0" applyNumberFormat="1" applyFont="1" applyBorder="1" applyAlignment="1">
      <alignment horizontal="left" vertical="center" wrapText="1"/>
    </xf>
    <xf numFmtId="2" fontId="13" fillId="0" borderId="187" xfId="0" applyNumberFormat="1" applyFont="1" applyBorder="1" applyAlignment="1">
      <alignment horizontal="left" vertical="center" wrapText="1"/>
    </xf>
    <xf numFmtId="2" fontId="13" fillId="0" borderId="188" xfId="0" applyNumberFormat="1" applyFont="1" applyBorder="1" applyAlignment="1">
      <alignment horizontal="left" vertical="center" wrapText="1"/>
    </xf>
    <xf numFmtId="2" fontId="18" fillId="0" borderId="132" xfId="0" applyNumberFormat="1" applyFont="1" applyBorder="1" applyAlignment="1">
      <alignment horizontal="center" vertical="top"/>
    </xf>
    <xf numFmtId="2" fontId="18" fillId="0" borderId="126" xfId="0" applyNumberFormat="1" applyFont="1" applyBorder="1" applyAlignment="1">
      <alignment horizontal="center" vertical="top"/>
    </xf>
    <xf numFmtId="2" fontId="18" fillId="0" borderId="121" xfId="0" applyNumberFormat="1" applyFont="1" applyBorder="1" applyAlignment="1">
      <alignment horizontal="center" vertical="top"/>
    </xf>
    <xf numFmtId="2" fontId="16" fillId="0" borderId="122" xfId="0" applyNumberFormat="1" applyFont="1" applyBorder="1" applyAlignment="1">
      <alignment horizontal="left" vertical="top" wrapText="1"/>
    </xf>
    <xf numFmtId="2" fontId="16" fillId="0" borderId="0" xfId="0" applyNumberFormat="1" applyFont="1" applyAlignment="1">
      <alignment horizontal="left" vertical="top" wrapText="1"/>
    </xf>
    <xf numFmtId="2" fontId="16" fillId="0" borderId="156" xfId="0" applyNumberFormat="1" applyFont="1" applyBorder="1" applyAlignment="1">
      <alignment horizontal="left" vertical="top" wrapText="1"/>
    </xf>
    <xf numFmtId="2" fontId="13" fillId="0" borderId="126" xfId="0" applyNumberFormat="1" applyFont="1" applyBorder="1" applyAlignment="1">
      <alignment horizontal="center" vertical="center" wrapText="1"/>
    </xf>
    <xf numFmtId="2" fontId="13" fillId="0" borderId="121" xfId="0" applyNumberFormat="1" applyFont="1" applyBorder="1" applyAlignment="1">
      <alignment horizontal="center" vertical="center" wrapText="1"/>
    </xf>
    <xf numFmtId="2" fontId="13" fillId="0" borderId="184" xfId="0" applyNumberFormat="1" applyFont="1" applyBorder="1" applyAlignment="1">
      <alignment vertical="center" wrapText="1"/>
    </xf>
    <xf numFmtId="49" fontId="18" fillId="29" borderId="70" xfId="0" quotePrefix="1" applyNumberFormat="1" applyFont="1" applyFill="1" applyBorder="1" applyAlignment="1">
      <alignment horizontal="center" vertical="top"/>
    </xf>
    <xf numFmtId="49" fontId="18" fillId="30" borderId="70" xfId="0" quotePrefix="1" applyNumberFormat="1" applyFont="1" applyFill="1" applyBorder="1" applyAlignment="1">
      <alignment horizontal="center" vertical="top" wrapText="1"/>
    </xf>
    <xf numFmtId="49" fontId="18" fillId="30" borderId="59" xfId="0" applyNumberFormat="1" applyFont="1" applyFill="1" applyBorder="1" applyAlignment="1">
      <alignment horizontal="center" vertical="top" wrapText="1"/>
    </xf>
    <xf numFmtId="49" fontId="18" fillId="30" borderId="49" xfId="0" applyNumberFormat="1" applyFont="1" applyFill="1" applyBorder="1" applyAlignment="1">
      <alignment horizontal="center" vertical="top" wrapText="1"/>
    </xf>
    <xf numFmtId="2" fontId="18" fillId="0" borderId="7" xfId="0" applyNumberFormat="1" applyFont="1" applyBorder="1" applyAlignment="1">
      <alignment horizontal="center" vertical="top"/>
    </xf>
    <xf numFmtId="2" fontId="14" fillId="25" borderId="26" xfId="0" applyNumberFormat="1" applyFont="1" applyFill="1" applyBorder="1" applyAlignment="1">
      <alignment horizontal="left" vertical="top" wrapText="1"/>
    </xf>
    <xf numFmtId="2" fontId="18" fillId="30" borderId="33" xfId="0" applyNumberFormat="1" applyFont="1" applyFill="1" applyBorder="1" applyAlignment="1">
      <alignment horizontal="left" vertical="top" wrapText="1"/>
    </xf>
    <xf numFmtId="2" fontId="18" fillId="30" borderId="0" xfId="0" applyNumberFormat="1" applyFont="1" applyFill="1" applyAlignment="1">
      <alignment horizontal="left" vertical="top" wrapText="1"/>
    </xf>
    <xf numFmtId="2" fontId="18" fillId="30" borderId="54" xfId="0" applyNumberFormat="1" applyFont="1" applyFill="1" applyBorder="1" applyAlignment="1">
      <alignment horizontal="left" vertical="top" wrapText="1"/>
    </xf>
    <xf numFmtId="2" fontId="18" fillId="29" borderId="76" xfId="0" applyNumberFormat="1" applyFont="1" applyFill="1" applyBorder="1" applyAlignment="1">
      <alignment horizontal="left" vertical="top" wrapText="1"/>
    </xf>
    <xf numFmtId="2" fontId="18" fillId="29" borderId="77" xfId="0" applyNumberFormat="1" applyFont="1" applyFill="1" applyBorder="1" applyAlignment="1">
      <alignment horizontal="left" vertical="top" wrapText="1"/>
    </xf>
    <xf numFmtId="2" fontId="18" fillId="29" borderId="65" xfId="0" applyNumberFormat="1" applyFont="1" applyFill="1" applyBorder="1" applyAlignment="1">
      <alignment horizontal="left" vertical="top" wrapText="1"/>
    </xf>
    <xf numFmtId="2" fontId="13" fillId="25" borderId="8" xfId="0" applyNumberFormat="1" applyFont="1" applyFill="1" applyBorder="1" applyAlignment="1">
      <alignment horizontal="left" vertical="top" wrapText="1"/>
    </xf>
    <xf numFmtId="2" fontId="13" fillId="0" borderId="70" xfId="0" applyNumberFormat="1" applyFont="1" applyBorder="1" applyAlignment="1">
      <alignment horizontal="center" vertical="center"/>
    </xf>
    <xf numFmtId="2" fontId="13" fillId="0" borderId="59" xfId="0" applyNumberFormat="1" applyFont="1" applyBorder="1" applyAlignment="1">
      <alignment horizontal="center" vertical="center"/>
    </xf>
    <xf numFmtId="2" fontId="13" fillId="0" borderId="34" xfId="0" applyNumberFormat="1" applyFont="1" applyBorder="1" applyAlignment="1">
      <alignment horizontal="center" vertical="center"/>
    </xf>
    <xf numFmtId="0" fontId="14" fillId="25" borderId="5" xfId="0" applyFont="1" applyFill="1" applyBorder="1" applyAlignment="1">
      <alignment horizontal="left" vertical="top" wrapText="1"/>
    </xf>
    <xf numFmtId="0" fontId="13" fillId="25" borderId="17" xfId="0" applyFont="1" applyFill="1" applyBorder="1" applyAlignment="1">
      <alignment horizontal="left" vertical="top" wrapText="1"/>
    </xf>
    <xf numFmtId="49" fontId="13" fillId="0" borderId="132" xfId="0" applyNumberFormat="1" applyFont="1" applyBorder="1" applyAlignment="1">
      <alignment vertical="center"/>
    </xf>
    <xf numFmtId="49" fontId="13" fillId="0" borderId="126" xfId="0" applyNumberFormat="1" applyFont="1" applyBorder="1" applyAlignment="1">
      <alignment vertical="center"/>
    </xf>
    <xf numFmtId="0" fontId="13" fillId="0" borderId="126" xfId="0" applyFont="1" applyBorder="1" applyAlignment="1">
      <alignment vertical="center" wrapText="1"/>
    </xf>
    <xf numFmtId="0" fontId="13" fillId="0" borderId="59" xfId="0" applyFont="1" applyBorder="1" applyAlignment="1">
      <alignment horizontal="center" vertical="top" wrapText="1"/>
    </xf>
    <xf numFmtId="2" fontId="13" fillId="25" borderId="123" xfId="0" applyNumberFormat="1" applyFont="1" applyFill="1" applyBorder="1" applyAlignment="1">
      <alignment horizontal="center" vertical="center" wrapText="1"/>
    </xf>
    <xf numFmtId="49" fontId="28" fillId="0" borderId="54" xfId="0" quotePrefix="1" applyNumberFormat="1" applyFont="1" applyBorder="1" applyAlignment="1">
      <alignment horizontal="center" vertical="top"/>
    </xf>
    <xf numFmtId="49" fontId="13" fillId="0" borderId="0" xfId="0" applyNumberFormat="1" applyFont="1" applyAlignment="1">
      <alignment horizontal="center" vertical="top"/>
    </xf>
    <xf numFmtId="49" fontId="13" fillId="0" borderId="70" xfId="0" applyNumberFormat="1" applyFont="1" applyBorder="1" applyAlignment="1">
      <alignment horizontal="left" vertical="center"/>
    </xf>
    <xf numFmtId="49" fontId="13" fillId="0" borderId="59" xfId="0" applyNumberFormat="1" applyFont="1" applyBorder="1" applyAlignment="1">
      <alignment horizontal="left" vertical="center"/>
    </xf>
    <xf numFmtId="49" fontId="13" fillId="0" borderId="59" xfId="0" applyNumberFormat="1" applyFont="1" applyBorder="1" applyAlignment="1">
      <alignment horizontal="center" vertical="center"/>
    </xf>
    <xf numFmtId="0" fontId="13" fillId="0" borderId="281" xfId="0" applyFont="1" applyBorder="1" applyAlignment="1">
      <alignment vertical="center" wrapText="1"/>
    </xf>
    <xf numFmtId="0" fontId="13" fillId="0" borderId="282" xfId="0" applyFont="1" applyBorder="1" applyAlignment="1">
      <alignment vertical="center" wrapText="1"/>
    </xf>
    <xf numFmtId="49" fontId="13" fillId="0" borderId="281" xfId="0" applyNumberFormat="1" applyFont="1" applyBorder="1" applyAlignment="1">
      <alignment vertical="center" wrapText="1"/>
    </xf>
    <xf numFmtId="49" fontId="13" fillId="0" borderId="282" xfId="0" applyNumberFormat="1" applyFont="1" applyBorder="1" applyAlignment="1">
      <alignment vertical="center" wrapText="1"/>
    </xf>
    <xf numFmtId="49" fontId="13" fillId="0" borderId="49" xfId="0" applyNumberFormat="1" applyFont="1" applyBorder="1" applyAlignment="1">
      <alignment horizontal="left" vertical="center" wrapText="1"/>
    </xf>
    <xf numFmtId="49" fontId="13" fillId="0" borderId="49" xfId="0" applyNumberFormat="1" applyFont="1" applyBorder="1" applyAlignment="1">
      <alignment horizontal="left" vertical="center"/>
    </xf>
    <xf numFmtId="49" fontId="13" fillId="0" borderId="70" xfId="0" applyNumberFormat="1" applyFont="1" applyBorder="1" applyAlignment="1">
      <alignment horizontal="center" vertical="center"/>
    </xf>
    <xf numFmtId="49" fontId="13" fillId="0" borderId="49" xfId="0" applyNumberFormat="1" applyFont="1" applyBorder="1" applyAlignment="1">
      <alignment horizontal="center" vertical="center"/>
    </xf>
    <xf numFmtId="49" fontId="32" fillId="29" borderId="76" xfId="0" applyNumberFormat="1" applyFont="1" applyFill="1" applyBorder="1" applyAlignment="1">
      <alignment horizontal="left" vertical="top" wrapText="1"/>
    </xf>
    <xf numFmtId="0" fontId="13" fillId="0" borderId="49" xfId="0" applyFont="1" applyBorder="1" applyAlignment="1">
      <alignment horizontal="center" vertical="center" wrapText="1"/>
    </xf>
    <xf numFmtId="49" fontId="18" fillId="0" borderId="70" xfId="0" quotePrefix="1" applyNumberFormat="1" applyFont="1" applyBorder="1" applyAlignment="1">
      <alignment horizontal="center" vertical="top"/>
    </xf>
    <xf numFmtId="49" fontId="18" fillId="0" borderId="49" xfId="0" applyNumberFormat="1" applyFont="1" applyBorder="1" applyAlignment="1">
      <alignment horizontal="center" vertical="top"/>
    </xf>
    <xf numFmtId="0" fontId="13" fillId="0" borderId="49" xfId="0" applyFont="1" applyBorder="1" applyAlignment="1">
      <alignment horizontal="left" vertical="top" wrapText="1"/>
    </xf>
    <xf numFmtId="0" fontId="18" fillId="0" borderId="59" xfId="0" applyFont="1" applyBorder="1" applyAlignment="1">
      <alignment horizontal="center" vertical="center" wrapText="1"/>
    </xf>
    <xf numFmtId="0" fontId="18" fillId="0" borderId="49" xfId="0" applyFont="1" applyBorder="1" applyAlignment="1">
      <alignment horizontal="center" vertical="center" wrapText="1"/>
    </xf>
    <xf numFmtId="0" fontId="13" fillId="0" borderId="32" xfId="0" applyFont="1" applyBorder="1" applyAlignment="1">
      <alignment vertical="center" wrapText="1"/>
    </xf>
    <xf numFmtId="0" fontId="13" fillId="0" borderId="33" xfId="0" applyFont="1" applyBorder="1" applyAlignment="1">
      <alignment vertical="center" wrapText="1"/>
    </xf>
    <xf numFmtId="49" fontId="18" fillId="0" borderId="82" xfId="0" applyNumberFormat="1" applyFont="1" applyBorder="1" applyAlignment="1">
      <alignment horizontal="center" vertical="top"/>
    </xf>
    <xf numFmtId="49" fontId="18" fillId="0" borderId="57" xfId="0" applyNumberFormat="1" applyFont="1" applyBorder="1" applyAlignment="1">
      <alignment horizontal="center" vertical="top"/>
    </xf>
    <xf numFmtId="0" fontId="13" fillId="0" borderId="26" xfId="0" applyFont="1" applyBorder="1" applyAlignment="1">
      <alignment horizontal="left" vertical="top" wrapText="1"/>
    </xf>
    <xf numFmtId="0" fontId="14" fillId="0" borderId="138" xfId="0" applyFont="1" applyBorder="1" applyAlignment="1">
      <alignment horizontal="left" vertical="top" wrapText="1"/>
    </xf>
    <xf numFmtId="49" fontId="28" fillId="0" borderId="132" xfId="0" quotePrefix="1" applyNumberFormat="1" applyFont="1" applyBorder="1" applyAlignment="1">
      <alignment horizontal="center" vertical="top"/>
    </xf>
    <xf numFmtId="49" fontId="13" fillId="0" borderId="121" xfId="0" applyNumberFormat="1" applyFont="1" applyBorder="1" applyAlignment="1">
      <alignment horizontal="center" vertical="top"/>
    </xf>
    <xf numFmtId="0" fontId="13" fillId="0" borderId="70" xfId="0" applyFont="1" applyBorder="1" applyAlignment="1">
      <alignment horizontal="center" vertical="top" wrapText="1"/>
    </xf>
    <xf numFmtId="0" fontId="13" fillId="0" borderId="49" xfId="0" applyFont="1" applyBorder="1" applyAlignment="1">
      <alignment horizontal="center" vertical="top" wrapText="1"/>
    </xf>
    <xf numFmtId="0" fontId="13" fillId="0" borderId="8" xfId="0" applyFont="1" applyBorder="1" applyAlignment="1">
      <alignment horizontal="left" vertical="top" wrapText="1"/>
    </xf>
    <xf numFmtId="166" fontId="13" fillId="25" borderId="136" xfId="0" applyNumberFormat="1" applyFont="1" applyFill="1" applyBorder="1" applyAlignment="1">
      <alignment horizontal="center" vertical="top"/>
    </xf>
    <xf numFmtId="166" fontId="13" fillId="25" borderId="138" xfId="0" applyNumberFormat="1" applyFont="1" applyFill="1" applyBorder="1" applyAlignment="1">
      <alignment horizontal="center" vertical="top"/>
    </xf>
    <xf numFmtId="0" fontId="18" fillId="0" borderId="70" xfId="0" applyFont="1" applyBorder="1" applyAlignment="1">
      <alignment horizontal="center" vertical="top" wrapText="1"/>
    </xf>
    <xf numFmtId="0" fontId="18" fillId="0" borderId="59" xfId="0" applyFont="1" applyBorder="1" applyAlignment="1">
      <alignment horizontal="center" vertical="top" wrapText="1"/>
    </xf>
    <xf numFmtId="0" fontId="18" fillId="0" borderId="49" xfId="0" applyFont="1" applyBorder="1" applyAlignment="1">
      <alignment horizontal="center" vertical="top" wrapText="1"/>
    </xf>
    <xf numFmtId="49" fontId="18" fillId="0" borderId="9" xfId="0" applyNumberFormat="1" applyFont="1" applyBorder="1" applyAlignment="1">
      <alignment horizontal="center" vertical="top"/>
    </xf>
    <xf numFmtId="49" fontId="13" fillId="0" borderId="136" xfId="0" applyNumberFormat="1" applyFont="1" applyBorder="1" applyAlignment="1">
      <alignment horizontal="left" vertical="top" wrapText="1"/>
    </xf>
    <xf numFmtId="49" fontId="13" fillId="0" borderId="138" xfId="0" applyNumberFormat="1" applyFont="1" applyBorder="1" applyAlignment="1">
      <alignment horizontal="left" vertical="top" wrapText="1"/>
    </xf>
    <xf numFmtId="49" fontId="18" fillId="30" borderId="57" xfId="0" applyNumberFormat="1" applyFont="1" applyFill="1" applyBorder="1" applyAlignment="1">
      <alignment horizontal="center" vertical="top"/>
    </xf>
    <xf numFmtId="49" fontId="18" fillId="0" borderId="7" xfId="0" applyNumberFormat="1" applyFont="1" applyBorder="1" applyAlignment="1">
      <alignment horizontal="center" vertical="top"/>
    </xf>
    <xf numFmtId="49" fontId="18" fillId="30" borderId="82" xfId="0" applyNumberFormat="1" applyFont="1" applyFill="1" applyBorder="1" applyAlignment="1">
      <alignment horizontal="center" vertical="top"/>
    </xf>
    <xf numFmtId="49" fontId="18" fillId="29" borderId="51" xfId="0" applyNumberFormat="1" applyFont="1" applyFill="1" applyBorder="1" applyAlignment="1">
      <alignment horizontal="center" vertical="top"/>
    </xf>
    <xf numFmtId="49" fontId="18" fillId="29" borderId="67" xfId="0" applyNumberFormat="1" applyFont="1" applyFill="1" applyBorder="1" applyAlignment="1">
      <alignment horizontal="center" vertical="top"/>
    </xf>
    <xf numFmtId="49" fontId="18" fillId="29" borderId="52" xfId="0" applyNumberFormat="1" applyFont="1" applyFill="1" applyBorder="1" applyAlignment="1">
      <alignment horizontal="center" vertical="top"/>
    </xf>
    <xf numFmtId="49" fontId="18" fillId="30" borderId="51" xfId="0" quotePrefix="1" applyNumberFormat="1" applyFont="1" applyFill="1" applyBorder="1" applyAlignment="1">
      <alignment horizontal="center" vertical="top"/>
    </xf>
    <xf numFmtId="49" fontId="18" fillId="29" borderId="13" xfId="0" quotePrefix="1" applyNumberFormat="1" applyFont="1" applyFill="1" applyBorder="1" applyAlignment="1">
      <alignment horizontal="center" vertical="top"/>
    </xf>
    <xf numFmtId="49" fontId="18" fillId="29" borderId="11" xfId="0" quotePrefix="1" applyNumberFormat="1" applyFont="1" applyFill="1" applyBorder="1" applyAlignment="1">
      <alignment horizontal="center" vertical="top"/>
    </xf>
    <xf numFmtId="49" fontId="18" fillId="0" borderId="13" xfId="0" quotePrefix="1" applyNumberFormat="1" applyFont="1" applyBorder="1" applyAlignment="1">
      <alignment horizontal="center" vertical="top"/>
    </xf>
    <xf numFmtId="49" fontId="18" fillId="0" borderId="11" xfId="0" quotePrefix="1" applyNumberFormat="1" applyFont="1" applyBorder="1" applyAlignment="1">
      <alignment horizontal="center" vertical="top"/>
    </xf>
    <xf numFmtId="0" fontId="14" fillId="0" borderId="12" xfId="0" applyFont="1" applyBorder="1" applyAlignment="1">
      <alignment horizontal="left" vertical="center" wrapText="1"/>
    </xf>
    <xf numFmtId="0" fontId="14" fillId="0" borderId="10" xfId="0" applyFont="1" applyBorder="1" applyAlignment="1">
      <alignment horizontal="left" vertical="center" wrapText="1"/>
    </xf>
    <xf numFmtId="0" fontId="13" fillId="0" borderId="8" xfId="0" applyFont="1" applyBorder="1" applyAlignment="1">
      <alignment horizontal="left" vertical="center" wrapText="1"/>
    </xf>
    <xf numFmtId="49" fontId="18" fillId="0" borderId="13" xfId="0" applyNumberFormat="1" applyFont="1" applyBorder="1" applyAlignment="1">
      <alignment horizontal="center" vertical="top"/>
    </xf>
    <xf numFmtId="0" fontId="13" fillId="0" borderId="12" xfId="0" applyFont="1" applyBorder="1" applyAlignment="1">
      <alignment horizontal="left" vertical="top" wrapText="1"/>
    </xf>
    <xf numFmtId="49" fontId="18" fillId="29" borderId="63" xfId="0" applyNumberFormat="1" applyFont="1" applyFill="1" applyBorder="1" applyAlignment="1">
      <alignment horizontal="right" vertical="top"/>
    </xf>
    <xf numFmtId="49" fontId="18" fillId="30" borderId="66" xfId="0" applyNumberFormat="1" applyFont="1" applyFill="1" applyBorder="1" applyAlignment="1">
      <alignment horizontal="center" vertical="top"/>
    </xf>
    <xf numFmtId="0" fontId="14" fillId="0" borderId="143" xfId="0" applyFont="1" applyBorder="1" applyAlignment="1">
      <alignment horizontal="left" vertical="top" wrapText="1"/>
    </xf>
    <xf numFmtId="49" fontId="18" fillId="29" borderId="77" xfId="0" applyNumberFormat="1" applyFont="1" applyFill="1" applyBorder="1" applyAlignment="1">
      <alignment horizontal="right" vertical="top"/>
    </xf>
    <xf numFmtId="49" fontId="18" fillId="29" borderId="107" xfId="0" applyNumberFormat="1" applyFont="1" applyFill="1" applyBorder="1" applyAlignment="1">
      <alignment horizontal="right" vertical="top"/>
    </xf>
    <xf numFmtId="49" fontId="18" fillId="29" borderId="145" xfId="0" applyNumberFormat="1" applyFont="1" applyFill="1" applyBorder="1" applyAlignment="1">
      <alignment horizontal="right" vertical="top"/>
    </xf>
    <xf numFmtId="49" fontId="13" fillId="0" borderId="132" xfId="0" applyNumberFormat="1" applyFont="1" applyBorder="1" applyAlignment="1">
      <alignment horizontal="left" vertical="top"/>
    </xf>
    <xf numFmtId="49" fontId="13" fillId="0" borderId="126" xfId="0" applyNumberFormat="1" applyFont="1" applyBorder="1" applyAlignment="1">
      <alignment horizontal="left" vertical="top"/>
    </xf>
    <xf numFmtId="49" fontId="13" fillId="0" borderId="121" xfId="0" applyNumberFormat="1" applyFont="1" applyBorder="1" applyAlignment="1">
      <alignment horizontal="left" vertical="top"/>
    </xf>
    <xf numFmtId="49" fontId="13" fillId="0" borderId="54" xfId="0" quotePrefix="1" applyNumberFormat="1" applyFont="1" applyBorder="1" applyAlignment="1">
      <alignment horizontal="center" vertical="top"/>
    </xf>
    <xf numFmtId="49" fontId="13" fillId="0" borderId="54" xfId="0" applyNumberFormat="1" applyFont="1" applyBorder="1" applyAlignment="1">
      <alignment horizontal="center" vertical="top"/>
    </xf>
    <xf numFmtId="49" fontId="13" fillId="0" borderId="86" xfId="0" applyNumberFormat="1" applyFont="1" applyBorder="1" applyAlignment="1">
      <alignment horizontal="center" vertical="top"/>
    </xf>
    <xf numFmtId="0" fontId="14" fillId="0" borderId="139" xfId="0" applyFont="1" applyBorder="1" applyAlignment="1">
      <alignment horizontal="left" vertical="top" wrapText="1"/>
    </xf>
    <xf numFmtId="0" fontId="14" fillId="0" borderId="126" xfId="0" applyFont="1" applyBorder="1" applyAlignment="1">
      <alignment horizontal="left" vertical="top" wrapText="1"/>
    </xf>
    <xf numFmtId="0" fontId="14" fillId="0" borderId="181" xfId="0" applyFont="1" applyBorder="1" applyAlignment="1">
      <alignment horizontal="left" vertical="top" wrapText="1"/>
    </xf>
    <xf numFmtId="0" fontId="14" fillId="0" borderId="136" xfId="0" applyFont="1" applyBorder="1" applyAlignment="1">
      <alignment horizontal="left" vertical="center" wrapText="1"/>
    </xf>
    <xf numFmtId="0" fontId="13" fillId="25" borderId="136" xfId="0" quotePrefix="1" applyFont="1" applyFill="1" applyBorder="1" applyAlignment="1">
      <alignment horizontal="center" vertical="center" wrapText="1"/>
    </xf>
    <xf numFmtId="49" fontId="18" fillId="29" borderId="137" xfId="0" applyNumberFormat="1" applyFont="1" applyFill="1" applyBorder="1" applyAlignment="1">
      <alignment horizontal="right" vertical="top"/>
    </xf>
    <xf numFmtId="49" fontId="18" fillId="29" borderId="262" xfId="0" applyNumberFormat="1" applyFont="1" applyFill="1" applyBorder="1" applyAlignment="1">
      <alignment horizontal="right" vertical="top"/>
    </xf>
    <xf numFmtId="49" fontId="14" fillId="0" borderId="136" xfId="0" applyNumberFormat="1" applyFont="1" applyBorder="1" applyAlignment="1">
      <alignment horizontal="left" vertical="center" wrapText="1"/>
    </xf>
    <xf numFmtId="49" fontId="14" fillId="0" borderId="138" xfId="0" applyNumberFormat="1" applyFont="1" applyBorder="1" applyAlignment="1">
      <alignment horizontal="left" vertical="center" wrapText="1"/>
    </xf>
    <xf numFmtId="1" fontId="13" fillId="0" borderId="166" xfId="0" applyNumberFormat="1" applyFont="1" applyBorder="1" applyAlignment="1">
      <alignment horizontal="left" vertical="center" wrapText="1"/>
    </xf>
    <xf numFmtId="0" fontId="13" fillId="25" borderId="136" xfId="0" applyFont="1" applyFill="1" applyBorder="1" applyAlignment="1">
      <alignment horizontal="left" vertical="center" wrapText="1"/>
    </xf>
    <xf numFmtId="0" fontId="13" fillId="25" borderId="138" xfId="0" applyFont="1" applyFill="1" applyBorder="1" applyAlignment="1">
      <alignment horizontal="left" vertical="center" wrapText="1"/>
    </xf>
    <xf numFmtId="1" fontId="13" fillId="0" borderId="121" xfId="0" applyNumberFormat="1" applyFont="1" applyBorder="1" applyAlignment="1">
      <alignment horizontal="left" vertical="center" wrapText="1"/>
    </xf>
    <xf numFmtId="49" fontId="18" fillId="30" borderId="124" xfId="0" applyNumberFormat="1" applyFont="1" applyFill="1" applyBorder="1" applyAlignment="1">
      <alignment horizontal="left" vertical="top" wrapText="1"/>
    </xf>
    <xf numFmtId="49" fontId="18" fillId="30" borderId="176" xfId="0" applyNumberFormat="1" applyFont="1" applyFill="1" applyBorder="1" applyAlignment="1">
      <alignment horizontal="left" vertical="top" wrapText="1"/>
    </xf>
    <xf numFmtId="49" fontId="18" fillId="30" borderId="263" xfId="0" applyNumberFormat="1" applyFont="1" applyFill="1" applyBorder="1" applyAlignment="1">
      <alignment horizontal="left" vertical="top" wrapText="1"/>
    </xf>
    <xf numFmtId="0" fontId="13" fillId="0" borderId="122" xfId="0" applyFont="1" applyBorder="1" applyAlignment="1">
      <alignment horizontal="left" vertical="top" wrapText="1"/>
    </xf>
    <xf numFmtId="0" fontId="13" fillId="0" borderId="0" xfId="0" applyFont="1" applyAlignment="1">
      <alignment horizontal="left" vertical="top" wrapText="1"/>
    </xf>
    <xf numFmtId="1" fontId="13" fillId="0" borderId="127" xfId="0" applyNumberFormat="1" applyFont="1" applyBorder="1" applyAlignment="1">
      <alignment horizontal="left" vertical="center" wrapText="1"/>
    </xf>
    <xf numFmtId="0" fontId="14" fillId="0" borderId="150" xfId="0" applyFont="1" applyBorder="1" applyAlignment="1">
      <alignment horizontal="left" vertical="top" wrapText="1"/>
    </xf>
    <xf numFmtId="0" fontId="14" fillId="0" borderId="144" xfId="0" applyFont="1" applyBorder="1" applyAlignment="1">
      <alignment horizontal="left" vertical="top" wrapText="1"/>
    </xf>
    <xf numFmtId="49" fontId="14" fillId="0" borderId="196" xfId="0" applyNumberFormat="1" applyFont="1" applyBorder="1" applyAlignment="1">
      <alignment horizontal="left" vertical="top" wrapText="1"/>
    </xf>
    <xf numFmtId="49" fontId="14" fillId="0" borderId="34" xfId="0" applyNumberFormat="1" applyFont="1" applyBorder="1" applyAlignment="1">
      <alignment horizontal="left" vertical="top" wrapText="1"/>
    </xf>
    <xf numFmtId="49" fontId="14" fillId="0" borderId="126" xfId="0" applyNumberFormat="1" applyFont="1" applyBorder="1" applyAlignment="1">
      <alignment horizontal="left" vertical="top"/>
    </xf>
    <xf numFmtId="49" fontId="14" fillId="0" borderId="121" xfId="0" applyNumberFormat="1" applyFont="1" applyBorder="1" applyAlignment="1">
      <alignment horizontal="left" vertical="top"/>
    </xf>
    <xf numFmtId="2" fontId="14" fillId="0" borderId="70" xfId="0" applyNumberFormat="1" applyFont="1" applyBorder="1" applyAlignment="1">
      <alignment horizontal="left" vertical="center" wrapText="1"/>
    </xf>
    <xf numFmtId="2" fontId="14" fillId="0" borderId="81" xfId="0" applyNumberFormat="1" applyFont="1" applyBorder="1" applyAlignment="1">
      <alignment horizontal="left" vertical="center" wrapText="1"/>
    </xf>
    <xf numFmtId="0" fontId="13" fillId="0" borderId="132" xfId="0" applyFont="1" applyBorder="1" applyAlignment="1">
      <alignment horizontal="center" vertical="center" wrapText="1"/>
    </xf>
    <xf numFmtId="0" fontId="13" fillId="0" borderId="136" xfId="0" applyFont="1" applyBorder="1" applyAlignment="1">
      <alignment vertical="center" wrapText="1"/>
    </xf>
    <xf numFmtId="0" fontId="13" fillId="0" borderId="138" xfId="0" applyFont="1" applyBorder="1" applyAlignment="1">
      <alignment vertical="center" wrapText="1"/>
    </xf>
    <xf numFmtId="0" fontId="13" fillId="0" borderId="137" xfId="0" applyFont="1" applyBorder="1" applyAlignment="1">
      <alignment vertical="center" wrapText="1"/>
    </xf>
    <xf numFmtId="49" fontId="13" fillId="0" borderId="70" xfId="0" quotePrefix="1" applyNumberFormat="1" applyFont="1" applyBorder="1" applyAlignment="1">
      <alignment horizontal="center" vertical="top"/>
    </xf>
    <xf numFmtId="49" fontId="13" fillId="0" borderId="34" xfId="0" applyNumberFormat="1" applyFont="1" applyBorder="1" applyAlignment="1">
      <alignment horizontal="center" vertical="top"/>
    </xf>
    <xf numFmtId="49" fontId="28" fillId="0" borderId="32" xfId="0" quotePrefix="1" applyNumberFormat="1" applyFont="1" applyBorder="1" applyAlignment="1">
      <alignment horizontal="center" vertical="center"/>
    </xf>
    <xf numFmtId="49" fontId="28" fillId="0" borderId="33" xfId="0" quotePrefix="1" applyNumberFormat="1" applyFont="1" applyBorder="1" applyAlignment="1">
      <alignment horizontal="center" vertical="center"/>
    </xf>
    <xf numFmtId="49" fontId="13" fillId="0" borderId="33" xfId="0" applyNumberFormat="1" applyFont="1" applyBorder="1" applyAlignment="1">
      <alignment horizontal="center" vertical="top"/>
    </xf>
    <xf numFmtId="49" fontId="13" fillId="0" borderId="32" xfId="0" quotePrefix="1" applyNumberFormat="1" applyFont="1" applyBorder="1" applyAlignment="1">
      <alignment horizontal="center" vertical="top"/>
    </xf>
    <xf numFmtId="49" fontId="13" fillId="0" borderId="33" xfId="0" quotePrefix="1" applyNumberFormat="1" applyFont="1" applyBorder="1" applyAlignment="1">
      <alignment horizontal="center" vertical="top"/>
    </xf>
    <xf numFmtId="0" fontId="13" fillId="0" borderId="79" xfId="0" applyFont="1" applyBorder="1" applyAlignment="1">
      <alignment horizontal="left" vertical="top" wrapText="1"/>
    </xf>
    <xf numFmtId="49" fontId="18" fillId="29" borderId="43" xfId="0" applyNumberFormat="1" applyFont="1" applyFill="1" applyBorder="1" applyAlignment="1">
      <alignment horizontal="center" vertical="top"/>
    </xf>
    <xf numFmtId="49" fontId="18" fillId="29" borderId="11" xfId="0" applyNumberFormat="1" applyFont="1" applyFill="1" applyBorder="1" applyAlignment="1">
      <alignment horizontal="center" vertical="top"/>
    </xf>
    <xf numFmtId="0" fontId="13" fillId="0" borderId="33" xfId="0" applyFont="1" applyBorder="1" applyAlignment="1">
      <alignment horizontal="center" vertical="top" wrapText="1"/>
    </xf>
    <xf numFmtId="0" fontId="13" fillId="0" borderId="34" xfId="0" applyFont="1" applyBorder="1" applyAlignment="1">
      <alignment horizontal="center" vertical="top" wrapText="1"/>
    </xf>
    <xf numFmtId="49" fontId="13" fillId="0" borderId="132" xfId="0" quotePrefix="1" applyNumberFormat="1" applyFont="1" applyBorder="1" applyAlignment="1">
      <alignment horizontal="center" vertical="top"/>
    </xf>
    <xf numFmtId="49" fontId="13" fillId="0" borderId="156" xfId="0" applyNumberFormat="1" applyFont="1" applyBorder="1" applyAlignment="1">
      <alignment horizontal="center" vertical="top"/>
    </xf>
    <xf numFmtId="0" fontId="13" fillId="0" borderId="387" xfId="0" applyFont="1" applyBorder="1" applyAlignment="1">
      <alignment horizontal="center" textRotation="90" wrapText="1"/>
    </xf>
    <xf numFmtId="0" fontId="13" fillId="0" borderId="55" xfId="0" applyFont="1" applyBorder="1" applyAlignment="1">
      <alignment horizontal="center" textRotation="90" wrapText="1"/>
    </xf>
    <xf numFmtId="49" fontId="13" fillId="0" borderId="70" xfId="0" quotePrefix="1" applyNumberFormat="1" applyFont="1" applyBorder="1" applyAlignment="1">
      <alignment horizontal="center" vertical="center" wrapText="1"/>
    </xf>
    <xf numFmtId="49" fontId="13" fillId="0" borderId="34" xfId="0" quotePrefix="1" applyNumberFormat="1" applyFont="1" applyBorder="1" applyAlignment="1">
      <alignment horizontal="center" vertical="center" wrapText="1"/>
    </xf>
    <xf numFmtId="49" fontId="18" fillId="30" borderId="76" xfId="0" applyNumberFormat="1" applyFont="1" applyFill="1" applyBorder="1" applyAlignment="1">
      <alignment horizontal="left" vertical="top" wrapText="1"/>
    </xf>
    <xf numFmtId="49" fontId="18" fillId="30" borderId="63" xfId="0" applyNumberFormat="1" applyFont="1" applyFill="1" applyBorder="1" applyAlignment="1">
      <alignment horizontal="left" vertical="top" wrapText="1"/>
    </xf>
    <xf numFmtId="49" fontId="18" fillId="30" borderId="105" xfId="0" applyNumberFormat="1" applyFont="1" applyFill="1" applyBorder="1" applyAlignment="1">
      <alignment horizontal="left" vertical="top" wrapText="1"/>
    </xf>
    <xf numFmtId="0" fontId="13" fillId="0" borderId="132" xfId="0" applyFont="1" applyBorder="1" applyAlignment="1">
      <alignment vertical="center" wrapText="1"/>
    </xf>
    <xf numFmtId="0" fontId="13" fillId="0" borderId="121" xfId="0" applyFont="1" applyBorder="1" applyAlignment="1">
      <alignment vertical="center" wrapText="1"/>
    </xf>
    <xf numFmtId="49" fontId="13" fillId="0" borderId="132" xfId="0" quotePrefix="1" applyNumberFormat="1" applyFont="1" applyBorder="1" applyAlignment="1">
      <alignment horizontal="center" vertical="center"/>
    </xf>
    <xf numFmtId="0" fontId="14" fillId="0" borderId="136" xfId="0" applyFont="1" applyBorder="1" applyAlignment="1">
      <alignment horizontal="center" vertical="center" wrapText="1"/>
    </xf>
    <xf numFmtId="0" fontId="14" fillId="0" borderId="137" xfId="0" applyFont="1" applyBorder="1" applyAlignment="1">
      <alignment horizontal="center" vertical="center" wrapText="1"/>
    </xf>
    <xf numFmtId="0" fontId="13" fillId="0" borderId="136" xfId="0" applyFont="1" applyBorder="1" applyAlignment="1">
      <alignment horizontal="left" vertical="center" wrapText="1"/>
    </xf>
    <xf numFmtId="0" fontId="13" fillId="25" borderId="84" xfId="0" applyFont="1" applyFill="1" applyBorder="1" applyAlignment="1">
      <alignment horizontal="left" vertical="top" wrapText="1"/>
    </xf>
    <xf numFmtId="0" fontId="13" fillId="25" borderId="39" xfId="0" applyFont="1" applyFill="1" applyBorder="1" applyAlignment="1">
      <alignment horizontal="left" vertical="top" wrapText="1"/>
    </xf>
    <xf numFmtId="49" fontId="18" fillId="30" borderId="171" xfId="0" quotePrefix="1" applyNumberFormat="1" applyFont="1" applyFill="1" applyBorder="1" applyAlignment="1">
      <alignment horizontal="center" vertical="top"/>
    </xf>
    <xf numFmtId="49" fontId="18" fillId="30" borderId="209" xfId="0" quotePrefix="1" applyNumberFormat="1" applyFont="1" applyFill="1" applyBorder="1" applyAlignment="1">
      <alignment horizontal="center" vertical="top"/>
    </xf>
    <xf numFmtId="49" fontId="18" fillId="30" borderId="33" xfId="0" quotePrefix="1" applyNumberFormat="1" applyFont="1" applyFill="1" applyBorder="1" applyAlignment="1">
      <alignment horizontal="center" vertical="top"/>
    </xf>
    <xf numFmtId="49" fontId="18" fillId="30" borderId="129" xfId="0" quotePrefix="1" applyNumberFormat="1" applyFont="1" applyFill="1" applyBorder="1" applyAlignment="1">
      <alignment horizontal="center" vertical="top"/>
    </xf>
    <xf numFmtId="49" fontId="18" fillId="29" borderId="48" xfId="0" applyNumberFormat="1" applyFont="1" applyFill="1" applyBorder="1" applyAlignment="1">
      <alignment horizontal="right" vertical="top"/>
    </xf>
    <xf numFmtId="49" fontId="18" fillId="0" borderId="33" xfId="0" applyNumberFormat="1" applyFont="1" applyBorder="1" applyAlignment="1">
      <alignment horizontal="center" vertical="top"/>
    </xf>
    <xf numFmtId="49" fontId="13" fillId="0" borderId="132" xfId="0" applyNumberFormat="1" applyFont="1" applyBorder="1" applyAlignment="1">
      <alignment horizontal="center" vertical="center"/>
    </xf>
    <xf numFmtId="0" fontId="13" fillId="0" borderId="70" xfId="0" applyFont="1" applyBorder="1" applyAlignment="1">
      <alignment vertical="center" wrapText="1"/>
    </xf>
    <xf numFmtId="0" fontId="13" fillId="0" borderId="49" xfId="0" applyFont="1" applyBorder="1" applyAlignment="1">
      <alignment vertical="center" wrapText="1"/>
    </xf>
    <xf numFmtId="49" fontId="13" fillId="25" borderId="105" xfId="0" applyNumberFormat="1" applyFont="1" applyFill="1" applyBorder="1" applyAlignment="1">
      <alignment horizontal="left" vertical="center" wrapText="1"/>
    </xf>
    <xf numFmtId="49" fontId="13" fillId="25" borderId="54" xfId="0" applyNumberFormat="1" applyFont="1" applyFill="1" applyBorder="1" applyAlignment="1">
      <alignment horizontal="left" vertical="center" wrapText="1"/>
    </xf>
    <xf numFmtId="49" fontId="13" fillId="25" borderId="86" xfId="0" applyNumberFormat="1" applyFont="1" applyFill="1" applyBorder="1" applyAlignment="1">
      <alignment horizontal="left" vertical="center" wrapText="1"/>
    </xf>
    <xf numFmtId="0" fontId="16" fillId="0" borderId="132" xfId="0" applyFont="1" applyBorder="1" applyAlignment="1">
      <alignment horizontal="left" vertical="top" wrapText="1"/>
    </xf>
    <xf numFmtId="0" fontId="16" fillId="0" borderId="126" xfId="0" applyFont="1" applyBorder="1" applyAlignment="1">
      <alignment horizontal="left" vertical="top" wrapText="1"/>
    </xf>
    <xf numFmtId="0" fontId="16" fillId="0" borderId="121" xfId="0" applyFont="1" applyBorder="1" applyAlignment="1">
      <alignment horizontal="left" vertical="top" wrapText="1"/>
    </xf>
    <xf numFmtId="0" fontId="13" fillId="0" borderId="136" xfId="0" applyFont="1" applyBorder="1" applyAlignment="1">
      <alignment horizontal="center" vertical="top" wrapText="1"/>
    </xf>
    <xf numFmtId="0" fontId="13" fillId="0" borderId="137" xfId="0" applyFont="1" applyBorder="1" applyAlignment="1">
      <alignment horizontal="center" vertical="top" wrapText="1"/>
    </xf>
    <xf numFmtId="0" fontId="13" fillId="0" borderId="138" xfId="0" applyFont="1" applyBorder="1" applyAlignment="1">
      <alignment horizontal="center" vertical="top" wrapText="1"/>
    </xf>
    <xf numFmtId="49" fontId="32" fillId="29" borderId="32" xfId="0" applyNumberFormat="1" applyFont="1" applyFill="1" applyBorder="1" applyAlignment="1">
      <alignment horizontal="left" vertical="top" wrapText="1"/>
    </xf>
    <xf numFmtId="49" fontId="32" fillId="29" borderId="63" xfId="0" applyNumberFormat="1" applyFont="1" applyFill="1" applyBorder="1" applyAlignment="1">
      <alignment horizontal="left" vertical="top" wrapText="1"/>
    </xf>
    <xf numFmtId="49" fontId="32" fillId="29" borderId="54" xfId="0" applyNumberFormat="1" applyFont="1" applyFill="1" applyBorder="1" applyAlignment="1">
      <alignment horizontal="left" vertical="top" wrapText="1"/>
    </xf>
    <xf numFmtId="49" fontId="13" fillId="0" borderId="137" xfId="0" applyNumberFormat="1" applyFont="1" applyBorder="1" applyAlignment="1">
      <alignment horizontal="left" vertical="center" wrapText="1"/>
    </xf>
    <xf numFmtId="49" fontId="18" fillId="0" borderId="7" xfId="0" quotePrefix="1" applyNumberFormat="1" applyFont="1" applyBorder="1" applyAlignment="1">
      <alignment horizontal="center" vertical="top"/>
    </xf>
    <xf numFmtId="0" fontId="13" fillId="0" borderId="137" xfId="0" applyFont="1" applyBorder="1" applyAlignment="1">
      <alignment horizontal="left" vertical="center" wrapText="1"/>
    </xf>
    <xf numFmtId="0" fontId="14" fillId="0" borderId="95" xfId="0" applyFont="1" applyBorder="1" applyAlignment="1">
      <alignment horizontal="left" vertical="top" wrapText="1"/>
    </xf>
    <xf numFmtId="0" fontId="13" fillId="25" borderId="39" xfId="0" applyFont="1" applyFill="1" applyBorder="1" applyAlignment="1">
      <alignment horizontal="center" textRotation="90" wrapText="1"/>
    </xf>
    <xf numFmtId="0" fontId="13" fillId="25" borderId="61" xfId="0" applyFont="1" applyFill="1" applyBorder="1" applyAlignment="1">
      <alignment horizontal="center" textRotation="90" wrapText="1"/>
    </xf>
    <xf numFmtId="166" fontId="13" fillId="0" borderId="136" xfId="0" applyNumberFormat="1" applyFont="1" applyBorder="1" applyAlignment="1">
      <alignment horizontal="left" vertical="top" wrapText="1"/>
    </xf>
    <xf numFmtId="166" fontId="13" fillId="0" borderId="138" xfId="0" applyNumberFormat="1" applyFont="1" applyBorder="1" applyAlignment="1">
      <alignment horizontal="left" vertical="top" wrapText="1"/>
    </xf>
    <xf numFmtId="165" fontId="18" fillId="29" borderId="76" xfId="0" applyNumberFormat="1" applyFont="1" applyFill="1" applyBorder="1" applyAlignment="1">
      <alignment horizontal="left" vertical="top" wrapText="1"/>
    </xf>
    <xf numFmtId="165" fontId="18" fillId="29" borderId="77" xfId="0" applyNumberFormat="1" applyFont="1" applyFill="1" applyBorder="1" applyAlignment="1">
      <alignment horizontal="left" vertical="top" wrapText="1"/>
    </xf>
    <xf numFmtId="165" fontId="18" fillId="29" borderId="63" xfId="0" applyNumberFormat="1" applyFont="1" applyFill="1" applyBorder="1" applyAlignment="1">
      <alignment horizontal="left" vertical="top" wrapText="1"/>
    </xf>
    <xf numFmtId="165" fontId="18" fillId="29" borderId="54" xfId="0" applyNumberFormat="1" applyFont="1" applyFill="1" applyBorder="1" applyAlignment="1">
      <alignment horizontal="left" vertical="top" wrapText="1"/>
    </xf>
    <xf numFmtId="49" fontId="13" fillId="0" borderId="59" xfId="0" applyNumberFormat="1" applyFont="1" applyBorder="1" applyAlignment="1">
      <alignment horizontal="center" vertical="center" wrapText="1"/>
    </xf>
    <xf numFmtId="49" fontId="13" fillId="0" borderId="49" xfId="0" applyNumberFormat="1" applyFont="1" applyBorder="1" applyAlignment="1">
      <alignment horizontal="center" vertical="center" wrapText="1"/>
    </xf>
    <xf numFmtId="49" fontId="13" fillId="0" borderId="136" xfId="0" applyNumberFormat="1" applyFont="1" applyBorder="1" applyAlignment="1">
      <alignment horizontal="center" vertical="center" wrapText="1"/>
    </xf>
    <xf numFmtId="49" fontId="13" fillId="0" borderId="137" xfId="0" applyNumberFormat="1" applyFont="1" applyBorder="1" applyAlignment="1">
      <alignment horizontal="center" vertical="center" wrapText="1"/>
    </xf>
    <xf numFmtId="49" fontId="13" fillId="0" borderId="138" xfId="0" applyNumberFormat="1" applyFont="1" applyBorder="1" applyAlignment="1">
      <alignment horizontal="center" vertical="center" wrapText="1"/>
    </xf>
    <xf numFmtId="49" fontId="18" fillId="29" borderId="64" xfId="0" applyNumberFormat="1" applyFont="1" applyFill="1" applyBorder="1" applyAlignment="1">
      <alignment horizontal="right" vertical="top"/>
    </xf>
    <xf numFmtId="49" fontId="18" fillId="29" borderId="86" xfId="0" applyNumberFormat="1" applyFont="1" applyFill="1" applyBorder="1" applyAlignment="1">
      <alignment horizontal="right" vertical="top"/>
    </xf>
    <xf numFmtId="49" fontId="18" fillId="29" borderId="7" xfId="0" quotePrefix="1" applyNumberFormat="1" applyFont="1" applyFill="1" applyBorder="1" applyAlignment="1">
      <alignment horizontal="center" vertical="top"/>
    </xf>
    <xf numFmtId="49" fontId="18" fillId="29" borderId="197" xfId="0" applyNumberFormat="1" applyFont="1" applyFill="1" applyBorder="1" applyAlignment="1">
      <alignment horizontal="center" vertical="top"/>
    </xf>
    <xf numFmtId="49" fontId="18" fillId="29" borderId="198" xfId="0" applyNumberFormat="1" applyFont="1" applyFill="1" applyBorder="1" applyAlignment="1">
      <alignment horizontal="center" vertical="top"/>
    </xf>
    <xf numFmtId="49" fontId="18" fillId="29" borderId="221" xfId="0" applyNumberFormat="1" applyFont="1" applyFill="1" applyBorder="1" applyAlignment="1">
      <alignment horizontal="center" vertical="top"/>
    </xf>
    <xf numFmtId="49" fontId="18" fillId="0" borderId="219" xfId="0" applyNumberFormat="1" applyFont="1" applyBorder="1" applyAlignment="1">
      <alignment horizontal="center" vertical="top"/>
    </xf>
    <xf numFmtId="49" fontId="18" fillId="0" borderId="6" xfId="0" applyNumberFormat="1" applyFont="1" applyBorder="1" applyAlignment="1">
      <alignment horizontal="center" vertical="top"/>
    </xf>
    <xf numFmtId="49" fontId="18" fillId="0" borderId="17" xfId="0" applyNumberFormat="1" applyFont="1" applyBorder="1" applyAlignment="1">
      <alignment horizontal="center" vertical="top"/>
    </xf>
    <xf numFmtId="0" fontId="29" fillId="0" borderId="198" xfId="0" applyFont="1" applyBorder="1" applyAlignment="1">
      <alignment horizontal="left" vertical="top" wrapText="1"/>
    </xf>
    <xf numFmtId="0" fontId="29" fillId="0" borderId="221" xfId="0" applyFont="1" applyBorder="1" applyAlignment="1">
      <alignment horizontal="left" vertical="top" wrapText="1"/>
    </xf>
    <xf numFmtId="0" fontId="13" fillId="0" borderId="105" xfId="0" applyFont="1" applyBorder="1" applyAlignment="1">
      <alignment horizontal="center" vertical="top" wrapText="1"/>
    </xf>
    <xf numFmtId="0" fontId="13" fillId="0" borderId="54" xfId="0" applyFont="1" applyBorder="1" applyAlignment="1">
      <alignment horizontal="center" vertical="top" wrapText="1"/>
    </xf>
    <xf numFmtId="49" fontId="18" fillId="0" borderId="26" xfId="0" quotePrefix="1" applyNumberFormat="1" applyFont="1" applyBorder="1" applyAlignment="1">
      <alignment horizontal="center" vertical="top"/>
    </xf>
    <xf numFmtId="49" fontId="18" fillId="0" borderId="8" xfId="0" applyNumberFormat="1" applyFont="1" applyBorder="1" applyAlignment="1">
      <alignment horizontal="center" vertical="top"/>
    </xf>
    <xf numFmtId="49" fontId="18" fillId="30" borderId="57" xfId="23" applyNumberFormat="1" applyFont="1" applyFill="1" applyBorder="1" applyAlignment="1">
      <alignment horizontal="center" vertical="top"/>
    </xf>
    <xf numFmtId="49" fontId="18" fillId="30" borderId="59" xfId="23" applyNumberFormat="1" applyFont="1" applyFill="1" applyBorder="1" applyAlignment="1">
      <alignment horizontal="center" vertical="top"/>
    </xf>
    <xf numFmtId="49" fontId="18" fillId="30" borderId="82" xfId="23" applyNumberFormat="1" applyFont="1" applyFill="1" applyBorder="1" applyAlignment="1">
      <alignment horizontal="center" vertical="top"/>
    </xf>
    <xf numFmtId="49" fontId="18" fillId="29" borderId="70" xfId="23" applyNumberFormat="1" applyFont="1" applyFill="1" applyBorder="1" applyAlignment="1">
      <alignment horizontal="center" vertical="top"/>
    </xf>
    <xf numFmtId="49" fontId="18" fillId="29" borderId="59" xfId="23" applyNumberFormat="1" applyFont="1" applyFill="1" applyBorder="1" applyAlignment="1">
      <alignment horizontal="center" vertical="top"/>
    </xf>
    <xf numFmtId="49" fontId="18" fillId="29" borderId="123" xfId="23" applyNumberFormat="1" applyFont="1" applyFill="1" applyBorder="1" applyAlignment="1">
      <alignment horizontal="center" vertical="top"/>
    </xf>
    <xf numFmtId="49" fontId="18" fillId="0" borderId="51" xfId="23" applyNumberFormat="1" applyFont="1" applyBorder="1" applyAlignment="1">
      <alignment horizontal="center" vertical="top"/>
    </xf>
    <xf numFmtId="49" fontId="18" fillId="0" borderId="67" xfId="23" applyNumberFormat="1" applyFont="1" applyBorder="1" applyAlignment="1">
      <alignment horizontal="center" vertical="top"/>
    </xf>
    <xf numFmtId="49" fontId="18" fillId="0" borderId="52" xfId="23" applyNumberFormat="1" applyFont="1" applyBorder="1" applyAlignment="1">
      <alignment horizontal="center" vertical="top"/>
    </xf>
    <xf numFmtId="0" fontId="13" fillId="0" borderId="78" xfId="23" applyFont="1" applyBorder="1" applyAlignment="1">
      <alignment horizontal="center" vertical="top" wrapText="1"/>
    </xf>
    <xf numFmtId="0" fontId="13" fillId="0" borderId="39" xfId="23" applyFont="1" applyBorder="1" applyAlignment="1">
      <alignment horizontal="center" vertical="top" wrapText="1"/>
    </xf>
    <xf numFmtId="0" fontId="13" fillId="0" borderId="79" xfId="23" applyFont="1" applyBorder="1" applyAlignment="1">
      <alignment horizontal="center" vertical="top" wrapText="1"/>
    </xf>
    <xf numFmtId="0" fontId="13" fillId="0" borderId="70" xfId="23" applyFont="1" applyBorder="1" applyAlignment="1">
      <alignment horizontal="center" vertical="center" wrapText="1"/>
    </xf>
    <xf numFmtId="0" fontId="13" fillId="0" borderId="59" xfId="23" applyFont="1" applyBorder="1" applyAlignment="1">
      <alignment horizontal="center" vertical="center" wrapText="1"/>
    </xf>
    <xf numFmtId="0" fontId="13" fillId="0" borderId="49" xfId="23" applyFont="1" applyBorder="1" applyAlignment="1">
      <alignment horizontal="center" vertical="center" wrapText="1"/>
    </xf>
    <xf numFmtId="0" fontId="13" fillId="0" borderId="70" xfId="23" applyFont="1" applyBorder="1" applyAlignment="1">
      <alignment horizontal="left" vertical="center" wrapText="1"/>
    </xf>
    <xf numFmtId="0" fontId="13" fillId="0" borderId="59" xfId="23" applyFont="1" applyBorder="1" applyAlignment="1">
      <alignment horizontal="left" vertical="center" wrapText="1"/>
    </xf>
    <xf numFmtId="0" fontId="13" fillId="0" borderId="49" xfId="23" applyFont="1" applyBorder="1" applyAlignment="1">
      <alignment horizontal="left" vertical="center" wrapText="1"/>
    </xf>
    <xf numFmtId="49" fontId="13" fillId="0" borderId="70" xfId="23" applyNumberFormat="1" applyFont="1" applyBorder="1" applyAlignment="1">
      <alignment horizontal="left" vertical="center" wrapText="1"/>
    </xf>
    <xf numFmtId="49" fontId="13" fillId="0" borderId="59" xfId="23" applyNumberFormat="1" applyFont="1" applyBorder="1" applyAlignment="1">
      <alignment horizontal="left" vertical="center" wrapText="1"/>
    </xf>
    <xf numFmtId="49" fontId="13" fillId="0" borderId="49" xfId="23" applyNumberFormat="1" applyFont="1" applyBorder="1" applyAlignment="1">
      <alignment horizontal="left" vertical="center" wrapText="1"/>
    </xf>
    <xf numFmtId="49" fontId="14" fillId="0" borderId="32" xfId="23" quotePrefix="1" applyNumberFormat="1" applyFont="1" applyBorder="1" applyAlignment="1">
      <alignment horizontal="center" vertical="center"/>
    </xf>
    <xf numFmtId="49" fontId="14" fillId="0" borderId="33" xfId="23" quotePrefix="1" applyNumberFormat="1" applyFont="1" applyBorder="1" applyAlignment="1">
      <alignment horizontal="center" vertical="center"/>
    </xf>
    <xf numFmtId="49" fontId="14" fillId="0" borderId="34" xfId="23" quotePrefix="1" applyNumberFormat="1" applyFont="1" applyBorder="1" applyAlignment="1">
      <alignment horizontal="center" vertical="center"/>
    </xf>
    <xf numFmtId="0" fontId="13" fillId="35" borderId="39" xfId="23" applyFont="1" applyFill="1" applyBorder="1" applyAlignment="1">
      <alignment horizontal="left" vertical="top" wrapText="1"/>
    </xf>
    <xf numFmtId="0" fontId="13" fillId="35" borderId="79" xfId="23" applyFont="1" applyFill="1" applyBorder="1" applyAlignment="1">
      <alignment horizontal="left" vertical="top" wrapText="1"/>
    </xf>
    <xf numFmtId="0" fontId="13" fillId="35" borderId="70" xfId="23" applyFont="1" applyFill="1" applyBorder="1" applyAlignment="1">
      <alignment horizontal="center" vertical="center" wrapText="1"/>
    </xf>
    <xf numFmtId="0" fontId="13" fillId="35" borderId="49" xfId="23" applyFont="1" applyFill="1" applyBorder="1" applyAlignment="1">
      <alignment horizontal="center" vertical="center" wrapText="1"/>
    </xf>
    <xf numFmtId="0" fontId="13" fillId="35" borderId="32" xfId="23" applyFont="1" applyFill="1" applyBorder="1" applyAlignment="1">
      <alignment horizontal="left" vertical="center" wrapText="1"/>
    </xf>
    <xf numFmtId="0" fontId="13" fillId="35" borderId="34" xfId="23" applyFont="1" applyFill="1" applyBorder="1" applyAlignment="1">
      <alignment horizontal="left" vertical="center" wrapText="1"/>
    </xf>
    <xf numFmtId="0" fontId="13" fillId="25" borderId="70" xfId="23" applyFont="1" applyFill="1" applyBorder="1" applyAlignment="1">
      <alignment horizontal="left" vertical="center" wrapText="1"/>
    </xf>
    <xf numFmtId="0" fontId="13" fillId="25" borderId="49" xfId="23" applyFont="1" applyFill="1" applyBorder="1" applyAlignment="1">
      <alignment horizontal="left" vertical="center" wrapText="1"/>
    </xf>
    <xf numFmtId="49" fontId="13" fillId="25" borderId="70" xfId="23" applyNumberFormat="1" applyFont="1" applyFill="1" applyBorder="1" applyAlignment="1">
      <alignment horizontal="left" vertical="center" wrapText="1"/>
    </xf>
    <xf numFmtId="49" fontId="13" fillId="25" borderId="49" xfId="23" applyNumberFormat="1" applyFont="1" applyFill="1" applyBorder="1" applyAlignment="1">
      <alignment horizontal="left" vertical="center" wrapText="1"/>
    </xf>
    <xf numFmtId="0" fontId="13" fillId="25" borderId="70" xfId="23" applyFont="1" applyFill="1" applyBorder="1" applyAlignment="1">
      <alignment horizontal="center" vertical="center" wrapText="1"/>
    </xf>
    <xf numFmtId="0" fontId="13" fillId="25" borderId="49" xfId="23" applyFont="1" applyFill="1" applyBorder="1" applyAlignment="1">
      <alignment horizontal="center" vertical="center" wrapText="1"/>
    </xf>
    <xf numFmtId="49" fontId="18" fillId="29" borderId="34" xfId="23" applyNumberFormat="1" applyFont="1" applyFill="1" applyBorder="1" applyAlignment="1">
      <alignment horizontal="right" vertical="top"/>
    </xf>
    <xf numFmtId="49" fontId="18" fillId="29" borderId="64" xfId="23" applyNumberFormat="1" applyFont="1" applyFill="1" applyBorder="1" applyAlignment="1">
      <alignment horizontal="right" vertical="top"/>
    </xf>
    <xf numFmtId="49" fontId="18" fillId="29" borderId="86" xfId="23" applyNumberFormat="1" applyFont="1" applyFill="1" applyBorder="1" applyAlignment="1">
      <alignment horizontal="right" vertical="top"/>
    </xf>
    <xf numFmtId="49" fontId="18" fillId="37" borderId="76" xfId="23" applyNumberFormat="1" applyFont="1" applyFill="1" applyBorder="1" applyAlignment="1">
      <alignment horizontal="right" vertical="top"/>
    </xf>
    <xf numFmtId="49" fontId="18" fillId="37" borderId="77" xfId="23" applyNumberFormat="1" applyFont="1" applyFill="1" applyBorder="1" applyAlignment="1">
      <alignment horizontal="right" vertical="top"/>
    </xf>
    <xf numFmtId="49" fontId="18" fillId="37" borderId="65" xfId="23" applyNumberFormat="1" applyFont="1" applyFill="1" applyBorder="1" applyAlignment="1">
      <alignment horizontal="right" vertical="top"/>
    </xf>
    <xf numFmtId="49" fontId="18" fillId="30" borderId="74" xfId="23" applyNumberFormat="1" applyFont="1" applyFill="1" applyBorder="1" applyAlignment="1">
      <alignment horizontal="center" vertical="top"/>
    </xf>
    <xf numFmtId="49" fontId="13" fillId="35" borderId="59" xfId="23" applyNumberFormat="1" applyFont="1" applyFill="1" applyBorder="1" applyAlignment="1">
      <alignment horizontal="left" vertical="center" wrapText="1"/>
    </xf>
    <xf numFmtId="49" fontId="13" fillId="35" borderId="49" xfId="23" applyNumberFormat="1" applyFont="1" applyFill="1" applyBorder="1" applyAlignment="1">
      <alignment horizontal="left" vertical="center" wrapText="1"/>
    </xf>
    <xf numFmtId="49" fontId="18" fillId="29" borderId="96" xfId="23" quotePrefix="1" applyNumberFormat="1" applyFont="1" applyFill="1" applyBorder="1" applyAlignment="1">
      <alignment horizontal="center" vertical="top"/>
    </xf>
    <xf numFmtId="49" fontId="18" fillId="29" borderId="82" xfId="23" applyNumberFormat="1" applyFont="1" applyFill="1" applyBorder="1" applyAlignment="1">
      <alignment horizontal="center" vertical="top"/>
    </xf>
    <xf numFmtId="49" fontId="18" fillId="29" borderId="49" xfId="23" applyNumberFormat="1" applyFont="1" applyFill="1" applyBorder="1" applyAlignment="1">
      <alignment horizontal="center" vertical="top"/>
    </xf>
    <xf numFmtId="49" fontId="18" fillId="0" borderId="16" xfId="23" applyNumberFormat="1" applyFont="1" applyBorder="1" applyAlignment="1">
      <alignment horizontal="center" vertical="top"/>
    </xf>
    <xf numFmtId="0" fontId="13" fillId="25" borderId="26" xfId="23" applyFont="1" applyFill="1" applyBorder="1" applyAlignment="1">
      <alignment horizontal="left" vertical="top" wrapText="1"/>
    </xf>
    <xf numFmtId="49" fontId="18" fillId="30" borderId="104" xfId="23" quotePrefix="1" applyNumberFormat="1" applyFont="1" applyFill="1" applyBorder="1" applyAlignment="1">
      <alignment horizontal="center" vertical="top"/>
    </xf>
    <xf numFmtId="49" fontId="18" fillId="30" borderId="104" xfId="23" applyNumberFormat="1" applyFont="1" applyFill="1" applyBorder="1" applyAlignment="1">
      <alignment horizontal="center" vertical="top"/>
    </xf>
    <xf numFmtId="49" fontId="18" fillId="30" borderId="94" xfId="23" applyNumberFormat="1" applyFont="1" applyFill="1" applyBorder="1" applyAlignment="1">
      <alignment horizontal="center" vertical="top"/>
    </xf>
    <xf numFmtId="49" fontId="18" fillId="30" borderId="223" xfId="23" applyNumberFormat="1" applyFont="1" applyFill="1" applyBorder="1" applyAlignment="1">
      <alignment horizontal="center" vertical="top"/>
    </xf>
    <xf numFmtId="49" fontId="18" fillId="29" borderId="7" xfId="23" applyNumberFormat="1" applyFont="1" applyFill="1" applyBorder="1" applyAlignment="1">
      <alignment horizontal="center" vertical="top"/>
    </xf>
    <xf numFmtId="49" fontId="18" fillId="29" borderId="9" xfId="23" applyNumberFormat="1" applyFont="1" applyFill="1" applyBorder="1" applyAlignment="1">
      <alignment horizontal="center" vertical="top"/>
    </xf>
    <xf numFmtId="49" fontId="18" fillId="0" borderId="13" xfId="23" applyNumberFormat="1" applyFont="1" applyBorder="1" applyAlignment="1">
      <alignment horizontal="center" vertical="top"/>
    </xf>
    <xf numFmtId="49" fontId="18" fillId="0" borderId="7" xfId="23" applyNumberFormat="1" applyFont="1" applyBorder="1" applyAlignment="1">
      <alignment horizontal="center" vertical="top"/>
    </xf>
    <xf numFmtId="49" fontId="18" fillId="0" borderId="9" xfId="23" applyNumberFormat="1" applyFont="1" applyBorder="1" applyAlignment="1">
      <alignment horizontal="center" vertical="top"/>
    </xf>
    <xf numFmtId="0" fontId="13" fillId="0" borderId="5" xfId="23" applyFont="1" applyBorder="1" applyAlignment="1">
      <alignment horizontal="left" vertical="top" wrapText="1"/>
    </xf>
    <xf numFmtId="0" fontId="13" fillId="0" borderId="6" xfId="23" applyFont="1" applyBorder="1" applyAlignment="1">
      <alignment horizontal="left" vertical="top" wrapText="1"/>
    </xf>
    <xf numFmtId="0" fontId="13" fillId="0" borderId="17" xfId="23" applyFont="1" applyBorder="1" applyAlignment="1">
      <alignment horizontal="left" vertical="top" wrapText="1"/>
    </xf>
    <xf numFmtId="49" fontId="18" fillId="30" borderId="278" xfId="23" applyNumberFormat="1" applyFont="1" applyFill="1" applyBorder="1" applyAlignment="1">
      <alignment horizontal="center" vertical="top"/>
    </xf>
    <xf numFmtId="49" fontId="18" fillId="30" borderId="33" xfId="23" applyNumberFormat="1" applyFont="1" applyFill="1" applyBorder="1" applyAlignment="1">
      <alignment horizontal="center" vertical="top"/>
    </xf>
    <xf numFmtId="0" fontId="13" fillId="25" borderId="78" xfId="23" applyFont="1" applyFill="1" applyBorder="1" applyAlignment="1">
      <alignment horizontal="left" vertical="top" wrapText="1"/>
    </xf>
    <xf numFmtId="0" fontId="13" fillId="25" borderId="79" xfId="23" applyFont="1" applyFill="1" applyBorder="1" applyAlignment="1">
      <alignment horizontal="left" vertical="top" wrapText="1"/>
    </xf>
    <xf numFmtId="49" fontId="18" fillId="29" borderId="96" xfId="23" applyNumberFormat="1" applyFont="1" applyFill="1" applyBorder="1" applyAlignment="1">
      <alignment horizontal="center" vertical="top"/>
    </xf>
    <xf numFmtId="49" fontId="18" fillId="30" borderId="67" xfId="23" applyNumberFormat="1" applyFont="1" applyFill="1" applyBorder="1" applyAlignment="1">
      <alignment horizontal="center" vertical="top"/>
    </xf>
    <xf numFmtId="49" fontId="18" fillId="30" borderId="52" xfId="23" applyNumberFormat="1" applyFont="1" applyFill="1" applyBorder="1" applyAlignment="1">
      <alignment horizontal="center" vertical="top"/>
    </xf>
    <xf numFmtId="49" fontId="18" fillId="29" borderId="11" xfId="23" applyNumberFormat="1" applyFont="1" applyFill="1" applyBorder="1" applyAlignment="1">
      <alignment horizontal="center" vertical="top"/>
    </xf>
    <xf numFmtId="49" fontId="18" fillId="29" borderId="13" xfId="23" applyNumberFormat="1" applyFont="1" applyFill="1" applyBorder="1" applyAlignment="1">
      <alignment horizontal="center" vertical="top"/>
    </xf>
    <xf numFmtId="49" fontId="18" fillId="35" borderId="11" xfId="23" applyNumberFormat="1" applyFont="1" applyFill="1" applyBorder="1" applyAlignment="1">
      <alignment horizontal="center" vertical="top"/>
    </xf>
    <xf numFmtId="49" fontId="18" fillId="35" borderId="13" xfId="23" applyNumberFormat="1" applyFont="1" applyFill="1" applyBorder="1" applyAlignment="1">
      <alignment horizontal="center" vertical="top"/>
    </xf>
    <xf numFmtId="49" fontId="18" fillId="30" borderId="70" xfId="23" applyNumberFormat="1" applyFont="1" applyFill="1" applyBorder="1" applyAlignment="1">
      <alignment horizontal="center" vertical="top"/>
    </xf>
    <xf numFmtId="49" fontId="18" fillId="30" borderId="49" xfId="23" applyNumberFormat="1" applyFont="1" applyFill="1" applyBorder="1" applyAlignment="1">
      <alignment horizontal="center" vertical="top"/>
    </xf>
    <xf numFmtId="49" fontId="18" fillId="0" borderId="70" xfId="23" applyNumberFormat="1" applyFont="1" applyBorder="1" applyAlignment="1">
      <alignment horizontal="center" vertical="top"/>
    </xf>
    <xf numFmtId="49" fontId="18" fillId="0" borderId="49" xfId="23" applyNumberFormat="1" applyFont="1" applyBorder="1" applyAlignment="1">
      <alignment horizontal="center" vertical="top"/>
    </xf>
    <xf numFmtId="0" fontId="13" fillId="25" borderId="70" xfId="23" applyFont="1" applyFill="1" applyBorder="1" applyAlignment="1">
      <alignment horizontal="left" vertical="top" wrapText="1"/>
    </xf>
    <xf numFmtId="0" fontId="13" fillId="25" borderId="49" xfId="23" applyFont="1" applyFill="1" applyBorder="1" applyAlignment="1">
      <alignment horizontal="left" vertical="top" wrapText="1"/>
    </xf>
    <xf numFmtId="49" fontId="18" fillId="30" borderId="222" xfId="23" applyNumberFormat="1" applyFont="1" applyFill="1" applyBorder="1" applyAlignment="1">
      <alignment horizontal="center" vertical="top"/>
    </xf>
    <xf numFmtId="0" fontId="13" fillId="25" borderId="6" xfId="23" applyFont="1" applyFill="1" applyBorder="1" applyAlignment="1">
      <alignment horizontal="left" vertical="top" wrapText="1"/>
    </xf>
    <xf numFmtId="49" fontId="13" fillId="35" borderId="126" xfId="23" applyNumberFormat="1" applyFont="1" applyFill="1" applyBorder="1" applyAlignment="1">
      <alignment horizontal="left" vertical="center" wrapText="1"/>
    </xf>
    <xf numFmtId="49" fontId="13" fillId="35" borderId="121" xfId="23" applyNumberFormat="1" applyFont="1" applyFill="1" applyBorder="1" applyAlignment="1">
      <alignment horizontal="left" vertical="center" wrapText="1"/>
    </xf>
    <xf numFmtId="49" fontId="13" fillId="25" borderId="136" xfId="23" applyNumberFormat="1" applyFont="1" applyFill="1" applyBorder="1" applyAlignment="1">
      <alignment horizontal="left" vertical="center" wrapText="1"/>
    </xf>
    <xf numFmtId="49" fontId="13" fillId="25" borderId="137" xfId="23" applyNumberFormat="1" applyFont="1" applyFill="1" applyBorder="1" applyAlignment="1">
      <alignment horizontal="left" vertical="center" wrapText="1"/>
    </xf>
    <xf numFmtId="49" fontId="18" fillId="29" borderId="82" xfId="23" quotePrefix="1" applyNumberFormat="1" applyFont="1" applyFill="1" applyBorder="1" applyAlignment="1">
      <alignment horizontal="center" vertical="top"/>
    </xf>
    <xf numFmtId="49" fontId="18" fillId="0" borderId="15" xfId="23" applyNumberFormat="1" applyFont="1" applyBorder="1" applyAlignment="1">
      <alignment horizontal="center" vertical="top"/>
    </xf>
    <xf numFmtId="0" fontId="13" fillId="25" borderId="8" xfId="23" applyFont="1" applyFill="1" applyBorder="1" applyAlignment="1">
      <alignment horizontal="left" vertical="top" wrapText="1"/>
    </xf>
    <xf numFmtId="49" fontId="18" fillId="29" borderId="147" xfId="23" applyNumberFormat="1" applyFont="1" applyFill="1" applyBorder="1" applyAlignment="1">
      <alignment horizontal="center" vertical="top"/>
    </xf>
    <xf numFmtId="49" fontId="18" fillId="29" borderId="202" xfId="23" applyNumberFormat="1" applyFont="1" applyFill="1" applyBorder="1" applyAlignment="1">
      <alignment horizontal="center" vertical="top"/>
    </xf>
    <xf numFmtId="49" fontId="18" fillId="29" borderId="137" xfId="23" applyNumberFormat="1" applyFont="1" applyFill="1" applyBorder="1" applyAlignment="1">
      <alignment horizontal="center" vertical="top"/>
    </xf>
    <xf numFmtId="49" fontId="18" fillId="29" borderId="60" xfId="23" applyNumberFormat="1" applyFont="1" applyFill="1" applyBorder="1" applyAlignment="1">
      <alignment horizontal="center" vertical="top"/>
    </xf>
    <xf numFmtId="49" fontId="18" fillId="25" borderId="9" xfId="23" applyNumberFormat="1" applyFont="1" applyFill="1" applyBorder="1" applyAlignment="1">
      <alignment horizontal="center" vertical="top"/>
    </xf>
    <xf numFmtId="49" fontId="18" fillId="25" borderId="13" xfId="23" applyNumberFormat="1" applyFont="1" applyFill="1" applyBorder="1" applyAlignment="1">
      <alignment horizontal="center" vertical="top"/>
    </xf>
    <xf numFmtId="0" fontId="14" fillId="0" borderId="147" xfId="23" applyFont="1" applyBorder="1" applyAlignment="1">
      <alignment horizontal="left" vertical="top" wrapText="1"/>
    </xf>
    <xf numFmtId="0" fontId="13" fillId="0" borderId="148" xfId="23" applyFont="1" applyBorder="1" applyAlignment="1">
      <alignment horizontal="left" vertical="top" wrapText="1"/>
    </xf>
    <xf numFmtId="0" fontId="13" fillId="0" borderId="149" xfId="23" applyFont="1" applyBorder="1" applyAlignment="1">
      <alignment horizontal="left" vertical="top" wrapText="1"/>
    </xf>
    <xf numFmtId="49" fontId="13" fillId="25" borderId="59" xfId="23" applyNumberFormat="1" applyFont="1" applyFill="1" applyBorder="1" applyAlignment="1">
      <alignment horizontal="center" vertical="center"/>
    </xf>
    <xf numFmtId="49" fontId="13" fillId="25" borderId="34" xfId="23" applyNumberFormat="1" applyFont="1" applyFill="1" applyBorder="1" applyAlignment="1">
      <alignment horizontal="center" vertical="center"/>
    </xf>
    <xf numFmtId="49" fontId="13" fillId="25" borderId="32" xfId="23" applyNumberFormat="1" applyFont="1" applyFill="1" applyBorder="1" applyAlignment="1">
      <alignment horizontal="center" vertical="center" wrapText="1"/>
    </xf>
    <xf numFmtId="49" fontId="13" fillId="25" borderId="33" xfId="23" applyNumberFormat="1" applyFont="1" applyFill="1" applyBorder="1" applyAlignment="1">
      <alignment horizontal="center" vertical="center" wrapText="1"/>
    </xf>
    <xf numFmtId="49" fontId="18" fillId="29" borderId="16" xfId="23" applyNumberFormat="1" applyFont="1" applyFill="1" applyBorder="1" applyAlignment="1">
      <alignment horizontal="center" vertical="top"/>
    </xf>
    <xf numFmtId="49" fontId="18" fillId="29" borderId="15" xfId="23" applyNumberFormat="1" applyFont="1" applyFill="1" applyBorder="1" applyAlignment="1">
      <alignment horizontal="center" vertical="top"/>
    </xf>
    <xf numFmtId="0" fontId="13" fillId="0" borderId="26" xfId="23" applyFont="1" applyBorder="1" applyAlignment="1">
      <alignment horizontal="left" vertical="top" wrapText="1"/>
    </xf>
    <xf numFmtId="0" fontId="13" fillId="0" borderId="8" xfId="23" applyFont="1" applyBorder="1" applyAlignment="1">
      <alignment horizontal="left" vertical="top" wrapText="1"/>
    </xf>
    <xf numFmtId="49" fontId="13" fillId="25" borderId="59" xfId="23" applyNumberFormat="1" applyFont="1" applyFill="1" applyBorder="1" applyAlignment="1">
      <alignment horizontal="left" vertical="center" wrapText="1"/>
    </xf>
    <xf numFmtId="0" fontId="13" fillId="25" borderId="12" xfId="23" applyFont="1" applyFill="1" applyBorder="1" applyAlignment="1">
      <alignment horizontal="left" vertical="top" wrapText="1"/>
    </xf>
    <xf numFmtId="0" fontId="13" fillId="25" borderId="59" xfId="23" applyFont="1" applyFill="1" applyBorder="1" applyAlignment="1">
      <alignment horizontal="left" vertical="center" wrapText="1"/>
    </xf>
    <xf numFmtId="0" fontId="13" fillId="35" borderId="70" xfId="23" applyFont="1" applyFill="1" applyBorder="1" applyAlignment="1">
      <alignment horizontal="left" vertical="center" wrapText="1"/>
    </xf>
    <xf numFmtId="0" fontId="13" fillId="35" borderId="59" xfId="23" applyFont="1" applyFill="1" applyBorder="1" applyAlignment="1">
      <alignment horizontal="left" vertical="center" wrapText="1"/>
    </xf>
    <xf numFmtId="0" fontId="13" fillId="25" borderId="59" xfId="23" applyFont="1" applyFill="1" applyBorder="1" applyAlignment="1">
      <alignment horizontal="center" vertical="center" wrapText="1"/>
    </xf>
    <xf numFmtId="0" fontId="13" fillId="35" borderId="59" xfId="23" applyFont="1" applyFill="1" applyBorder="1" applyAlignment="1">
      <alignment horizontal="center" vertical="center" wrapText="1"/>
    </xf>
    <xf numFmtId="0" fontId="13" fillId="0" borderId="0" xfId="23" applyFont="1" applyAlignment="1">
      <alignment horizontal="right"/>
    </xf>
    <xf numFmtId="0" fontId="13" fillId="0" borderId="97" xfId="0" applyFont="1" applyBorder="1" applyAlignment="1">
      <alignment horizontal="center" textRotation="90"/>
    </xf>
    <xf numFmtId="0" fontId="13" fillId="0" borderId="47" xfId="0" applyFont="1" applyBorder="1" applyAlignment="1">
      <alignment horizontal="center" textRotation="90"/>
    </xf>
    <xf numFmtId="0" fontId="13" fillId="0" borderId="102" xfId="0" applyFont="1" applyBorder="1" applyAlignment="1">
      <alignment horizontal="center" textRotation="90"/>
    </xf>
    <xf numFmtId="0" fontId="13" fillId="0" borderId="22" xfId="0" applyFont="1" applyBorder="1" applyAlignment="1">
      <alignment horizontal="center" textRotation="90"/>
    </xf>
    <xf numFmtId="49" fontId="18" fillId="30" borderId="51" xfId="23" applyNumberFormat="1" applyFont="1" applyFill="1" applyBorder="1" applyAlignment="1">
      <alignment horizontal="center" vertical="top"/>
    </xf>
    <xf numFmtId="49" fontId="13" fillId="0" borderId="59" xfId="23" applyNumberFormat="1" applyFont="1" applyBorder="1" applyAlignment="1">
      <alignment horizontal="center" vertical="center" wrapText="1"/>
    </xf>
    <xf numFmtId="49" fontId="13" fillId="0" borderId="33" xfId="23" applyNumberFormat="1" applyFont="1" applyBorder="1" applyAlignment="1">
      <alignment horizontal="center" vertical="center" wrapText="1"/>
    </xf>
    <xf numFmtId="49" fontId="13" fillId="0" borderId="132" xfId="23" applyNumberFormat="1" applyFont="1" applyBorder="1" applyAlignment="1">
      <alignment horizontal="center" vertical="center"/>
    </xf>
    <xf numFmtId="49" fontId="13" fillId="0" borderId="126" xfId="23" applyNumberFormat="1" applyFont="1" applyBorder="1" applyAlignment="1">
      <alignment horizontal="center" vertical="center"/>
    </xf>
    <xf numFmtId="49" fontId="13" fillId="0" borderId="137" xfId="23" applyNumberFormat="1" applyFont="1" applyBorder="1" applyAlignment="1">
      <alignment horizontal="center" vertical="center"/>
    </xf>
    <xf numFmtId="49" fontId="18" fillId="30" borderId="14" xfId="23" applyNumberFormat="1" applyFont="1" applyFill="1" applyBorder="1" applyAlignment="1">
      <alignment horizontal="right" vertical="top"/>
    </xf>
    <xf numFmtId="49" fontId="18" fillId="30" borderId="15" xfId="23" applyNumberFormat="1" applyFont="1" applyFill="1" applyBorder="1" applyAlignment="1">
      <alignment horizontal="right" vertical="top"/>
    </xf>
    <xf numFmtId="49" fontId="18" fillId="31" borderId="307" xfId="23" applyNumberFormat="1" applyFont="1" applyFill="1" applyBorder="1" applyAlignment="1">
      <alignment horizontal="right" vertical="top"/>
    </xf>
    <xf numFmtId="49" fontId="13" fillId="0" borderId="70" xfId="23" applyNumberFormat="1" applyFont="1" applyBorder="1" applyAlignment="1">
      <alignment horizontal="center" vertical="center"/>
    </xf>
    <xf numFmtId="49" fontId="13" fillId="0" borderId="59" xfId="23" applyNumberFormat="1" applyFont="1" applyBorder="1" applyAlignment="1">
      <alignment horizontal="center" vertical="center"/>
    </xf>
    <xf numFmtId="49" fontId="13" fillId="0" borderId="33" xfId="23" applyNumberFormat="1" applyFont="1" applyBorder="1" applyAlignment="1">
      <alignment horizontal="center" vertical="center"/>
    </xf>
    <xf numFmtId="49" fontId="13" fillId="0" borderId="70" xfId="23" applyNumberFormat="1" applyFont="1" applyBorder="1" applyAlignment="1">
      <alignment horizontal="center" vertical="center" wrapText="1"/>
    </xf>
    <xf numFmtId="49" fontId="13" fillId="0" borderId="34" xfId="23" applyNumberFormat="1" applyFont="1" applyBorder="1" applyAlignment="1">
      <alignment horizontal="center" vertical="center" wrapText="1"/>
    </xf>
    <xf numFmtId="49" fontId="13" fillId="0" borderId="34" xfId="23" applyNumberFormat="1" applyFont="1" applyBorder="1" applyAlignment="1">
      <alignment horizontal="center" vertical="center"/>
    </xf>
    <xf numFmtId="49" fontId="18" fillId="0" borderId="147" xfId="23" applyNumberFormat="1" applyFont="1" applyBorder="1" applyAlignment="1">
      <alignment horizontal="center" vertical="top"/>
    </xf>
    <xf numFmtId="49" fontId="18" fillId="0" borderId="202" xfId="23" applyNumberFormat="1" applyFont="1" applyBorder="1" applyAlignment="1">
      <alignment horizontal="center" vertical="top"/>
    </xf>
    <xf numFmtId="49" fontId="18" fillId="0" borderId="137" xfId="23" applyNumberFormat="1" applyFont="1" applyBorder="1" applyAlignment="1">
      <alignment horizontal="center" vertical="top"/>
    </xf>
    <xf numFmtId="0" fontId="13" fillId="25" borderId="136" xfId="23" applyFont="1" applyFill="1" applyBorder="1" applyAlignment="1">
      <alignment horizontal="center" vertical="center" wrapText="1"/>
    </xf>
    <xf numFmtId="0" fontId="13" fillId="25" borderId="137" xfId="23" applyFont="1" applyFill="1" applyBorder="1" applyAlignment="1">
      <alignment horizontal="center" vertical="center" wrapText="1"/>
    </xf>
    <xf numFmtId="49" fontId="18" fillId="30" borderId="209" xfId="23" applyNumberFormat="1" applyFont="1" applyFill="1" applyBorder="1" applyAlignment="1">
      <alignment horizontal="center" vertical="top"/>
    </xf>
    <xf numFmtId="49" fontId="18" fillId="30" borderId="129" xfId="23" applyNumberFormat="1" applyFont="1" applyFill="1" applyBorder="1" applyAlignment="1">
      <alignment horizontal="center" vertical="top"/>
    </xf>
    <xf numFmtId="49" fontId="18" fillId="29" borderId="136" xfId="23" applyNumberFormat="1" applyFont="1" applyFill="1" applyBorder="1" applyAlignment="1">
      <alignment horizontal="center" vertical="top"/>
    </xf>
    <xf numFmtId="49" fontId="18" fillId="29" borderId="138" xfId="23" applyNumberFormat="1" applyFont="1" applyFill="1" applyBorder="1" applyAlignment="1">
      <alignment horizontal="center" vertical="top"/>
    </xf>
    <xf numFmtId="49" fontId="18" fillId="0" borderId="136" xfId="23" applyNumberFormat="1" applyFont="1" applyBorder="1" applyAlignment="1">
      <alignment horizontal="center" vertical="top"/>
    </xf>
    <xf numFmtId="49" fontId="18" fillId="0" borderId="138" xfId="23" applyNumberFormat="1" applyFont="1" applyBorder="1" applyAlignment="1">
      <alignment horizontal="center" vertical="top"/>
    </xf>
    <xf numFmtId="0" fontId="13" fillId="0" borderId="136" xfId="23" applyFont="1" applyBorder="1" applyAlignment="1">
      <alignment horizontal="left" vertical="top" wrapText="1"/>
    </xf>
    <xf numFmtId="0" fontId="13" fillId="0" borderId="138" xfId="23" applyFont="1" applyBorder="1" applyAlignment="1">
      <alignment horizontal="left" vertical="top" wrapText="1"/>
    </xf>
    <xf numFmtId="0" fontId="13" fillId="25" borderId="138" xfId="23" applyFont="1" applyFill="1" applyBorder="1" applyAlignment="1">
      <alignment horizontal="center" vertical="center" wrapText="1"/>
    </xf>
    <xf numFmtId="0" fontId="13" fillId="25" borderId="136" xfId="23" applyFont="1" applyFill="1" applyBorder="1" applyAlignment="1">
      <alignment horizontal="left" vertical="center" wrapText="1"/>
    </xf>
    <xf numFmtId="0" fontId="13" fillId="25" borderId="138" xfId="23" applyFont="1" applyFill="1" applyBorder="1" applyAlignment="1">
      <alignment horizontal="left" vertical="center" wrapText="1"/>
    </xf>
    <xf numFmtId="49" fontId="13" fillId="25" borderId="138" xfId="23" applyNumberFormat="1" applyFont="1" applyFill="1" applyBorder="1" applyAlignment="1">
      <alignment horizontal="left" vertical="center" wrapText="1"/>
    </xf>
    <xf numFmtId="49" fontId="13" fillId="25" borderId="132" xfId="23" applyNumberFormat="1" applyFont="1" applyFill="1" applyBorder="1" applyAlignment="1">
      <alignment horizontal="center" vertical="center"/>
    </xf>
    <xf numFmtId="49" fontId="13" fillId="25" borderId="138" xfId="23" applyNumberFormat="1" applyFont="1" applyFill="1" applyBorder="1" applyAlignment="1">
      <alignment horizontal="center" vertical="center"/>
    </xf>
    <xf numFmtId="0" fontId="13" fillId="25" borderId="137" xfId="23" applyFont="1" applyFill="1" applyBorder="1" applyAlignment="1">
      <alignment horizontal="left" vertical="center" wrapText="1"/>
    </xf>
    <xf numFmtId="49" fontId="13" fillId="0" borderId="70" xfId="23" quotePrefix="1" applyNumberFormat="1" applyFont="1" applyBorder="1" applyAlignment="1">
      <alignment horizontal="center" vertical="center"/>
    </xf>
    <xf numFmtId="49" fontId="13" fillId="25" borderId="126" xfId="23" applyNumberFormat="1" applyFont="1" applyFill="1" applyBorder="1" applyAlignment="1">
      <alignment horizontal="center" vertical="center"/>
    </xf>
    <xf numFmtId="49" fontId="13" fillId="25" borderId="137" xfId="23" applyNumberFormat="1" applyFont="1" applyFill="1" applyBorder="1" applyAlignment="1">
      <alignment horizontal="center" vertical="center"/>
    </xf>
    <xf numFmtId="49" fontId="13" fillId="25" borderId="70" xfId="23" applyNumberFormat="1" applyFont="1" applyFill="1" applyBorder="1" applyAlignment="1">
      <alignment horizontal="center" vertical="center"/>
    </xf>
    <xf numFmtId="49" fontId="13" fillId="35" borderId="70" xfId="23" quotePrefix="1" applyNumberFormat="1" applyFont="1" applyFill="1" applyBorder="1" applyAlignment="1">
      <alignment horizontal="center" vertical="center"/>
    </xf>
    <xf numFmtId="49" fontId="13" fillId="35" borderId="34" xfId="23" applyNumberFormat="1" applyFont="1" applyFill="1" applyBorder="1" applyAlignment="1">
      <alignment horizontal="center" vertical="center"/>
    </xf>
    <xf numFmtId="49" fontId="18" fillId="29" borderId="43" xfId="23" applyNumberFormat="1" applyFont="1" applyFill="1" applyBorder="1" applyAlignment="1">
      <alignment horizontal="center" vertical="top"/>
    </xf>
    <xf numFmtId="49" fontId="18" fillId="0" borderId="43" xfId="23" applyNumberFormat="1" applyFont="1" applyBorder="1" applyAlignment="1">
      <alignment horizontal="center" vertical="top"/>
    </xf>
    <xf numFmtId="0" fontId="13" fillId="0" borderId="84" xfId="23" applyFont="1" applyBorder="1" applyAlignment="1">
      <alignment horizontal="left" vertical="top" wrapText="1"/>
    </xf>
    <xf numFmtId="0" fontId="13" fillId="0" borderId="79" xfId="23" applyFont="1" applyBorder="1" applyAlignment="1">
      <alignment horizontal="left" vertical="top" wrapText="1"/>
    </xf>
    <xf numFmtId="49" fontId="13" fillId="25" borderId="70" xfId="23" quotePrefix="1" applyNumberFormat="1" applyFont="1" applyFill="1" applyBorder="1" applyAlignment="1">
      <alignment horizontal="center" vertical="center"/>
    </xf>
    <xf numFmtId="0" fontId="13" fillId="0" borderId="32" xfId="23" applyFont="1" applyBorder="1" applyAlignment="1">
      <alignment horizontal="left" vertical="center" wrapText="1"/>
    </xf>
    <xf numFmtId="0" fontId="13" fillId="0" borderId="33" xfId="23" applyFont="1" applyBorder="1" applyAlignment="1">
      <alignment horizontal="left" vertical="center" wrapText="1"/>
    </xf>
    <xf numFmtId="0" fontId="13" fillId="0" borderId="34" xfId="23" applyFont="1" applyBorder="1" applyAlignment="1">
      <alignment horizontal="left" vertical="center" wrapText="1"/>
    </xf>
    <xf numFmtId="49" fontId="13" fillId="0" borderId="132" xfId="23" applyNumberFormat="1" applyFont="1" applyBorder="1" applyAlignment="1">
      <alignment horizontal="left" vertical="center" wrapText="1"/>
    </xf>
    <xf numFmtId="49" fontId="13" fillId="0" borderId="126" xfId="23" applyNumberFormat="1" applyFont="1" applyBorder="1" applyAlignment="1">
      <alignment horizontal="left" vertical="center" wrapText="1"/>
    </xf>
    <xf numFmtId="49" fontId="13" fillId="0" borderId="121" xfId="23" applyNumberFormat="1" applyFont="1" applyBorder="1" applyAlignment="1">
      <alignment horizontal="left" vertical="center" wrapText="1"/>
    </xf>
    <xf numFmtId="1" fontId="13" fillId="0" borderId="140" xfId="0" applyNumberFormat="1" applyFont="1" applyBorder="1" applyAlignment="1">
      <alignment horizontal="left" vertical="center" wrapText="1"/>
    </xf>
    <xf numFmtId="1" fontId="13" fillId="0" borderId="139" xfId="0" applyNumberFormat="1" applyFont="1" applyBorder="1" applyAlignment="1">
      <alignment horizontal="left" vertical="center" wrapText="1"/>
    </xf>
    <xf numFmtId="1" fontId="13" fillId="0" borderId="135" xfId="0" applyNumberFormat="1" applyFont="1" applyBorder="1" applyAlignment="1">
      <alignment horizontal="left" vertical="center" wrapText="1"/>
    </xf>
    <xf numFmtId="49" fontId="13" fillId="0" borderId="63" xfId="23" applyNumberFormat="1" applyFont="1" applyBorder="1" applyAlignment="1">
      <alignment horizontal="center" vertical="center" wrapText="1"/>
    </xf>
    <xf numFmtId="49" fontId="13" fillId="0" borderId="0" xfId="23" applyNumberFormat="1" applyFont="1" applyAlignment="1">
      <alignment horizontal="center" vertical="center" wrapText="1"/>
    </xf>
    <xf numFmtId="49" fontId="13" fillId="0" borderId="64" xfId="23" applyNumberFormat="1" applyFont="1" applyBorder="1" applyAlignment="1">
      <alignment horizontal="center" vertical="center" wrapText="1"/>
    </xf>
    <xf numFmtId="49" fontId="18" fillId="25" borderId="16" xfId="23" applyNumberFormat="1" applyFont="1" applyFill="1" applyBorder="1" applyAlignment="1">
      <alignment horizontal="center" vertical="top"/>
    </xf>
    <xf numFmtId="0" fontId="13" fillId="35" borderId="33" xfId="23" applyFont="1" applyFill="1" applyBorder="1" applyAlignment="1">
      <alignment horizontal="left" vertical="center" wrapText="1"/>
    </xf>
    <xf numFmtId="49" fontId="13" fillId="35" borderId="136" xfId="23" applyNumberFormat="1" applyFont="1" applyFill="1" applyBorder="1" applyAlignment="1">
      <alignment horizontal="left" vertical="center" wrapText="1"/>
    </xf>
    <xf numFmtId="49" fontId="13" fillId="35" borderId="137" xfId="23" applyNumberFormat="1" applyFont="1" applyFill="1" applyBorder="1" applyAlignment="1">
      <alignment horizontal="left" vertical="center" wrapText="1"/>
    </xf>
    <xf numFmtId="49" fontId="13" fillId="35" borderId="138" xfId="23" applyNumberFormat="1" applyFont="1" applyFill="1" applyBorder="1" applyAlignment="1">
      <alignment horizontal="left" vertical="center" wrapText="1"/>
    </xf>
    <xf numFmtId="49" fontId="13" fillId="35" borderId="132" xfId="23" quotePrefix="1" applyNumberFormat="1" applyFont="1" applyFill="1" applyBorder="1" applyAlignment="1">
      <alignment horizontal="center" vertical="center"/>
    </xf>
    <xf numFmtId="49" fontId="13" fillId="35" borderId="126" xfId="23" applyNumberFormat="1" applyFont="1" applyFill="1" applyBorder="1" applyAlignment="1">
      <alignment horizontal="center" vertical="center"/>
    </xf>
    <xf numFmtId="49" fontId="13" fillId="35" borderId="138" xfId="23" applyNumberFormat="1" applyFont="1" applyFill="1" applyBorder="1" applyAlignment="1">
      <alignment horizontal="center" vertical="center"/>
    </xf>
    <xf numFmtId="49" fontId="18" fillId="30" borderId="186" xfId="23" applyNumberFormat="1" applyFont="1" applyFill="1" applyBorder="1" applyAlignment="1">
      <alignment horizontal="center" vertical="top"/>
    </xf>
    <xf numFmtId="49" fontId="18" fillId="30" borderId="131" xfId="23" applyNumberFormat="1" applyFont="1" applyFill="1" applyBorder="1" applyAlignment="1">
      <alignment horizontal="center" vertical="top"/>
    </xf>
    <xf numFmtId="49" fontId="18" fillId="29" borderId="166" xfId="23" applyNumberFormat="1" applyFont="1" applyFill="1" applyBorder="1" applyAlignment="1">
      <alignment horizontal="center" vertical="top"/>
    </xf>
    <xf numFmtId="49" fontId="18" fillId="35" borderId="132" xfId="23" applyNumberFormat="1" applyFont="1" applyFill="1" applyBorder="1" applyAlignment="1">
      <alignment horizontal="center" vertical="top"/>
    </xf>
    <xf numFmtId="49" fontId="18" fillId="35" borderId="126" xfId="23" applyNumberFormat="1" applyFont="1" applyFill="1" applyBorder="1" applyAlignment="1">
      <alignment horizontal="center" vertical="top"/>
    </xf>
    <xf numFmtId="49" fontId="18" fillId="35" borderId="121" xfId="23" applyNumberFormat="1" applyFont="1" applyFill="1" applyBorder="1" applyAlignment="1">
      <alignment horizontal="center" vertical="top"/>
    </xf>
    <xf numFmtId="0" fontId="13" fillId="35" borderId="162" xfId="23" applyFont="1" applyFill="1" applyBorder="1" applyAlignment="1">
      <alignment horizontal="left" vertical="top" wrapText="1"/>
    </xf>
    <xf numFmtId="0" fontId="13" fillId="35" borderId="166" xfId="23" applyFont="1" applyFill="1" applyBorder="1" applyAlignment="1">
      <alignment horizontal="left" vertical="top" wrapText="1"/>
    </xf>
    <xf numFmtId="0" fontId="13" fillId="35" borderId="163" xfId="23" applyFont="1" applyFill="1" applyBorder="1" applyAlignment="1">
      <alignment horizontal="left" vertical="top" wrapText="1"/>
    </xf>
    <xf numFmtId="49" fontId="18" fillId="35" borderId="7" xfId="23" applyNumberFormat="1" applyFont="1" applyFill="1" applyBorder="1" applyAlignment="1">
      <alignment horizontal="center" vertical="top"/>
    </xf>
    <xf numFmtId="0" fontId="13" fillId="0" borderId="167" xfId="23" applyFont="1" applyBorder="1" applyAlignment="1">
      <alignment horizontal="center" vertical="center" wrapText="1"/>
    </xf>
    <xf numFmtId="0" fontId="13" fillId="0" borderId="180" xfId="23" applyFont="1" applyBorder="1" applyAlignment="1">
      <alignment horizontal="center" vertical="center" wrapText="1"/>
    </xf>
    <xf numFmtId="0" fontId="13" fillId="0" borderId="164" xfId="23" applyFont="1" applyBorder="1" applyAlignment="1">
      <alignment horizontal="center" vertical="center" wrapText="1"/>
    </xf>
    <xf numFmtId="0" fontId="13" fillId="0" borderId="155" xfId="23" applyFont="1" applyBorder="1" applyAlignment="1">
      <alignment horizontal="center" vertical="center" wrapText="1"/>
    </xf>
    <xf numFmtId="49" fontId="18" fillId="0" borderId="167" xfId="23" applyNumberFormat="1" applyFont="1" applyBorder="1" applyAlignment="1">
      <alignment horizontal="center" vertical="top"/>
    </xf>
    <xf numFmtId="49" fontId="18" fillId="0" borderId="180" xfId="23" applyNumberFormat="1" applyFont="1" applyBorder="1" applyAlignment="1">
      <alignment horizontal="center" vertical="top"/>
    </xf>
    <xf numFmtId="49" fontId="18" fillId="0" borderId="164" xfId="23" applyNumberFormat="1" applyFont="1" applyBorder="1" applyAlignment="1">
      <alignment horizontal="center" vertical="top"/>
    </xf>
    <xf numFmtId="49" fontId="18" fillId="0" borderId="155" xfId="23" applyNumberFormat="1" applyFont="1" applyBorder="1" applyAlignment="1">
      <alignment horizontal="center" vertical="top"/>
    </xf>
    <xf numFmtId="0" fontId="13" fillId="25" borderId="140" xfId="23" applyFont="1" applyFill="1" applyBorder="1" applyAlignment="1">
      <alignment horizontal="left" vertical="top" wrapText="1"/>
    </xf>
    <xf numFmtId="0" fontId="13" fillId="25" borderId="181" xfId="23" applyFont="1" applyFill="1" applyBorder="1" applyAlignment="1">
      <alignment horizontal="left" vertical="top" wrapText="1"/>
    </xf>
    <xf numFmtId="0" fontId="13" fillId="25" borderId="141" xfId="23" applyFont="1" applyFill="1" applyBorder="1" applyAlignment="1">
      <alignment horizontal="left" vertical="top" wrapText="1"/>
    </xf>
    <xf numFmtId="0" fontId="13" fillId="25" borderId="139" xfId="23" applyFont="1" applyFill="1" applyBorder="1" applyAlignment="1">
      <alignment horizontal="left" vertical="top" wrapText="1"/>
    </xf>
    <xf numFmtId="0" fontId="13" fillId="35" borderId="225" xfId="23" applyFont="1" applyFill="1" applyBorder="1" applyAlignment="1">
      <alignment horizontal="center" vertical="center" wrapText="1"/>
    </xf>
    <xf numFmtId="0" fontId="13" fillId="35" borderId="127" xfId="23" applyFont="1" applyFill="1" applyBorder="1" applyAlignment="1">
      <alignment horizontal="center" vertical="center" wrapText="1"/>
    </xf>
    <xf numFmtId="0" fontId="13" fillId="35" borderId="177" xfId="23" applyFont="1" applyFill="1" applyBorder="1" applyAlignment="1">
      <alignment horizontal="center" vertical="center" wrapText="1"/>
    </xf>
    <xf numFmtId="1" fontId="13" fillId="0" borderId="206" xfId="0" applyNumberFormat="1" applyFont="1" applyBorder="1" applyAlignment="1">
      <alignment horizontal="left" vertical="center" wrapText="1"/>
    </xf>
    <xf numFmtId="1" fontId="13" fillId="0" borderId="181" xfId="0" applyNumberFormat="1" applyFont="1" applyBorder="1" applyAlignment="1">
      <alignment horizontal="left" vertical="center" wrapText="1"/>
    </xf>
    <xf numFmtId="1" fontId="13" fillId="0" borderId="0" xfId="0" applyNumberFormat="1" applyFont="1" applyAlignment="1">
      <alignment horizontal="left" vertical="center" wrapText="1"/>
    </xf>
    <xf numFmtId="0" fontId="13" fillId="35" borderId="49" xfId="23" applyFont="1" applyFill="1" applyBorder="1" applyAlignment="1">
      <alignment horizontal="left" vertical="center" wrapText="1"/>
    </xf>
    <xf numFmtId="49" fontId="13" fillId="0" borderId="136" xfId="23" applyNumberFormat="1" applyFont="1" applyBorder="1" applyAlignment="1">
      <alignment horizontal="center" vertical="center" wrapText="1"/>
    </xf>
    <xf numFmtId="49" fontId="13" fillId="0" borderId="137" xfId="23" applyNumberFormat="1" applyFont="1" applyBorder="1" applyAlignment="1">
      <alignment horizontal="center" vertical="center" wrapText="1"/>
    </xf>
    <xf numFmtId="49" fontId="13" fillId="0" borderId="49" xfId="23" applyNumberFormat="1" applyFont="1" applyBorder="1" applyAlignment="1">
      <alignment horizontal="center" vertical="center" wrapText="1"/>
    </xf>
    <xf numFmtId="49" fontId="18" fillId="29" borderId="197" xfId="23" applyNumberFormat="1" applyFont="1" applyFill="1" applyBorder="1" applyAlignment="1">
      <alignment horizontal="center" vertical="top"/>
    </xf>
    <xf numFmtId="49" fontId="18" fillId="29" borderId="198" xfId="23" applyNumberFormat="1" applyFont="1" applyFill="1" applyBorder="1" applyAlignment="1">
      <alignment horizontal="center" vertical="top"/>
    </xf>
    <xf numFmtId="49" fontId="18" fillId="29" borderId="199" xfId="23" applyNumberFormat="1" applyFont="1" applyFill="1" applyBorder="1" applyAlignment="1">
      <alignment horizontal="center" vertical="top"/>
    </xf>
    <xf numFmtId="49" fontId="13" fillId="25" borderId="136" xfId="23" applyNumberFormat="1" applyFont="1" applyFill="1" applyBorder="1" applyAlignment="1">
      <alignment horizontal="center" vertical="center" wrapText="1"/>
    </xf>
    <xf numFmtId="49" fontId="13" fillId="25" borderId="137" xfId="23" applyNumberFormat="1" applyFont="1" applyFill="1" applyBorder="1" applyAlignment="1">
      <alignment horizontal="center" vertical="center" wrapText="1"/>
    </xf>
    <xf numFmtId="49" fontId="13" fillId="25" borderId="121" xfId="23" applyNumberFormat="1" applyFont="1" applyFill="1" applyBorder="1" applyAlignment="1">
      <alignment horizontal="center" vertical="center" wrapText="1"/>
    </xf>
    <xf numFmtId="49" fontId="18" fillId="35" borderId="136" xfId="23" applyNumberFormat="1" applyFont="1" applyFill="1" applyBorder="1" applyAlignment="1">
      <alignment horizontal="center" vertical="top"/>
    </xf>
    <xf numFmtId="49" fontId="18" fillId="35" borderId="137" xfId="23" applyNumberFormat="1" applyFont="1" applyFill="1" applyBorder="1" applyAlignment="1">
      <alignment horizontal="center" vertical="top"/>
    </xf>
    <xf numFmtId="49" fontId="18" fillId="35" borderId="138" xfId="23" applyNumberFormat="1" applyFont="1" applyFill="1" applyBorder="1" applyAlignment="1">
      <alignment horizontal="center" vertical="top"/>
    </xf>
    <xf numFmtId="0" fontId="13" fillId="0" borderId="132" xfId="23" applyFont="1" applyBorder="1" applyAlignment="1">
      <alignment horizontal="left" vertical="top" wrapText="1"/>
    </xf>
    <xf numFmtId="0" fontId="13" fillId="0" borderId="126" xfId="23" applyFont="1" applyBorder="1" applyAlignment="1">
      <alignment horizontal="left" vertical="top" wrapText="1"/>
    </xf>
    <xf numFmtId="0" fontId="13" fillId="0" borderId="121" xfId="23" applyFont="1" applyBorder="1" applyAlignment="1">
      <alignment horizontal="left" vertical="top" wrapText="1"/>
    </xf>
    <xf numFmtId="0" fontId="13" fillId="35" borderId="122" xfId="23" applyFont="1" applyFill="1" applyBorder="1" applyAlignment="1">
      <alignment horizontal="center" vertical="center" wrapText="1"/>
    </xf>
    <xf numFmtId="0" fontId="13" fillId="35" borderId="0" xfId="23" applyFont="1" applyFill="1" applyAlignment="1">
      <alignment horizontal="center" vertical="center" wrapText="1"/>
    </xf>
    <xf numFmtId="0" fontId="13" fillId="35" borderId="156" xfId="23" applyFont="1" applyFill="1" applyBorder="1" applyAlignment="1">
      <alignment horizontal="center" vertical="center" wrapText="1"/>
    </xf>
    <xf numFmtId="49" fontId="18" fillId="0" borderId="224" xfId="23" applyNumberFormat="1" applyFont="1" applyBorder="1" applyAlignment="1">
      <alignment horizontal="center" vertical="top"/>
    </xf>
    <xf numFmtId="49" fontId="18" fillId="0" borderId="14" xfId="23" applyNumberFormat="1" applyFont="1" applyBorder="1" applyAlignment="1">
      <alignment horizontal="center" vertical="top"/>
    </xf>
    <xf numFmtId="0" fontId="13" fillId="0" borderId="75" xfId="23" applyFont="1" applyBorder="1" applyAlignment="1">
      <alignment horizontal="left" vertical="top" wrapText="1"/>
    </xf>
    <xf numFmtId="0" fontId="13" fillId="0" borderId="126" xfId="0" applyFont="1" applyBorder="1" applyAlignment="1">
      <alignment horizontal="left" vertical="center" wrapText="1"/>
    </xf>
    <xf numFmtId="49" fontId="13" fillId="25" borderId="126" xfId="23" applyNumberFormat="1" applyFont="1" applyFill="1" applyBorder="1" applyAlignment="1">
      <alignment horizontal="center" vertical="center" wrapText="1"/>
    </xf>
    <xf numFmtId="49" fontId="13" fillId="0" borderId="136" xfId="23" applyNumberFormat="1" applyFont="1" applyBorder="1" applyAlignment="1">
      <alignment horizontal="left" vertical="center" wrapText="1"/>
    </xf>
    <xf numFmtId="49" fontId="13" fillId="0" borderId="137" xfId="23" applyNumberFormat="1" applyFont="1" applyBorder="1" applyAlignment="1">
      <alignment horizontal="left" vertical="center" wrapText="1"/>
    </xf>
    <xf numFmtId="49" fontId="18" fillId="25" borderId="136" xfId="23" applyNumberFormat="1" applyFont="1" applyFill="1" applyBorder="1" applyAlignment="1">
      <alignment horizontal="center" vertical="top"/>
    </xf>
    <xf numFmtId="49" fontId="18" fillId="25" borderId="137" xfId="23" applyNumberFormat="1" applyFont="1" applyFill="1" applyBorder="1" applyAlignment="1">
      <alignment horizontal="center" vertical="top"/>
    </xf>
    <xf numFmtId="0" fontId="13" fillId="0" borderId="137" xfId="23" applyFont="1" applyBorder="1" applyAlignment="1">
      <alignment horizontal="left" vertical="top" wrapText="1"/>
    </xf>
    <xf numFmtId="0" fontId="13" fillId="0" borderId="136" xfId="23" applyFont="1" applyBorder="1" applyAlignment="1">
      <alignment horizontal="center" vertical="center" wrapText="1"/>
    </xf>
    <xf numFmtId="0" fontId="13" fillId="0" borderId="137" xfId="23" applyFont="1" applyBorder="1" applyAlignment="1">
      <alignment horizontal="center" vertical="center" wrapText="1"/>
    </xf>
    <xf numFmtId="49" fontId="18" fillId="29" borderId="243" xfId="23" applyNumberFormat="1" applyFont="1" applyFill="1" applyBorder="1" applyAlignment="1">
      <alignment horizontal="right" vertical="top"/>
    </xf>
    <xf numFmtId="49" fontId="18" fillId="29" borderId="244" xfId="23" applyNumberFormat="1" applyFont="1" applyFill="1" applyBorder="1" applyAlignment="1">
      <alignment horizontal="right" vertical="top"/>
    </xf>
    <xf numFmtId="49" fontId="18" fillId="29" borderId="245" xfId="23" applyNumberFormat="1" applyFont="1" applyFill="1" applyBorder="1" applyAlignment="1">
      <alignment horizontal="right" vertical="top"/>
    </xf>
    <xf numFmtId="0" fontId="13" fillId="35" borderId="126" xfId="23" applyFont="1" applyFill="1" applyBorder="1" applyAlignment="1">
      <alignment horizontal="center" vertical="center" wrapText="1"/>
    </xf>
    <xf numFmtId="0" fontId="13" fillId="35" borderId="121" xfId="23" applyFont="1" applyFill="1" applyBorder="1" applyAlignment="1">
      <alignment horizontal="center" vertical="center" wrapText="1"/>
    </xf>
    <xf numFmtId="49" fontId="18" fillId="35" borderId="70" xfId="23" applyNumberFormat="1" applyFont="1" applyFill="1" applyBorder="1" applyAlignment="1">
      <alignment horizontal="center" vertical="top"/>
    </xf>
    <xf numFmtId="49" fontId="18" fillId="35" borderId="59" xfId="23" applyNumberFormat="1" applyFont="1" applyFill="1" applyBorder="1" applyAlignment="1">
      <alignment horizontal="center" vertical="top"/>
    </xf>
    <xf numFmtId="0" fontId="13" fillId="0" borderId="70" xfId="23" applyFont="1" applyBorder="1" applyAlignment="1">
      <alignment horizontal="left" vertical="top" wrapText="1"/>
    </xf>
    <xf numFmtId="0" fontId="13" fillId="0" borderId="59" xfId="23" applyFont="1" applyBorder="1" applyAlignment="1">
      <alignment horizontal="left" vertical="top" wrapText="1"/>
    </xf>
    <xf numFmtId="49" fontId="18" fillId="30" borderId="136" xfId="23" applyNumberFormat="1" applyFont="1" applyFill="1" applyBorder="1" applyAlignment="1">
      <alignment horizontal="center" vertical="top"/>
    </xf>
    <xf numFmtId="49" fontId="18" fillId="30" borderId="137" xfId="23" applyNumberFormat="1" applyFont="1" applyFill="1" applyBorder="1" applyAlignment="1">
      <alignment horizontal="center" vertical="top"/>
    </xf>
    <xf numFmtId="49" fontId="18" fillId="30" borderId="138" xfId="23" applyNumberFormat="1" applyFont="1" applyFill="1" applyBorder="1" applyAlignment="1">
      <alignment horizontal="center" vertical="top"/>
    </xf>
    <xf numFmtId="0" fontId="11" fillId="0" borderId="274" xfId="0" applyFont="1" applyBorder="1" applyAlignment="1">
      <alignment horizontal="left" vertical="center" wrapText="1"/>
    </xf>
    <xf numFmtId="0" fontId="11" fillId="0" borderId="128" xfId="0" applyFont="1" applyBorder="1" applyAlignment="1">
      <alignment horizontal="left" vertical="center" wrapText="1"/>
    </xf>
    <xf numFmtId="49" fontId="14" fillId="0" borderId="171" xfId="0" applyNumberFormat="1" applyFont="1" applyBorder="1" applyAlignment="1">
      <alignment horizontal="left" vertical="center" wrapText="1"/>
    </xf>
    <xf numFmtId="49" fontId="13" fillId="0" borderId="123" xfId="0" applyNumberFormat="1" applyFont="1" applyBorder="1" applyAlignment="1">
      <alignment horizontal="left" vertical="center" wrapText="1"/>
    </xf>
    <xf numFmtId="49" fontId="18" fillId="29" borderId="84" xfId="0" applyNumberFormat="1" applyFont="1" applyFill="1" applyBorder="1" applyAlignment="1">
      <alignment horizontal="center" vertical="top"/>
    </xf>
    <xf numFmtId="49" fontId="18" fillId="29" borderId="61" xfId="0" applyNumberFormat="1" applyFont="1" applyFill="1" applyBorder="1" applyAlignment="1">
      <alignment horizontal="center" vertical="top"/>
    </xf>
    <xf numFmtId="49" fontId="18" fillId="29" borderId="13" xfId="0" applyNumberFormat="1" applyFont="1" applyFill="1" applyBorder="1" applyAlignment="1">
      <alignment horizontal="center" vertical="top"/>
    </xf>
    <xf numFmtId="0" fontId="13" fillId="25" borderId="10" xfId="0" applyFont="1" applyFill="1" applyBorder="1" applyAlignment="1">
      <alignment horizontal="left" vertical="top" wrapText="1"/>
    </xf>
    <xf numFmtId="0" fontId="13" fillId="25" borderId="12" xfId="0" applyFont="1" applyFill="1" applyBorder="1" applyAlignment="1">
      <alignment horizontal="left" vertical="top" wrapText="1"/>
    </xf>
    <xf numFmtId="49" fontId="13" fillId="0" borderId="186" xfId="0" applyNumberFormat="1" applyFont="1" applyBorder="1" applyAlignment="1">
      <alignment horizontal="center" vertical="center"/>
    </xf>
    <xf numFmtId="49" fontId="13" fillId="0" borderId="129" xfId="0" applyNumberFormat="1" applyFont="1" applyBorder="1" applyAlignment="1">
      <alignment horizontal="center" vertical="center"/>
    </xf>
    <xf numFmtId="0" fontId="13" fillId="0" borderId="171" xfId="0" applyFont="1" applyBorder="1" applyAlignment="1">
      <alignment horizontal="left" vertical="center" wrapText="1"/>
    </xf>
    <xf numFmtId="49" fontId="18" fillId="29" borderId="138" xfId="0" applyNumberFormat="1" applyFont="1" applyFill="1" applyBorder="1" applyAlignment="1">
      <alignment horizontal="right" vertical="top"/>
    </xf>
    <xf numFmtId="49" fontId="18" fillId="29" borderId="156" xfId="0" applyNumberFormat="1" applyFont="1" applyFill="1" applyBorder="1" applyAlignment="1">
      <alignment horizontal="right" vertical="top"/>
    </xf>
    <xf numFmtId="49" fontId="18" fillId="29" borderId="163" xfId="0" applyNumberFormat="1" applyFont="1" applyFill="1" applyBorder="1" applyAlignment="1">
      <alignment horizontal="right" vertical="top"/>
    </xf>
    <xf numFmtId="0" fontId="13" fillId="0" borderId="171" xfId="0" applyFont="1" applyBorder="1" applyAlignment="1">
      <alignment horizontal="center" vertical="center" wrapText="1"/>
    </xf>
    <xf numFmtId="49" fontId="13" fillId="0" borderId="59" xfId="0" quotePrefix="1" applyNumberFormat="1" applyFont="1" applyBorder="1" applyAlignment="1">
      <alignment horizontal="center" vertical="center"/>
    </xf>
    <xf numFmtId="49" fontId="13" fillId="0" borderId="162" xfId="0" applyNumberFormat="1" applyFont="1" applyBorder="1" applyAlignment="1">
      <alignment horizontal="left" vertical="center" wrapText="1"/>
    </xf>
    <xf numFmtId="49" fontId="13" fillId="0" borderId="166" xfId="0" applyNumberFormat="1" applyFont="1" applyBorder="1" applyAlignment="1">
      <alignment horizontal="left" vertical="center" wrapText="1"/>
    </xf>
    <xf numFmtId="49" fontId="13" fillId="0" borderId="163" xfId="0" applyNumberFormat="1" applyFont="1" applyBorder="1" applyAlignment="1">
      <alignment horizontal="left" vertical="center" wrapText="1"/>
    </xf>
    <xf numFmtId="49" fontId="18" fillId="30" borderId="32" xfId="0" applyNumberFormat="1" applyFont="1" applyFill="1" applyBorder="1" applyAlignment="1">
      <alignment horizontal="center" vertical="top"/>
    </xf>
    <xf numFmtId="49" fontId="18" fillId="30" borderId="34" xfId="0" applyNumberFormat="1" applyFont="1" applyFill="1" applyBorder="1" applyAlignment="1">
      <alignment horizontal="center" vertical="top"/>
    </xf>
    <xf numFmtId="49" fontId="18" fillId="30" borderId="68" xfId="0" applyNumberFormat="1" applyFont="1" applyFill="1" applyBorder="1" applyAlignment="1">
      <alignment horizontal="center" vertical="top"/>
    </xf>
    <xf numFmtId="49" fontId="18" fillId="29" borderId="189" xfId="0" applyNumberFormat="1" applyFont="1" applyFill="1" applyBorder="1" applyAlignment="1">
      <alignment horizontal="center" vertical="top"/>
    </xf>
    <xf numFmtId="49" fontId="18" fillId="29" borderId="128" xfId="0" applyNumberFormat="1" applyFont="1" applyFill="1" applyBorder="1" applyAlignment="1">
      <alignment horizontal="center" vertical="top"/>
    </xf>
    <xf numFmtId="49" fontId="18" fillId="0" borderId="123" xfId="0" applyNumberFormat="1" applyFont="1" applyBorder="1" applyAlignment="1">
      <alignment horizontal="center" vertical="top"/>
    </xf>
    <xf numFmtId="0" fontId="13" fillId="25" borderId="123" xfId="0" applyFont="1" applyFill="1" applyBorder="1" applyAlignment="1">
      <alignment horizontal="left" vertical="top" wrapText="1"/>
    </xf>
    <xf numFmtId="49" fontId="18" fillId="30" borderId="67" xfId="0" applyNumberFormat="1" applyFont="1" applyFill="1" applyBorder="1" applyAlignment="1">
      <alignment horizontal="right" vertical="top"/>
    </xf>
    <xf numFmtId="49" fontId="18" fillId="30" borderId="24" xfId="0" applyNumberFormat="1" applyFont="1" applyFill="1" applyBorder="1" applyAlignment="1">
      <alignment horizontal="right" vertical="top"/>
    </xf>
    <xf numFmtId="49" fontId="18" fillId="30" borderId="28" xfId="0" applyNumberFormat="1" applyFont="1" applyFill="1" applyBorder="1" applyAlignment="1">
      <alignment horizontal="right" vertical="top"/>
    </xf>
    <xf numFmtId="49" fontId="18" fillId="30" borderId="48" xfId="0" applyNumberFormat="1" applyFont="1" applyFill="1" applyBorder="1" applyAlignment="1">
      <alignment horizontal="right" vertical="top"/>
    </xf>
    <xf numFmtId="49" fontId="13" fillId="0" borderId="126" xfId="0" applyNumberFormat="1" applyFont="1" applyBorder="1" applyAlignment="1">
      <alignment horizontal="left" vertical="top" wrapText="1"/>
    </xf>
    <xf numFmtId="49" fontId="13" fillId="0" borderId="207" xfId="0" applyNumberFormat="1" applyFont="1" applyBorder="1" applyAlignment="1">
      <alignment horizontal="left" vertical="top" wrapText="1"/>
    </xf>
    <xf numFmtId="49" fontId="13" fillId="0" borderId="195" xfId="0" quotePrefix="1" applyNumberFormat="1" applyFont="1" applyBorder="1" applyAlignment="1">
      <alignment horizontal="center" vertical="top" wrapText="1"/>
    </xf>
    <xf numFmtId="49" fontId="13" fillId="0" borderId="228" xfId="0" applyNumberFormat="1" applyFont="1" applyBorder="1" applyAlignment="1">
      <alignment horizontal="center" vertical="top" wrapText="1"/>
    </xf>
    <xf numFmtId="166" fontId="20" fillId="0" borderId="10" xfId="0" applyNumberFormat="1" applyFont="1" applyBorder="1" applyAlignment="1">
      <alignment horizontal="left" vertical="top" wrapText="1"/>
    </xf>
    <xf numFmtId="166" fontId="20" fillId="0" borderId="69" xfId="0" applyNumberFormat="1" applyFont="1" applyBorder="1" applyAlignment="1">
      <alignment horizontal="left" vertical="top" wrapText="1"/>
    </xf>
    <xf numFmtId="0" fontId="13" fillId="0" borderId="132" xfId="0" applyFont="1" applyBorder="1" applyAlignment="1">
      <alignment horizontal="left" vertical="center" wrapText="1"/>
    </xf>
    <xf numFmtId="1" fontId="13" fillId="0" borderId="136" xfId="0" applyNumberFormat="1" applyFont="1" applyBorder="1" applyAlignment="1">
      <alignment horizontal="left" vertical="center" wrapText="1"/>
    </xf>
    <xf numFmtId="1" fontId="13" fillId="0" borderId="184" xfId="0" applyNumberFormat="1" applyFont="1" applyBorder="1" applyAlignment="1">
      <alignment horizontal="left" vertical="center" wrapText="1"/>
    </xf>
    <xf numFmtId="1" fontId="13" fillId="0" borderId="150" xfId="0" applyNumberFormat="1" applyFont="1" applyBorder="1" applyAlignment="1">
      <alignment horizontal="left" vertical="center" wrapText="1"/>
    </xf>
    <xf numFmtId="1" fontId="13" fillId="0" borderId="155" xfId="0" applyNumberFormat="1" applyFont="1" applyBorder="1" applyAlignment="1">
      <alignment horizontal="left" vertical="center" wrapText="1"/>
    </xf>
    <xf numFmtId="49" fontId="13" fillId="0" borderId="105" xfId="0" applyNumberFormat="1" applyFont="1" applyBorder="1" applyAlignment="1">
      <alignment horizontal="center" vertical="center"/>
    </xf>
    <xf numFmtId="49" fontId="13" fillId="0" borderId="63" xfId="0" applyNumberFormat="1" applyFont="1" applyBorder="1" applyAlignment="1">
      <alignment horizontal="center" vertical="center"/>
    </xf>
    <xf numFmtId="49" fontId="13" fillId="25" borderId="33" xfId="0" applyNumberFormat="1" applyFont="1" applyFill="1" applyBorder="1" applyAlignment="1">
      <alignment horizontal="center" vertical="center"/>
    </xf>
    <xf numFmtId="49" fontId="18" fillId="30" borderId="59" xfId="0" applyNumberFormat="1" applyFont="1" applyFill="1" applyBorder="1" applyAlignment="1">
      <alignment horizontal="left" vertical="top"/>
    </xf>
    <xf numFmtId="49" fontId="18" fillId="30" borderId="70" xfId="0" applyNumberFormat="1" applyFont="1" applyFill="1" applyBorder="1" applyAlignment="1">
      <alignment horizontal="left" vertical="top"/>
    </xf>
    <xf numFmtId="49" fontId="18" fillId="30" borderId="171" xfId="0" applyNumberFormat="1" applyFont="1" applyFill="1" applyBorder="1" applyAlignment="1">
      <alignment horizontal="center" vertical="top"/>
    </xf>
    <xf numFmtId="49" fontId="18" fillId="30" borderId="123" xfId="0" applyNumberFormat="1" applyFont="1" applyFill="1" applyBorder="1" applyAlignment="1">
      <alignment horizontal="center" vertical="top"/>
    </xf>
    <xf numFmtId="0" fontId="13" fillId="0" borderId="33" xfId="0" applyFont="1" applyBorder="1" applyAlignment="1">
      <alignment horizontal="center" vertical="center" wrapText="1"/>
    </xf>
    <xf numFmtId="0" fontId="13" fillId="0" borderId="209" xfId="0" applyFont="1" applyBorder="1" applyAlignment="1">
      <alignment horizontal="center" vertical="center" wrapText="1"/>
    </xf>
    <xf numFmtId="0" fontId="13" fillId="0" borderId="173" xfId="0" applyFont="1" applyBorder="1" applyAlignment="1">
      <alignment horizontal="center" vertical="center" wrapText="1"/>
    </xf>
    <xf numFmtId="49" fontId="18" fillId="29" borderId="33" xfId="0" applyNumberFormat="1" applyFont="1" applyFill="1" applyBorder="1" applyAlignment="1">
      <alignment horizontal="right" vertical="top"/>
    </xf>
    <xf numFmtId="49" fontId="18" fillId="29" borderId="209" xfId="0" applyNumberFormat="1" applyFont="1" applyFill="1" applyBorder="1" applyAlignment="1">
      <alignment horizontal="right" vertical="top"/>
    </xf>
    <xf numFmtId="0" fontId="13" fillId="0" borderId="142" xfId="0" applyFont="1" applyBorder="1" applyAlignment="1">
      <alignment horizontal="left" vertical="top" wrapText="1"/>
    </xf>
    <xf numFmtId="0" fontId="13" fillId="0" borderId="144" xfId="0" applyFont="1" applyBorder="1" applyAlignment="1">
      <alignment horizontal="left" vertical="top" wrapText="1"/>
    </xf>
    <xf numFmtId="49" fontId="14" fillId="0" borderId="137" xfId="0" applyNumberFormat="1" applyFont="1" applyBorder="1" applyAlignment="1">
      <alignment horizontal="left" vertical="center"/>
    </xf>
    <xf numFmtId="49" fontId="13" fillId="0" borderId="137" xfId="0" applyNumberFormat="1" applyFont="1" applyBorder="1" applyAlignment="1">
      <alignment horizontal="left" vertical="center"/>
    </xf>
    <xf numFmtId="49" fontId="13" fillId="0" borderId="138" xfId="0" applyNumberFormat="1" applyFont="1" applyBorder="1" applyAlignment="1">
      <alignment horizontal="left" vertical="center"/>
    </xf>
    <xf numFmtId="49" fontId="13" fillId="0" borderId="121" xfId="0" applyNumberFormat="1" applyFont="1" applyBorder="1" applyAlignment="1">
      <alignment horizontal="center" vertical="center"/>
    </xf>
    <xf numFmtId="49" fontId="13" fillId="0" borderId="189" xfId="0" applyNumberFormat="1" applyFont="1" applyBorder="1" applyAlignment="1">
      <alignment horizontal="left" vertical="center" wrapText="1"/>
    </xf>
    <xf numFmtId="49" fontId="13" fillId="0" borderId="127" xfId="0" applyNumberFormat="1" applyFont="1" applyBorder="1" applyAlignment="1">
      <alignment horizontal="left" vertical="center" wrapText="1"/>
    </xf>
    <xf numFmtId="0" fontId="13" fillId="25" borderId="78" xfId="0" applyFont="1" applyFill="1" applyBorder="1" applyAlignment="1">
      <alignment horizontal="left" vertical="top" wrapText="1"/>
    </xf>
    <xf numFmtId="0" fontId="20" fillId="0" borderId="69" xfId="0" applyFont="1" applyBorder="1" applyAlignment="1">
      <alignment horizontal="center" textRotation="90" wrapText="1"/>
    </xf>
    <xf numFmtId="0" fontId="20" fillId="0" borderId="8" xfId="0" applyFont="1" applyBorder="1" applyAlignment="1">
      <alignment horizontal="center" textRotation="90" wrapText="1"/>
    </xf>
    <xf numFmtId="49" fontId="18" fillId="0" borderId="265" xfId="0" applyNumberFormat="1" applyFont="1" applyBorder="1" applyAlignment="1">
      <alignment horizontal="center" vertical="top"/>
    </xf>
    <xf numFmtId="49" fontId="18" fillId="0" borderId="269" xfId="0" applyNumberFormat="1" applyFont="1" applyBorder="1" applyAlignment="1">
      <alignment horizontal="center" vertical="top"/>
    </xf>
    <xf numFmtId="0" fontId="13" fillId="0" borderId="266" xfId="0" applyFont="1" applyBorder="1" applyAlignment="1">
      <alignment horizontal="left" vertical="top" wrapText="1"/>
    </xf>
    <xf numFmtId="0" fontId="13" fillId="0" borderId="270" xfId="0" applyFont="1" applyBorder="1" applyAlignment="1">
      <alignment horizontal="left" vertical="top" wrapText="1"/>
    </xf>
    <xf numFmtId="49" fontId="13" fillId="0" borderId="195" xfId="0" applyNumberFormat="1" applyFont="1" applyBorder="1" applyAlignment="1">
      <alignment horizontal="left" vertical="center" wrapText="1"/>
    </xf>
    <xf numFmtId="49" fontId="13" fillId="0" borderId="218" xfId="0" applyNumberFormat="1" applyFont="1" applyBorder="1" applyAlignment="1">
      <alignment horizontal="left" vertical="center" wrapText="1"/>
    </xf>
    <xf numFmtId="49" fontId="13" fillId="0" borderId="216" xfId="0" applyNumberFormat="1" applyFont="1" applyBorder="1" applyAlignment="1">
      <alignment horizontal="center" vertical="center"/>
    </xf>
    <xf numFmtId="49" fontId="13" fillId="0" borderId="132" xfId="0" applyNumberFormat="1" applyFont="1" applyBorder="1" applyAlignment="1">
      <alignment horizontal="left" vertical="center"/>
    </xf>
    <xf numFmtId="49" fontId="13" fillId="0" borderId="126" xfId="0" applyNumberFormat="1" applyFont="1" applyBorder="1" applyAlignment="1">
      <alignment horizontal="left" vertical="center"/>
    </xf>
    <xf numFmtId="49" fontId="13" fillId="0" borderId="121" xfId="0" applyNumberFormat="1" applyFont="1" applyBorder="1" applyAlignment="1">
      <alignment horizontal="left" vertical="center"/>
    </xf>
    <xf numFmtId="49" fontId="13" fillId="0" borderId="166" xfId="0" applyNumberFormat="1" applyFont="1" applyBorder="1" applyAlignment="1">
      <alignment horizontal="center" vertical="center" wrapText="1"/>
    </xf>
    <xf numFmtId="2" fontId="13" fillId="25" borderId="189" xfId="0" applyNumberFormat="1" applyFont="1" applyFill="1" applyBorder="1" applyAlignment="1">
      <alignment horizontal="center" textRotation="90" wrapText="1"/>
    </xf>
    <xf numFmtId="2" fontId="13" fillId="25" borderId="128" xfId="0" applyNumberFormat="1" applyFont="1" applyFill="1" applyBorder="1" applyAlignment="1">
      <alignment horizontal="center" textRotation="90" wrapText="1"/>
    </xf>
    <xf numFmtId="2" fontId="13" fillId="0" borderId="387" xfId="0" applyNumberFormat="1" applyFont="1" applyBorder="1" applyAlignment="1">
      <alignment horizontal="center" textRotation="90" wrapText="1"/>
    </xf>
    <xf numFmtId="2" fontId="13" fillId="0" borderId="388" xfId="0" applyNumberFormat="1" applyFont="1" applyBorder="1" applyAlignment="1">
      <alignment horizontal="center" textRotation="90" wrapText="1"/>
    </xf>
    <xf numFmtId="49" fontId="14" fillId="0" borderId="132" xfId="0" applyNumberFormat="1" applyFont="1" applyBorder="1" applyAlignment="1">
      <alignment horizontal="left" vertical="center" wrapText="1"/>
    </xf>
    <xf numFmtId="0" fontId="13" fillId="0" borderId="132" xfId="0" applyFont="1" applyBorder="1" applyAlignment="1">
      <alignment horizontal="left" vertical="top" wrapText="1"/>
    </xf>
    <xf numFmtId="0" fontId="13" fillId="0" borderId="126" xfId="0" applyFont="1" applyBorder="1" applyAlignment="1">
      <alignment horizontal="left" vertical="top" wrapText="1"/>
    </xf>
    <xf numFmtId="0" fontId="13" fillId="0" borderId="121" xfId="0" applyFont="1" applyBorder="1" applyAlignment="1">
      <alignment horizontal="left" vertical="top" wrapText="1"/>
    </xf>
    <xf numFmtId="0" fontId="13" fillId="0" borderId="206" xfId="0" applyFont="1" applyBorder="1" applyAlignment="1">
      <alignment horizontal="center" vertical="center" wrapText="1"/>
    </xf>
    <xf numFmtId="0" fontId="13" fillId="0" borderId="207" xfId="0" applyFont="1" applyBorder="1" applyAlignment="1">
      <alignment horizontal="center" vertical="center" wrapText="1"/>
    </xf>
    <xf numFmtId="0" fontId="13" fillId="25" borderId="49" xfId="0" applyFont="1" applyFill="1" applyBorder="1" applyAlignment="1">
      <alignment horizontal="center" vertical="center" wrapText="1"/>
    </xf>
    <xf numFmtId="49" fontId="18" fillId="0" borderId="11" xfId="0" applyNumberFormat="1" applyFont="1" applyBorder="1" applyAlignment="1">
      <alignment horizontal="left" vertical="top"/>
    </xf>
    <xf numFmtId="49" fontId="18" fillId="0" borderId="43" xfId="0" applyNumberFormat="1" applyFont="1" applyBorder="1" applyAlignment="1">
      <alignment horizontal="left" vertical="top"/>
    </xf>
    <xf numFmtId="49" fontId="18" fillId="29" borderId="67" xfId="0" applyNumberFormat="1" applyFont="1" applyFill="1" applyBorder="1" applyAlignment="1">
      <alignment horizontal="left" vertical="top"/>
    </xf>
    <xf numFmtId="49" fontId="18" fillId="29" borderId="66" xfId="0" applyNumberFormat="1" applyFont="1" applyFill="1" applyBorder="1" applyAlignment="1">
      <alignment horizontal="left" vertical="top"/>
    </xf>
    <xf numFmtId="49" fontId="18" fillId="29" borderId="123" xfId="0" applyNumberFormat="1" applyFont="1" applyFill="1" applyBorder="1" applyAlignment="1">
      <alignment horizontal="center" vertical="top"/>
    </xf>
    <xf numFmtId="49" fontId="18" fillId="30" borderId="186" xfId="0" applyNumberFormat="1" applyFont="1" applyFill="1" applyBorder="1" applyAlignment="1">
      <alignment horizontal="center" vertical="top"/>
    </xf>
    <xf numFmtId="49" fontId="18" fillId="30" borderId="216" xfId="0" applyNumberFormat="1" applyFont="1" applyFill="1" applyBorder="1" applyAlignment="1">
      <alignment horizontal="center" vertical="top"/>
    </xf>
    <xf numFmtId="49" fontId="18" fillId="29" borderId="132" xfId="0" applyNumberFormat="1" applyFont="1" applyFill="1" applyBorder="1" applyAlignment="1">
      <alignment horizontal="center" vertical="top"/>
    </xf>
    <xf numFmtId="49" fontId="18" fillId="29" borderId="121" xfId="0" applyNumberFormat="1" applyFont="1" applyFill="1" applyBorder="1" applyAlignment="1">
      <alignment horizontal="center" vertical="top"/>
    </xf>
    <xf numFmtId="0" fontId="13" fillId="0" borderId="32" xfId="0" applyFont="1" applyBorder="1" applyAlignment="1">
      <alignment horizontal="left" vertical="center" wrapText="1"/>
    </xf>
    <xf numFmtId="49" fontId="13" fillId="0" borderId="132" xfId="0" applyNumberFormat="1" applyFont="1" applyBorder="1" applyAlignment="1">
      <alignment horizontal="center" vertical="center" wrapText="1"/>
    </xf>
    <xf numFmtId="49" fontId="18" fillId="25" borderId="66" xfId="0" applyNumberFormat="1" applyFont="1" applyFill="1" applyBorder="1" applyAlignment="1">
      <alignment horizontal="center" vertical="top"/>
    </xf>
    <xf numFmtId="49" fontId="18" fillId="25" borderId="67" xfId="0" applyNumberFormat="1" applyFont="1" applyFill="1" applyBorder="1" applyAlignment="1">
      <alignment horizontal="center" vertical="top"/>
    </xf>
    <xf numFmtId="49" fontId="18" fillId="29" borderId="74" xfId="0" applyNumberFormat="1" applyFont="1" applyFill="1" applyBorder="1" applyAlignment="1">
      <alignment horizontal="center" vertical="top"/>
    </xf>
    <xf numFmtId="49" fontId="13" fillId="25" borderId="136" xfId="0" applyNumberFormat="1" applyFont="1" applyFill="1" applyBorder="1" applyAlignment="1">
      <alignment horizontal="left" vertical="top" wrapText="1"/>
    </xf>
    <xf numFmtId="49" fontId="13" fillId="25" borderId="137" xfId="0" applyNumberFormat="1" applyFont="1" applyFill="1" applyBorder="1" applyAlignment="1">
      <alignment horizontal="left" vertical="top" wrapText="1"/>
    </xf>
    <xf numFmtId="49" fontId="13" fillId="25" borderId="136" xfId="0" applyNumberFormat="1" applyFont="1" applyFill="1" applyBorder="1" applyAlignment="1">
      <alignment horizontal="center" vertical="center"/>
    </xf>
    <xf numFmtId="49" fontId="13" fillId="25" borderId="137" xfId="0" applyNumberFormat="1" applyFont="1" applyFill="1" applyBorder="1" applyAlignment="1">
      <alignment horizontal="center" vertical="center"/>
    </xf>
    <xf numFmtId="49" fontId="14" fillId="25" borderId="136" xfId="0" applyNumberFormat="1" applyFont="1" applyFill="1" applyBorder="1" applyAlignment="1">
      <alignment horizontal="left" vertical="center" wrapText="1"/>
    </xf>
    <xf numFmtId="49" fontId="18" fillId="25" borderId="137" xfId="0" applyNumberFormat="1" applyFont="1" applyFill="1" applyBorder="1" applyAlignment="1">
      <alignment horizontal="left" vertical="center" wrapText="1"/>
    </xf>
    <xf numFmtId="0" fontId="14" fillId="0" borderId="132" xfId="0" applyFont="1" applyBorder="1" applyAlignment="1">
      <alignment horizontal="center" vertical="center"/>
    </xf>
    <xf numFmtId="0" fontId="14" fillId="0" borderId="126" xfId="0" applyFont="1" applyBorder="1" applyAlignment="1">
      <alignment horizontal="center" vertical="center"/>
    </xf>
    <xf numFmtId="0" fontId="27" fillId="0" borderId="132" xfId="0" applyFont="1" applyBorder="1" applyAlignment="1">
      <alignment horizontal="center" vertical="center" wrapText="1"/>
    </xf>
    <xf numFmtId="0" fontId="27" fillId="0" borderId="121" xfId="0" applyFont="1" applyBorder="1" applyAlignment="1">
      <alignment horizontal="center" vertical="center" wrapText="1"/>
    </xf>
    <xf numFmtId="49" fontId="13" fillId="25" borderId="138" xfId="0" applyNumberFormat="1" applyFont="1" applyFill="1" applyBorder="1" applyAlignment="1">
      <alignment horizontal="left" vertical="top" wrapText="1"/>
    </xf>
    <xf numFmtId="49" fontId="13" fillId="25" borderId="132" xfId="0" applyNumberFormat="1" applyFont="1" applyFill="1" applyBorder="1" applyAlignment="1">
      <alignment horizontal="center" vertical="center"/>
    </xf>
    <xf numFmtId="49" fontId="13" fillId="25" borderId="121" xfId="0" applyNumberFormat="1" applyFont="1" applyFill="1" applyBorder="1" applyAlignment="1">
      <alignment horizontal="center" vertical="center"/>
    </xf>
    <xf numFmtId="49" fontId="18" fillId="25" borderId="137" xfId="0" applyNumberFormat="1" applyFont="1" applyFill="1" applyBorder="1" applyAlignment="1">
      <alignment horizontal="center" vertical="top"/>
    </xf>
    <xf numFmtId="49" fontId="13" fillId="25" borderId="132" xfId="0" applyNumberFormat="1" applyFont="1" applyFill="1" applyBorder="1" applyAlignment="1">
      <alignment horizontal="left" vertical="center" wrapText="1"/>
    </xf>
    <xf numFmtId="49" fontId="13" fillId="25" borderId="126" xfId="0" applyNumberFormat="1" applyFont="1" applyFill="1" applyBorder="1" applyAlignment="1">
      <alignment horizontal="left" vertical="center" wrapText="1"/>
    </xf>
    <xf numFmtId="49" fontId="18" fillId="31" borderId="312" xfId="0" applyNumberFormat="1" applyFont="1" applyFill="1" applyBorder="1" applyAlignment="1">
      <alignment horizontal="right" vertical="top"/>
    </xf>
    <xf numFmtId="49" fontId="18" fillId="31" borderId="56" xfId="0" applyNumberFormat="1" applyFont="1" applyFill="1" applyBorder="1" applyAlignment="1">
      <alignment horizontal="right" vertical="top"/>
    </xf>
    <xf numFmtId="0" fontId="14" fillId="0" borderId="121" xfId="0" applyFont="1" applyBorder="1" applyAlignment="1">
      <alignment horizontal="center" vertical="center"/>
    </xf>
    <xf numFmtId="0" fontId="27" fillId="0" borderId="162" xfId="0" quotePrefix="1" applyFont="1" applyBorder="1" applyAlignment="1">
      <alignment horizontal="center" vertical="center"/>
    </xf>
    <xf numFmtId="0" fontId="27" fillId="0" borderId="166" xfId="0" applyFont="1" applyBorder="1" applyAlignment="1">
      <alignment horizontal="center" vertical="center"/>
    </xf>
    <xf numFmtId="49" fontId="13" fillId="25" borderId="132" xfId="0" applyNumberFormat="1" applyFont="1" applyFill="1" applyBorder="1" applyAlignment="1">
      <alignment horizontal="left" vertical="top" wrapText="1"/>
    </xf>
    <xf numFmtId="49" fontId="13" fillId="25" borderId="126" xfId="0" applyNumberFormat="1" applyFont="1" applyFill="1" applyBorder="1" applyAlignment="1">
      <alignment horizontal="left" vertical="top" wrapText="1"/>
    </xf>
    <xf numFmtId="49" fontId="13" fillId="25" borderId="122" xfId="0" applyNumberFormat="1" applyFont="1" applyFill="1" applyBorder="1" applyAlignment="1">
      <alignment horizontal="center" vertical="center"/>
    </xf>
    <xf numFmtId="49" fontId="13" fillId="25" borderId="0" xfId="0" applyNumberFormat="1" applyFont="1" applyFill="1" applyAlignment="1">
      <alignment horizontal="center" vertical="center"/>
    </xf>
    <xf numFmtId="49" fontId="13" fillId="0" borderId="32" xfId="0" quotePrefix="1" applyNumberFormat="1" applyFont="1" applyBorder="1" applyAlignment="1">
      <alignment horizontal="center" vertical="center"/>
    </xf>
    <xf numFmtId="49" fontId="13" fillId="0" borderId="33" xfId="0" quotePrefix="1" applyNumberFormat="1" applyFont="1" applyBorder="1" applyAlignment="1">
      <alignment horizontal="center" vertical="center"/>
    </xf>
    <xf numFmtId="0" fontId="13" fillId="25" borderId="63" xfId="0" applyFont="1" applyFill="1" applyBorder="1" applyAlignment="1">
      <alignment horizontal="left" vertical="top" wrapText="1"/>
    </xf>
    <xf numFmtId="0" fontId="13" fillId="25" borderId="5" xfId="0" applyFont="1" applyFill="1" applyBorder="1" applyAlignment="1">
      <alignment horizontal="left" vertical="top" wrapText="1"/>
    </xf>
    <xf numFmtId="0" fontId="13" fillId="25" borderId="105" xfId="0" applyFont="1" applyFill="1" applyBorder="1" applyAlignment="1">
      <alignment horizontal="left" vertical="top" wrapText="1"/>
    </xf>
    <xf numFmtId="0" fontId="13" fillId="25" borderId="54" xfId="0" applyFont="1" applyFill="1" applyBorder="1" applyAlignment="1">
      <alignment horizontal="left" vertical="top" wrapText="1"/>
    </xf>
    <xf numFmtId="0" fontId="13" fillId="25" borderId="86" xfId="0" applyFont="1" applyFill="1" applyBorder="1" applyAlignment="1">
      <alignment horizontal="left" vertical="top" wrapText="1"/>
    </xf>
    <xf numFmtId="49" fontId="11" fillId="0" borderId="70" xfId="0" applyNumberFormat="1" applyFont="1" applyBorder="1" applyAlignment="1">
      <alignment horizontal="left" vertical="center" wrapText="1"/>
    </xf>
    <xf numFmtId="49" fontId="11" fillId="0" borderId="49" xfId="0" applyNumberFormat="1" applyFont="1" applyBorder="1" applyAlignment="1">
      <alignment horizontal="left" vertical="center" wrapText="1"/>
    </xf>
    <xf numFmtId="49" fontId="13" fillId="0" borderId="159" xfId="0" applyNumberFormat="1" applyFont="1" applyBorder="1" applyAlignment="1">
      <alignment horizontal="left" vertical="center" wrapText="1"/>
    </xf>
    <xf numFmtId="0" fontId="13" fillId="0" borderId="17" xfId="0" applyFont="1" applyBorder="1" applyAlignment="1">
      <alignment horizontal="left" vertical="top" wrapText="1"/>
    </xf>
    <xf numFmtId="0" fontId="13" fillId="0" borderId="5" xfId="0" applyFont="1" applyBorder="1" applyAlignment="1">
      <alignment horizontal="left" vertical="top" wrapText="1"/>
    </xf>
    <xf numFmtId="49" fontId="13" fillId="0" borderId="64" xfId="0" applyNumberFormat="1" applyFont="1" applyBorder="1" applyAlignment="1">
      <alignment horizontal="center" vertical="center"/>
    </xf>
    <xf numFmtId="49" fontId="14" fillId="0" borderId="32" xfId="0" quotePrefix="1" applyNumberFormat="1" applyFont="1" applyBorder="1" applyAlignment="1">
      <alignment horizontal="center" vertical="center"/>
    </xf>
    <xf numFmtId="49" fontId="14" fillId="0" borderId="70" xfId="0" applyNumberFormat="1" applyFont="1" applyBorder="1" applyAlignment="1">
      <alignment horizontal="left" vertical="center" wrapText="1"/>
    </xf>
    <xf numFmtId="49" fontId="18" fillId="29" borderId="15" xfId="0" applyNumberFormat="1" applyFont="1" applyFill="1" applyBorder="1" applyAlignment="1">
      <alignment horizontal="right" vertical="top"/>
    </xf>
    <xf numFmtId="49" fontId="18" fillId="29" borderId="27" xfId="0" applyNumberFormat="1" applyFont="1" applyFill="1" applyBorder="1" applyAlignment="1">
      <alignment horizontal="right" vertical="top"/>
    </xf>
    <xf numFmtId="49" fontId="18" fillId="29" borderId="24" xfId="0" applyNumberFormat="1" applyFont="1" applyFill="1" applyBorder="1" applyAlignment="1">
      <alignment horizontal="right" vertical="top"/>
    </xf>
    <xf numFmtId="49" fontId="13" fillId="0" borderId="59" xfId="0" quotePrefix="1" applyNumberFormat="1" applyFont="1" applyBorder="1" applyAlignment="1">
      <alignment horizontal="center" vertical="center" wrapText="1"/>
    </xf>
    <xf numFmtId="0" fontId="13" fillId="25" borderId="105" xfId="0" applyFont="1" applyFill="1" applyBorder="1" applyAlignment="1">
      <alignment horizontal="center" vertical="center" wrapText="1"/>
    </xf>
    <xf numFmtId="0" fontId="13" fillId="25" borderId="54" xfId="0" applyFont="1" applyFill="1" applyBorder="1" applyAlignment="1">
      <alignment horizontal="center" vertical="center" wrapText="1"/>
    </xf>
    <xf numFmtId="0" fontId="13" fillId="25" borderId="86" xfId="0" applyFont="1" applyFill="1" applyBorder="1" applyAlignment="1">
      <alignment horizontal="center" vertical="center" wrapText="1"/>
    </xf>
    <xf numFmtId="49" fontId="14" fillId="25" borderId="32" xfId="0" applyNumberFormat="1" applyFont="1" applyFill="1" applyBorder="1" applyAlignment="1">
      <alignment horizontal="left" vertical="center" wrapText="1"/>
    </xf>
    <xf numFmtId="49" fontId="14" fillId="25" borderId="33" xfId="0" applyNumberFormat="1" applyFont="1" applyFill="1" applyBorder="1" applyAlignment="1">
      <alignment horizontal="left" vertical="center" wrapText="1"/>
    </xf>
    <xf numFmtId="49" fontId="14" fillId="25" borderId="34" xfId="0" applyNumberFormat="1" applyFont="1" applyFill="1" applyBorder="1" applyAlignment="1">
      <alignment horizontal="left" vertical="center" wrapText="1"/>
    </xf>
    <xf numFmtId="49" fontId="13" fillId="25" borderId="126" xfId="0" applyNumberFormat="1" applyFont="1" applyFill="1" applyBorder="1" applyAlignment="1">
      <alignment horizontal="center" vertical="center"/>
    </xf>
    <xf numFmtId="49" fontId="13" fillId="25" borderId="138" xfId="0" applyNumberFormat="1" applyFont="1" applyFill="1" applyBorder="1" applyAlignment="1">
      <alignment horizontal="center" vertical="center"/>
    </xf>
    <xf numFmtId="0" fontId="13" fillId="0" borderId="130" xfId="0" applyFont="1" applyBorder="1" applyAlignment="1">
      <alignment horizontal="center" vertical="center" wrapText="1"/>
    </xf>
    <xf numFmtId="49" fontId="18" fillId="29" borderId="208" xfId="0" applyNumberFormat="1" applyFont="1" applyFill="1" applyBorder="1" applyAlignment="1">
      <alignment horizontal="center" vertical="top"/>
    </xf>
    <xf numFmtId="49" fontId="18" fillId="29" borderId="175" xfId="0" applyNumberFormat="1" applyFont="1" applyFill="1" applyBorder="1" applyAlignment="1">
      <alignment horizontal="center" vertical="top"/>
    </xf>
    <xf numFmtId="49" fontId="18" fillId="29" borderId="65" xfId="0" applyNumberFormat="1" applyFont="1" applyFill="1" applyBorder="1" applyAlignment="1">
      <alignment horizontal="left" vertical="top"/>
    </xf>
    <xf numFmtId="0" fontId="13" fillId="0" borderId="209" xfId="0" applyFont="1" applyBorder="1" applyAlignment="1">
      <alignment horizontal="left" vertical="center" wrapText="1"/>
    </xf>
    <xf numFmtId="49" fontId="18" fillId="29" borderId="229" xfId="0" applyNumberFormat="1" applyFont="1" applyFill="1" applyBorder="1" applyAlignment="1">
      <alignment horizontal="center" vertical="top"/>
    </xf>
    <xf numFmtId="49" fontId="13" fillId="0" borderId="132" xfId="0" applyNumberFormat="1" applyFont="1" applyBorder="1" applyAlignment="1">
      <alignment horizontal="left" vertical="center" wrapText="1"/>
    </xf>
    <xf numFmtId="49" fontId="13" fillId="0" borderId="206" xfId="0" applyNumberFormat="1" applyFont="1" applyBorder="1" applyAlignment="1">
      <alignment horizontal="left" vertical="center" wrapText="1"/>
    </xf>
    <xf numFmtId="49" fontId="13" fillId="0" borderId="131" xfId="0" quotePrefix="1" applyNumberFormat="1" applyFont="1" applyBorder="1" applyAlignment="1">
      <alignment horizontal="center" vertical="center"/>
    </xf>
    <xf numFmtId="49" fontId="13" fillId="0" borderId="201" xfId="0" applyNumberFormat="1" applyFont="1" applyBorder="1" applyAlignment="1">
      <alignment horizontal="center" vertical="center"/>
    </xf>
    <xf numFmtId="49" fontId="13" fillId="0" borderId="173" xfId="0" applyNumberFormat="1" applyFont="1" applyBorder="1" applyAlignment="1">
      <alignment horizontal="center" vertical="center"/>
    </xf>
    <xf numFmtId="49" fontId="13" fillId="0" borderId="162" xfId="0" quotePrefix="1" applyNumberFormat="1" applyFont="1" applyBorder="1" applyAlignment="1">
      <alignment horizontal="center" vertical="center"/>
    </xf>
    <xf numFmtId="49" fontId="13" fillId="0" borderId="208" xfId="0" applyNumberFormat="1" applyFont="1" applyBorder="1" applyAlignment="1">
      <alignment horizontal="center" vertical="center"/>
    </xf>
    <xf numFmtId="49" fontId="18" fillId="0" borderId="54" xfId="0" applyNumberFormat="1" applyFont="1" applyBorder="1" applyAlignment="1">
      <alignment horizontal="center" vertical="top"/>
    </xf>
    <xf numFmtId="49" fontId="18" fillId="0" borderId="105" xfId="0" applyNumberFormat="1" applyFont="1" applyBorder="1" applyAlignment="1">
      <alignment horizontal="center" vertical="top"/>
    </xf>
    <xf numFmtId="49" fontId="18" fillId="0" borderId="228" xfId="0" applyNumberFormat="1" applyFont="1" applyBorder="1" applyAlignment="1">
      <alignment horizontal="center" vertical="top"/>
    </xf>
    <xf numFmtId="0" fontId="13" fillId="0" borderId="130" xfId="0" applyFont="1" applyBorder="1" applyAlignment="1">
      <alignment horizontal="left" vertical="center" wrapText="1"/>
    </xf>
    <xf numFmtId="49" fontId="14" fillId="0" borderId="59" xfId="0" applyNumberFormat="1" applyFont="1" applyBorder="1" applyAlignment="1">
      <alignment horizontal="left" vertical="center" wrapText="1"/>
    </xf>
    <xf numFmtId="49" fontId="13" fillId="0" borderId="130" xfId="0" applyNumberFormat="1" applyFont="1" applyBorder="1" applyAlignment="1">
      <alignment horizontal="left" vertical="center" wrapText="1"/>
    </xf>
    <xf numFmtId="49" fontId="18" fillId="0" borderId="229" xfId="0" applyNumberFormat="1" applyFont="1" applyBorder="1" applyAlignment="1">
      <alignment horizontal="center" vertical="top"/>
    </xf>
    <xf numFmtId="0" fontId="13" fillId="0" borderId="10" xfId="0" applyFont="1" applyBorder="1" applyAlignment="1">
      <alignment horizontal="left" vertical="top" wrapText="1"/>
    </xf>
    <xf numFmtId="49" fontId="14" fillId="0" borderId="0" xfId="0" applyNumberFormat="1" applyFont="1" applyAlignment="1">
      <alignment horizontal="left" vertical="center" wrapText="1"/>
    </xf>
    <xf numFmtId="49" fontId="14" fillId="25" borderId="49" xfId="0" applyNumberFormat="1" applyFont="1" applyFill="1" applyBorder="1" applyAlignment="1">
      <alignment horizontal="left" vertical="center" wrapText="1"/>
    </xf>
    <xf numFmtId="49" fontId="11" fillId="0" borderId="171" xfId="0" applyNumberFormat="1" applyFont="1" applyBorder="1" applyAlignment="1">
      <alignment vertical="center" wrapText="1"/>
    </xf>
    <xf numFmtId="49" fontId="11" fillId="0" borderId="59" xfId="0" applyNumberFormat="1" applyFont="1" applyBorder="1" applyAlignment="1">
      <alignment vertical="center" wrapText="1"/>
    </xf>
    <xf numFmtId="0" fontId="18" fillId="29" borderId="124" xfId="0" applyFont="1" applyFill="1" applyBorder="1" applyAlignment="1">
      <alignment horizontal="left" vertical="top" wrapText="1"/>
    </xf>
    <xf numFmtId="0" fontId="18" fillId="29" borderId="176" xfId="0" applyFont="1" applyFill="1" applyBorder="1" applyAlignment="1">
      <alignment horizontal="left" vertical="top" wrapText="1"/>
    </xf>
    <xf numFmtId="0" fontId="18" fillId="29" borderId="195" xfId="0" applyFont="1" applyFill="1" applyBorder="1" applyAlignment="1">
      <alignment horizontal="left" vertical="top" wrapText="1"/>
    </xf>
    <xf numFmtId="49" fontId="13" fillId="0" borderId="70" xfId="0" applyNumberFormat="1" applyFont="1" applyBorder="1" applyAlignment="1">
      <alignment horizontal="center" vertical="center" wrapText="1"/>
    </xf>
    <xf numFmtId="49" fontId="13" fillId="0" borderId="122" xfId="0" applyNumberFormat="1" applyFont="1" applyBorder="1" applyAlignment="1">
      <alignment horizontal="left" vertical="center"/>
    </xf>
    <xf numFmtId="49" fontId="13" fillId="0" borderId="0" xfId="0" applyNumberFormat="1" applyFont="1" applyAlignment="1">
      <alignment horizontal="left" vertical="center"/>
    </xf>
    <xf numFmtId="49" fontId="18" fillId="29" borderId="321" xfId="0" applyNumberFormat="1" applyFont="1" applyFill="1" applyBorder="1" applyAlignment="1">
      <alignment horizontal="right" vertical="top"/>
    </xf>
    <xf numFmtId="49" fontId="18" fillId="29" borderId="316" xfId="0" applyNumberFormat="1" applyFont="1" applyFill="1" applyBorder="1" applyAlignment="1">
      <alignment horizontal="right" vertical="top"/>
    </xf>
    <xf numFmtId="49" fontId="14" fillId="0" borderId="32" xfId="0" quotePrefix="1" applyNumberFormat="1" applyFont="1" applyBorder="1" applyAlignment="1">
      <alignment horizontal="center" vertical="center" wrapText="1"/>
    </xf>
    <xf numFmtId="49" fontId="13" fillId="0" borderId="126" xfId="0" applyNumberFormat="1" applyFont="1" applyBorder="1" applyAlignment="1">
      <alignment horizontal="center" vertical="center" wrapText="1"/>
    </xf>
    <xf numFmtId="49" fontId="13" fillId="0" borderId="121" xfId="0" applyNumberFormat="1" applyFont="1" applyBorder="1" applyAlignment="1">
      <alignment horizontal="center" vertical="center" wrapText="1"/>
    </xf>
    <xf numFmtId="49" fontId="13" fillId="0" borderId="171" xfId="0" applyNumberFormat="1" applyFont="1" applyBorder="1" applyAlignment="1">
      <alignment horizontal="center" vertical="center" wrapText="1"/>
    </xf>
    <xf numFmtId="49" fontId="13" fillId="0" borderId="126" xfId="0" applyNumberFormat="1" applyFont="1" applyBorder="1" applyAlignment="1">
      <alignment horizontal="left" vertical="center" wrapText="1"/>
    </xf>
    <xf numFmtId="0" fontId="13" fillId="0" borderId="122" xfId="0" applyFont="1" applyBorder="1" applyAlignment="1">
      <alignment horizontal="center" vertical="center" wrapText="1"/>
    </xf>
    <xf numFmtId="0" fontId="14" fillId="0" borderId="69" xfId="0" applyFont="1" applyBorder="1" applyAlignment="1">
      <alignment horizontal="left" vertical="top" wrapText="1"/>
    </xf>
    <xf numFmtId="49" fontId="13" fillId="0" borderId="132" xfId="0" quotePrefix="1" applyNumberFormat="1" applyFont="1" applyBorder="1" applyAlignment="1">
      <alignment horizontal="center" vertical="center" wrapText="1"/>
    </xf>
    <xf numFmtId="49" fontId="18" fillId="29" borderId="10" xfId="0" applyNumberFormat="1" applyFont="1" applyFill="1" applyBorder="1" applyAlignment="1">
      <alignment horizontal="center" vertical="top"/>
    </xf>
    <xf numFmtId="49" fontId="18" fillId="29" borderId="89" xfId="0" applyNumberFormat="1" applyFont="1" applyFill="1" applyBorder="1" applyAlignment="1">
      <alignment horizontal="center" vertical="top"/>
    </xf>
    <xf numFmtId="0" fontId="13" fillId="0" borderId="171" xfId="0" applyFont="1" applyBorder="1" applyAlignment="1">
      <alignment horizontal="center" vertical="top" wrapText="1"/>
    </xf>
    <xf numFmtId="49" fontId="18" fillId="30" borderId="220" xfId="0" applyNumberFormat="1" applyFont="1" applyFill="1" applyBorder="1" applyAlignment="1">
      <alignment horizontal="center" vertical="top"/>
    </xf>
    <xf numFmtId="49" fontId="18" fillId="30" borderId="320" xfId="0" applyNumberFormat="1" applyFont="1" applyFill="1" applyBorder="1" applyAlignment="1">
      <alignment horizontal="center" vertical="top"/>
    </xf>
    <xf numFmtId="49" fontId="18" fillId="29" borderId="39" xfId="0" applyNumberFormat="1" applyFont="1" applyFill="1" applyBorder="1" applyAlignment="1">
      <alignment horizontal="center" vertical="top"/>
    </xf>
    <xf numFmtId="0" fontId="13" fillId="0" borderId="34" xfId="0" applyFont="1" applyBorder="1" applyAlignment="1">
      <alignment horizontal="left" vertical="top" wrapText="1"/>
    </xf>
    <xf numFmtId="49" fontId="18" fillId="30" borderId="196" xfId="0" applyNumberFormat="1" applyFont="1" applyFill="1" applyBorder="1" applyAlignment="1">
      <alignment horizontal="center" vertical="top"/>
    </xf>
    <xf numFmtId="49" fontId="18" fillId="30" borderId="201" xfId="0" applyNumberFormat="1" applyFont="1" applyFill="1" applyBorder="1" applyAlignment="1">
      <alignment horizontal="center" vertical="top"/>
    </xf>
    <xf numFmtId="49" fontId="18" fillId="30" borderId="311" xfId="0" applyNumberFormat="1" applyFont="1" applyFill="1" applyBorder="1" applyAlignment="1">
      <alignment horizontal="center" vertical="top"/>
    </xf>
    <xf numFmtId="0" fontId="13" fillId="0" borderId="230" xfId="0" applyFont="1" applyBorder="1" applyAlignment="1">
      <alignment horizontal="left" vertical="top" wrapText="1"/>
    </xf>
    <xf numFmtId="49" fontId="18" fillId="29" borderId="265" xfId="0" applyNumberFormat="1" applyFont="1" applyFill="1" applyBorder="1" applyAlignment="1">
      <alignment horizontal="center" vertical="top"/>
    </xf>
    <xf numFmtId="0" fontId="26" fillId="0" borderId="413" xfId="0" applyFont="1" applyBorder="1" applyAlignment="1">
      <alignment wrapText="1"/>
    </xf>
    <xf numFmtId="0" fontId="26" fillId="0" borderId="414" xfId="0" applyFont="1" applyBorder="1" applyAlignment="1">
      <alignment wrapText="1"/>
    </xf>
    <xf numFmtId="0" fontId="24" fillId="0" borderId="412" xfId="0" applyFont="1" applyBorder="1" applyAlignment="1">
      <alignment wrapText="1"/>
    </xf>
    <xf numFmtId="0" fontId="24" fillId="0" borderId="397" xfId="0" applyFont="1" applyBorder="1" applyAlignment="1">
      <alignment wrapText="1"/>
    </xf>
  </cellXfs>
  <cellStyles count="39">
    <cellStyle name="20% - Accent1 2" xfId="2"/>
    <cellStyle name="20% - Accent2 2" xfId="3"/>
    <cellStyle name="20% - Accent3 2" xfId="4"/>
    <cellStyle name="20% - Accent4 2" xfId="5"/>
    <cellStyle name="20% - Accent5 2" xfId="6"/>
    <cellStyle name="20% - Accent6 2" xfId="7"/>
    <cellStyle name="40% - Accent1 2" xfId="8"/>
    <cellStyle name="40% - Accent2 2" xfId="9"/>
    <cellStyle name="40% - Accent3 2" xfId="10"/>
    <cellStyle name="40% - Accent4 2" xfId="11"/>
    <cellStyle name="40% - Accent5 2" xfId="12"/>
    <cellStyle name="40% - Accent6 2" xfId="13"/>
    <cellStyle name="60% - Accent1 2" xfId="14"/>
    <cellStyle name="60% - Accent2 2" xfId="15"/>
    <cellStyle name="60% - Accent3 2" xfId="16"/>
    <cellStyle name="60% - Accent4 2" xfId="17"/>
    <cellStyle name="60% - Accent5 2" xfId="18"/>
    <cellStyle name="60% - Accent6 2" xfId="19"/>
    <cellStyle name="Accent1 2" xfId="24"/>
    <cellStyle name="Accent2 2" xfId="25"/>
    <cellStyle name="Accent3 2" xfId="26"/>
    <cellStyle name="Accent4 2" xfId="27"/>
    <cellStyle name="Accent5 2" xfId="28"/>
    <cellStyle name="Accent6 2" xfId="29"/>
    <cellStyle name="Bad 2" xfId="20"/>
    <cellStyle name="Calculation 2" xfId="31"/>
    <cellStyle name="Check Cell 2" xfId="33"/>
    <cellStyle name="Comma 2" xfId="34"/>
    <cellStyle name="Input 2" xfId="21"/>
    <cellStyle name="Įprastas" xfId="0" builtinId="0"/>
    <cellStyle name="Linked Cell 2" xfId="32"/>
    <cellStyle name="Neutral 2" xfId="22"/>
    <cellStyle name="Normal 2" xfId="1"/>
    <cellStyle name="Normal 2 3" xfId="37"/>
    <cellStyle name="Normal 2 4" xfId="38"/>
    <cellStyle name="Normal 3" xfId="35"/>
    <cellStyle name="Normal_4 priedas_suvestine3" xfId="23"/>
    <cellStyle name="Note 2" xfId="30"/>
    <cellStyle name="Percent 2" xfId="36"/>
  </cellStyles>
  <dxfs count="0"/>
  <tableStyles count="0" defaultTableStyle="TableStyleMedium2" defaultPivotStyle="PivotStyleLight16"/>
  <colors>
    <mruColors>
      <color rgb="FF9FD498"/>
      <color rgb="FFB9E0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tmp"/></Relationships>
</file>

<file path=xl/drawings/drawing1.xml><?xml version="1.0" encoding="utf-8"?>
<xdr:wsDr xmlns:xdr="http://schemas.openxmlformats.org/drawingml/2006/spreadsheetDrawing" xmlns:a="http://schemas.openxmlformats.org/drawingml/2006/main">
  <xdr:twoCellAnchor editAs="oneCell">
    <xdr:from>
      <xdr:col>7</xdr:col>
      <xdr:colOff>0</xdr:colOff>
      <xdr:row>0</xdr:row>
      <xdr:rowOff>0</xdr:rowOff>
    </xdr:from>
    <xdr:to>
      <xdr:col>16</xdr:col>
      <xdr:colOff>766</xdr:colOff>
      <xdr:row>14</xdr:row>
      <xdr:rowOff>86172</xdr:rowOff>
    </xdr:to>
    <xdr:pic>
      <xdr:nvPicPr>
        <xdr:cNvPr id="2" name="Picture 1">
          <a:extLst>
            <a:ext uri="{FF2B5EF4-FFF2-40B4-BE49-F238E27FC236}">
              <a16:creationId xmlns="" xmlns:a16="http://schemas.microsoft.com/office/drawing/2014/main" id="{D1E62FE2-D77C-67C8-B27D-9E8AA6DE0DF2}"/>
            </a:ext>
          </a:extLst>
        </xdr:cNvPr>
        <xdr:cNvPicPr>
          <a:picLocks noChangeAspect="1"/>
        </xdr:cNvPicPr>
      </xdr:nvPicPr>
      <xdr:blipFill>
        <a:blip xmlns:r="http://schemas.openxmlformats.org/officeDocument/2006/relationships" r:embed="rId1"/>
        <a:stretch>
          <a:fillRect/>
        </a:stretch>
      </xdr:blipFill>
      <xdr:spPr>
        <a:xfrm>
          <a:off x="7800975" y="0"/>
          <a:ext cx="5487166" cy="320084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45"/>
  <sheetViews>
    <sheetView zoomScaleNormal="100" workbookViewId="0">
      <pane ySplit="6" topLeftCell="A37" activePane="bottomLeft" state="frozen"/>
      <selection pane="bottomLeft" activeCell="D164" sqref="D164:D165"/>
    </sheetView>
  </sheetViews>
  <sheetFormatPr defaultRowHeight="15" customHeight="1"/>
  <cols>
    <col min="1" max="2" width="5.140625" style="19" customWidth="1"/>
    <col min="3" max="3" width="5.28515625" style="19" customWidth="1"/>
    <col min="4" max="4" width="18.28515625" style="19" customWidth="1"/>
    <col min="5" max="5" width="6" style="19" customWidth="1"/>
    <col min="6" max="6" width="23.42578125" style="19" customWidth="1"/>
    <col min="7" max="7" width="17.28515625" style="19" customWidth="1"/>
    <col min="8" max="8" width="13.7109375" style="19" customWidth="1"/>
    <col min="9" max="9" width="9.140625" style="19"/>
    <col min="10" max="10" width="9.140625" style="21"/>
    <col min="11" max="16384" width="9.140625" style="19"/>
  </cols>
  <sheetData>
    <row r="1" spans="1:16" ht="12">
      <c r="B1" s="1542" t="s">
        <v>0</v>
      </c>
      <c r="C1" s="1542"/>
      <c r="D1" s="1542"/>
      <c r="E1" s="1542"/>
      <c r="F1" s="1542"/>
      <c r="G1" s="1542"/>
      <c r="H1" s="1542"/>
      <c r="I1" s="1542"/>
      <c r="J1" s="1542"/>
      <c r="K1" s="1542"/>
    </row>
    <row r="2" spans="1:16" ht="26.25" customHeight="1">
      <c r="B2" s="1563" t="s">
        <v>1</v>
      </c>
      <c r="C2" s="1563"/>
      <c r="D2" s="1563"/>
      <c r="E2" s="1563"/>
      <c r="F2" s="1563"/>
      <c r="G2" s="1563"/>
      <c r="H2" s="1563"/>
      <c r="I2" s="1563"/>
      <c r="J2" s="1563"/>
      <c r="K2" s="1563"/>
    </row>
    <row r="3" spans="1:16" ht="12">
      <c r="B3" s="20"/>
      <c r="C3" s="20"/>
      <c r="D3" s="20"/>
      <c r="E3" s="20"/>
      <c r="F3" s="20"/>
      <c r="G3" s="20"/>
      <c r="H3" s="20"/>
      <c r="I3" s="20"/>
    </row>
    <row r="4" spans="1:16" ht="24">
      <c r="A4" s="1680" t="s">
        <v>2</v>
      </c>
      <c r="B4" s="1551" t="s">
        <v>3</v>
      </c>
      <c r="C4" s="1551" t="s">
        <v>4</v>
      </c>
      <c r="D4" s="1548" t="s">
        <v>5</v>
      </c>
      <c r="E4" s="1545" t="s">
        <v>6</v>
      </c>
      <c r="F4" s="1545" t="s">
        <v>7</v>
      </c>
      <c r="G4" s="1545" t="s">
        <v>8</v>
      </c>
      <c r="H4" s="1545" t="s">
        <v>9</v>
      </c>
      <c r="I4" s="1566" t="s">
        <v>10</v>
      </c>
      <c r="J4" s="22" t="s">
        <v>11</v>
      </c>
      <c r="K4" s="23" t="s">
        <v>12</v>
      </c>
      <c r="L4" s="24" t="s">
        <v>13</v>
      </c>
    </row>
    <row r="5" spans="1:16" ht="12">
      <c r="A5" s="1681"/>
      <c r="B5" s="1552"/>
      <c r="C5" s="1552"/>
      <c r="D5" s="1549"/>
      <c r="E5" s="1546"/>
      <c r="F5" s="1546"/>
      <c r="G5" s="1546"/>
      <c r="H5" s="1546"/>
      <c r="I5" s="1567"/>
      <c r="J5" s="1564" t="s">
        <v>14</v>
      </c>
      <c r="K5" s="1691" t="s">
        <v>14</v>
      </c>
      <c r="L5" s="1668" t="s">
        <v>14</v>
      </c>
    </row>
    <row r="6" spans="1:16" ht="67.5" customHeight="1">
      <c r="A6" s="1682"/>
      <c r="B6" s="1553"/>
      <c r="C6" s="1553"/>
      <c r="D6" s="1550"/>
      <c r="E6" s="1547"/>
      <c r="F6" s="1547"/>
      <c r="G6" s="1547"/>
      <c r="H6" s="1547"/>
      <c r="I6" s="1568"/>
      <c r="J6" s="1565"/>
      <c r="K6" s="1692"/>
      <c r="L6" s="1669"/>
    </row>
    <row r="7" spans="1:16" ht="15.75" customHeight="1">
      <c r="A7" s="1670" t="s">
        <v>15</v>
      </c>
      <c r="B7" s="1671"/>
      <c r="C7" s="1671"/>
      <c r="D7" s="1671"/>
      <c r="E7" s="1671"/>
      <c r="F7" s="1671"/>
      <c r="G7" s="1671"/>
      <c r="H7" s="1671"/>
      <c r="I7" s="1671"/>
      <c r="J7" s="1671"/>
      <c r="K7" s="1671"/>
      <c r="L7" s="1672"/>
      <c r="M7" s="1497"/>
      <c r="N7" s="1497"/>
      <c r="O7" s="1497"/>
    </row>
    <row r="8" spans="1:16" ht="12">
      <c r="A8" s="25" t="s">
        <v>16</v>
      </c>
      <c r="B8" s="1673" t="s">
        <v>17</v>
      </c>
      <c r="C8" s="1674"/>
      <c r="D8" s="1674"/>
      <c r="E8" s="1674"/>
      <c r="F8" s="1674"/>
      <c r="G8" s="1674"/>
      <c r="H8" s="1674"/>
      <c r="I8" s="1674"/>
      <c r="J8" s="1674"/>
      <c r="K8" s="1674"/>
      <c r="L8" s="1675"/>
    </row>
    <row r="9" spans="1:16" ht="15.75" customHeight="1">
      <c r="A9" s="25" t="s">
        <v>16</v>
      </c>
      <c r="B9" s="26" t="s">
        <v>16</v>
      </c>
      <c r="C9" s="1676" t="s">
        <v>18</v>
      </c>
      <c r="D9" s="1677"/>
      <c r="E9" s="1677"/>
      <c r="F9" s="1677"/>
      <c r="G9" s="1677"/>
      <c r="H9" s="1678"/>
      <c r="I9" s="1678"/>
      <c r="J9" s="1678"/>
      <c r="K9" s="1678"/>
      <c r="L9" s="1679"/>
    </row>
    <row r="10" spans="1:16" ht="22.5" customHeight="1">
      <c r="A10" s="1683" t="s">
        <v>16</v>
      </c>
      <c r="B10" s="1513" t="s">
        <v>16</v>
      </c>
      <c r="C10" s="1554" t="s">
        <v>16</v>
      </c>
      <c r="D10" s="1543" t="s">
        <v>19</v>
      </c>
      <c r="E10" s="1511" t="s">
        <v>20</v>
      </c>
      <c r="F10" s="1585" t="s">
        <v>21</v>
      </c>
      <c r="G10" s="1693" t="s">
        <v>22</v>
      </c>
      <c r="H10" s="1561" t="s">
        <v>23</v>
      </c>
      <c r="I10" s="841" t="s">
        <v>24</v>
      </c>
      <c r="J10" s="842">
        <v>52.1</v>
      </c>
      <c r="K10" s="1063">
        <v>52.1</v>
      </c>
      <c r="L10" s="1164">
        <v>52.1</v>
      </c>
      <c r="N10" s="21"/>
      <c r="O10" s="21"/>
    </row>
    <row r="11" spans="1:16" ht="23.25" customHeight="1">
      <c r="A11" s="1684"/>
      <c r="B11" s="1514"/>
      <c r="C11" s="1555"/>
      <c r="D11" s="1544"/>
      <c r="E11" s="1511"/>
      <c r="F11" s="1416"/>
      <c r="G11" s="1694"/>
      <c r="H11" s="1562"/>
      <c r="I11" s="843" t="s">
        <v>25</v>
      </c>
      <c r="J11" s="803">
        <f>SUM(J10:J10)</f>
        <v>52.1</v>
      </c>
      <c r="K11" s="803">
        <f>SUM(K10:K10)</f>
        <v>52.1</v>
      </c>
      <c r="L11" s="30">
        <f>SUM(L10:L10)</f>
        <v>52.1</v>
      </c>
    </row>
    <row r="12" spans="1:16" ht="23.25" customHeight="1">
      <c r="A12" s="1433" t="s">
        <v>16</v>
      </c>
      <c r="B12" s="1436" t="s">
        <v>16</v>
      </c>
      <c r="C12" s="1685" t="s">
        <v>26</v>
      </c>
      <c r="D12" s="1687" t="s">
        <v>27</v>
      </c>
      <c r="E12" s="1526" t="s">
        <v>20</v>
      </c>
      <c r="F12" s="1689" t="s">
        <v>21</v>
      </c>
      <c r="G12" s="1520" t="s">
        <v>22</v>
      </c>
      <c r="H12" s="1561" t="s">
        <v>23</v>
      </c>
      <c r="I12" s="877" t="s">
        <v>24</v>
      </c>
      <c r="J12" s="645">
        <v>661.4</v>
      </c>
      <c r="K12" s="645">
        <v>661.4</v>
      </c>
      <c r="L12" s="1030">
        <v>661.4</v>
      </c>
    </row>
    <row r="13" spans="1:16" ht="21" customHeight="1">
      <c r="A13" s="1434"/>
      <c r="B13" s="1437"/>
      <c r="C13" s="1686"/>
      <c r="D13" s="1688"/>
      <c r="E13" s="1527"/>
      <c r="F13" s="1690"/>
      <c r="G13" s="1521"/>
      <c r="H13" s="1562"/>
      <c r="I13" s="538" t="s">
        <v>25</v>
      </c>
      <c r="J13" s="33">
        <f>SUM(J12:J12)</f>
        <v>661.4</v>
      </c>
      <c r="K13" s="33">
        <f>SUM(K12:K12)</f>
        <v>661.4</v>
      </c>
      <c r="L13" s="1211">
        <f>SUM(L12:L12)</f>
        <v>661.4</v>
      </c>
    </row>
    <row r="14" spans="1:16" ht="23.25" customHeight="1">
      <c r="A14" s="1433" t="s">
        <v>16</v>
      </c>
      <c r="B14" s="1436" t="s">
        <v>16</v>
      </c>
      <c r="C14" s="1556" t="s">
        <v>28</v>
      </c>
      <c r="D14" s="1558" t="s">
        <v>29</v>
      </c>
      <c r="E14" s="1501" t="s">
        <v>20</v>
      </c>
      <c r="F14" s="1519" t="s">
        <v>21</v>
      </c>
      <c r="G14" s="1504" t="s">
        <v>30</v>
      </c>
      <c r="H14" s="1498" t="s">
        <v>23</v>
      </c>
      <c r="I14" s="539" t="s">
        <v>24</v>
      </c>
      <c r="J14" s="851">
        <f>790.7-16.7</f>
        <v>774</v>
      </c>
      <c r="K14" s="851">
        <f t="shared" ref="K14:L14" si="0">790.7-16.7</f>
        <v>774</v>
      </c>
      <c r="L14" s="1210">
        <f t="shared" si="0"/>
        <v>774</v>
      </c>
      <c r="P14" s="21"/>
    </row>
    <row r="15" spans="1:16" ht="22.5" customHeight="1">
      <c r="A15" s="1434"/>
      <c r="B15" s="1437"/>
      <c r="C15" s="1555"/>
      <c r="D15" s="1559"/>
      <c r="E15" s="1502"/>
      <c r="F15" s="1439"/>
      <c r="G15" s="1504"/>
      <c r="H15" s="1499"/>
      <c r="I15" s="540" t="s">
        <v>31</v>
      </c>
      <c r="J15" s="16">
        <v>3.1</v>
      </c>
      <c r="K15" s="16">
        <v>0</v>
      </c>
      <c r="L15" s="597">
        <v>0</v>
      </c>
    </row>
    <row r="16" spans="1:16" ht="18" customHeight="1">
      <c r="A16" s="1435"/>
      <c r="B16" s="1438"/>
      <c r="C16" s="1557"/>
      <c r="D16" s="1560"/>
      <c r="E16" s="1503"/>
      <c r="F16" s="1440"/>
      <c r="G16" s="1505"/>
      <c r="H16" s="1500"/>
      <c r="I16" s="1212" t="s">
        <v>25</v>
      </c>
      <c r="J16" s="495">
        <f>SUM(J14:J15)</f>
        <v>777.1</v>
      </c>
      <c r="K16" s="495">
        <f t="shared" ref="K16:L16" si="1">SUM(K14:K15)</f>
        <v>774</v>
      </c>
      <c r="L16" s="30">
        <f t="shared" si="1"/>
        <v>774</v>
      </c>
    </row>
    <row r="17" spans="1:12" ht="27.75" customHeight="1">
      <c r="A17" s="1434" t="s">
        <v>16</v>
      </c>
      <c r="B17" s="1437" t="s">
        <v>16</v>
      </c>
      <c r="C17" s="1468" t="s">
        <v>32</v>
      </c>
      <c r="D17" s="1466" t="s">
        <v>33</v>
      </c>
      <c r="E17" s="1522" t="s">
        <v>20</v>
      </c>
      <c r="F17" s="1439" t="s">
        <v>21</v>
      </c>
      <c r="G17" s="1439" t="s">
        <v>30</v>
      </c>
      <c r="H17" s="1524" t="s">
        <v>23</v>
      </c>
      <c r="I17" s="1213" t="s">
        <v>24</v>
      </c>
      <c r="J17" s="1208">
        <v>4981.6000000000004</v>
      </c>
      <c r="K17" s="1208">
        <v>4981.6000000000004</v>
      </c>
      <c r="L17" s="1030">
        <v>4981.6000000000004</v>
      </c>
    </row>
    <row r="18" spans="1:12" ht="15.75" customHeight="1">
      <c r="A18" s="1434"/>
      <c r="B18" s="1437"/>
      <c r="C18" s="1469"/>
      <c r="D18" s="1467"/>
      <c r="E18" s="1523"/>
      <c r="F18" s="1440"/>
      <c r="G18" s="1440"/>
      <c r="H18" s="1525"/>
      <c r="I18" s="542" t="s">
        <v>25</v>
      </c>
      <c r="J18" s="1214">
        <f>SUM(J17)</f>
        <v>4981.6000000000004</v>
      </c>
      <c r="K18" s="1214">
        <f t="shared" ref="K18:L18" si="2">SUM(K17)</f>
        <v>4981.6000000000004</v>
      </c>
      <c r="L18" s="40">
        <f t="shared" si="2"/>
        <v>4981.6000000000004</v>
      </c>
    </row>
    <row r="19" spans="1:12" ht="27.75" customHeight="1">
      <c r="A19" s="1506" t="s">
        <v>16</v>
      </c>
      <c r="B19" s="1470" t="s">
        <v>16</v>
      </c>
      <c r="C19" s="1534" t="s">
        <v>34</v>
      </c>
      <c r="D19" s="1713" t="s">
        <v>35</v>
      </c>
      <c r="E19" s="747" t="s">
        <v>20</v>
      </c>
      <c r="F19" s="18" t="s">
        <v>36</v>
      </c>
      <c r="G19" s="1539" t="s">
        <v>37</v>
      </c>
      <c r="H19" s="1742" t="s">
        <v>23</v>
      </c>
      <c r="I19" s="1216" t="s">
        <v>24</v>
      </c>
      <c r="J19" s="31">
        <v>119.4</v>
      </c>
      <c r="K19" s="31">
        <v>119.4</v>
      </c>
      <c r="L19" s="582">
        <v>119.4</v>
      </c>
    </row>
    <row r="20" spans="1:12" ht="24.75" customHeight="1">
      <c r="A20" s="1507"/>
      <c r="B20" s="1471"/>
      <c r="C20" s="1535"/>
      <c r="D20" s="1714"/>
      <c r="E20" s="748"/>
      <c r="F20" s="749" t="s">
        <v>38</v>
      </c>
      <c r="G20" s="1540"/>
      <c r="H20" s="1743"/>
      <c r="I20" s="1217" t="s">
        <v>24</v>
      </c>
      <c r="J20" s="460">
        <v>876.1</v>
      </c>
      <c r="K20" s="460">
        <v>876.1</v>
      </c>
      <c r="L20" s="1085">
        <v>876.1</v>
      </c>
    </row>
    <row r="21" spans="1:12" ht="25.5" customHeight="1">
      <c r="A21" s="1507"/>
      <c r="B21" s="1471"/>
      <c r="C21" s="1535"/>
      <c r="D21" s="1714"/>
      <c r="E21" s="748"/>
      <c r="F21" s="159" t="s">
        <v>71</v>
      </c>
      <c r="G21" s="1540"/>
      <c r="H21" s="1743"/>
      <c r="I21" s="1217" t="s">
        <v>24</v>
      </c>
      <c r="J21" s="460">
        <v>390</v>
      </c>
      <c r="K21" s="460">
        <v>390</v>
      </c>
      <c r="L21" s="1085">
        <v>390</v>
      </c>
    </row>
    <row r="22" spans="1:12" ht="27.75" customHeight="1">
      <c r="A22" s="1507"/>
      <c r="B22" s="1471"/>
      <c r="C22" s="1535"/>
      <c r="D22" s="1714"/>
      <c r="E22" s="748"/>
      <c r="F22" s="158" t="s">
        <v>39</v>
      </c>
      <c r="G22" s="1540"/>
      <c r="H22" s="1743"/>
      <c r="I22" s="1217" t="s">
        <v>24</v>
      </c>
      <c r="J22" s="460">
        <v>327.39999999999998</v>
      </c>
      <c r="K22" s="460">
        <v>392.6</v>
      </c>
      <c r="L22" s="1085">
        <v>392.6</v>
      </c>
    </row>
    <row r="23" spans="1:12" ht="27" customHeight="1">
      <c r="A23" s="1507"/>
      <c r="B23" s="1471"/>
      <c r="C23" s="1535"/>
      <c r="D23" s="1714"/>
      <c r="E23" s="748"/>
      <c r="F23" s="750" t="s">
        <v>40</v>
      </c>
      <c r="G23" s="1540"/>
      <c r="H23" s="1743"/>
      <c r="I23" s="1217" t="s">
        <v>24</v>
      </c>
      <c r="J23" s="460">
        <v>194.3</v>
      </c>
      <c r="K23" s="460">
        <v>194.3</v>
      </c>
      <c r="L23" s="1085">
        <v>194.3</v>
      </c>
    </row>
    <row r="24" spans="1:12" ht="36.75" customHeight="1">
      <c r="A24" s="1507"/>
      <c r="B24" s="1471"/>
      <c r="C24" s="1535"/>
      <c r="D24" s="1714"/>
      <c r="E24" s="748"/>
      <c r="F24" s="158" t="s">
        <v>41</v>
      </c>
      <c r="G24" s="1540"/>
      <c r="H24" s="1743"/>
      <c r="I24" s="1217" t="s">
        <v>24</v>
      </c>
      <c r="J24" s="460">
        <v>205.4</v>
      </c>
      <c r="K24" s="460">
        <v>205.4</v>
      </c>
      <c r="L24" s="1085">
        <v>205.4</v>
      </c>
    </row>
    <row r="25" spans="1:12" ht="36.75" customHeight="1">
      <c r="A25" s="1507"/>
      <c r="B25" s="1471"/>
      <c r="C25" s="1535"/>
      <c r="D25" s="1714"/>
      <c r="E25" s="748"/>
      <c r="F25" s="158" t="s">
        <v>42</v>
      </c>
      <c r="G25" s="1540"/>
      <c r="H25" s="1743"/>
      <c r="I25" s="1217" t="s">
        <v>24</v>
      </c>
      <c r="J25" s="460">
        <v>340.8</v>
      </c>
      <c r="K25" s="460">
        <v>340.8</v>
      </c>
      <c r="L25" s="1085">
        <v>340.8</v>
      </c>
    </row>
    <row r="26" spans="1:12" ht="36.75" customHeight="1">
      <c r="A26" s="1507"/>
      <c r="B26" s="1471"/>
      <c r="C26" s="1535"/>
      <c r="D26" s="1714"/>
      <c r="E26" s="748"/>
      <c r="F26" s="157" t="s">
        <v>43</v>
      </c>
      <c r="G26" s="1540"/>
      <c r="H26" s="1743"/>
      <c r="I26" s="1217" t="s">
        <v>24</v>
      </c>
      <c r="J26" s="460">
        <v>489.1</v>
      </c>
      <c r="K26" s="460">
        <v>489.1</v>
      </c>
      <c r="L26" s="1085">
        <v>489.1</v>
      </c>
    </row>
    <row r="27" spans="1:12" ht="24.75" customHeight="1">
      <c r="A27" s="1507"/>
      <c r="B27" s="1471"/>
      <c r="C27" s="1535"/>
      <c r="D27" s="1714"/>
      <c r="E27" s="748"/>
      <c r="F27" s="158" t="s">
        <v>44</v>
      </c>
      <c r="G27" s="1540"/>
      <c r="H27" s="1743"/>
      <c r="I27" s="1217" t="s">
        <v>24</v>
      </c>
      <c r="J27" s="460">
        <v>287.2</v>
      </c>
      <c r="K27" s="460">
        <v>287.2</v>
      </c>
      <c r="L27" s="1085">
        <v>287.2</v>
      </c>
    </row>
    <row r="28" spans="1:12" ht="33" customHeight="1">
      <c r="A28" s="1507"/>
      <c r="B28" s="1471"/>
      <c r="C28" s="1535"/>
      <c r="D28" s="1714"/>
      <c r="E28" s="748"/>
      <c r="F28" s="159" t="s">
        <v>45</v>
      </c>
      <c r="G28" s="1540"/>
      <c r="H28" s="1743"/>
      <c r="I28" s="1217" t="s">
        <v>24</v>
      </c>
      <c r="J28" s="1219">
        <f>362.3-51.3</f>
        <v>311</v>
      </c>
      <c r="K28" s="1219">
        <f t="shared" ref="K28:L28" si="3">362.3-51.3</f>
        <v>311</v>
      </c>
      <c r="L28" s="1215">
        <f t="shared" si="3"/>
        <v>311</v>
      </c>
    </row>
    <row r="29" spans="1:12" ht="40.5" customHeight="1">
      <c r="A29" s="1507"/>
      <c r="B29" s="1471"/>
      <c r="C29" s="1535"/>
      <c r="D29" s="1714"/>
      <c r="E29" s="748"/>
      <c r="F29" s="159" t="s">
        <v>46</v>
      </c>
      <c r="G29" s="1540"/>
      <c r="H29" s="1743"/>
      <c r="I29" s="1217" t="s">
        <v>24</v>
      </c>
      <c r="J29" s="460">
        <f>347.8-18.4</f>
        <v>329.40000000000003</v>
      </c>
      <c r="K29" s="460">
        <f t="shared" ref="K29:L29" si="4">347.8-18.4</f>
        <v>329.40000000000003</v>
      </c>
      <c r="L29" s="1085">
        <f t="shared" si="4"/>
        <v>329.40000000000003</v>
      </c>
    </row>
    <row r="30" spans="1:12" ht="36">
      <c r="A30" s="1507"/>
      <c r="B30" s="1471"/>
      <c r="C30" s="1535"/>
      <c r="D30" s="1714"/>
      <c r="E30" s="748"/>
      <c r="F30" s="159" t="s">
        <v>47</v>
      </c>
      <c r="G30" s="1540"/>
      <c r="H30" s="1743"/>
      <c r="I30" s="1217" t="s">
        <v>24</v>
      </c>
      <c r="J30" s="460">
        <f>308.5-25.7</f>
        <v>282.8</v>
      </c>
      <c r="K30" s="460">
        <f t="shared" ref="K30:L30" si="5">308.5-25.7</f>
        <v>282.8</v>
      </c>
      <c r="L30" s="1085">
        <f t="shared" si="5"/>
        <v>282.8</v>
      </c>
    </row>
    <row r="31" spans="1:12" ht="27" customHeight="1">
      <c r="A31" s="1507"/>
      <c r="B31" s="1471"/>
      <c r="C31" s="1535"/>
      <c r="D31" s="1714"/>
      <c r="E31" s="748"/>
      <c r="F31" s="158" t="s">
        <v>48</v>
      </c>
      <c r="G31" s="1540"/>
      <c r="H31" s="1743"/>
      <c r="I31" s="1217" t="s">
        <v>24</v>
      </c>
      <c r="J31" s="460">
        <f>624.5-142.7</f>
        <v>481.8</v>
      </c>
      <c r="K31" s="460">
        <f t="shared" ref="K31:L31" si="6">624.5-142.7</f>
        <v>481.8</v>
      </c>
      <c r="L31" s="1085">
        <f t="shared" si="6"/>
        <v>481.8</v>
      </c>
    </row>
    <row r="32" spans="1:12" ht="34.5" customHeight="1">
      <c r="A32" s="1507"/>
      <c r="B32" s="1471"/>
      <c r="C32" s="1535"/>
      <c r="D32" s="1714"/>
      <c r="E32" s="748"/>
      <c r="F32" s="751" t="s">
        <v>49</v>
      </c>
      <c r="G32" s="1540"/>
      <c r="H32" s="1743"/>
      <c r="I32" s="1217" t="s">
        <v>24</v>
      </c>
      <c r="J32" s="460">
        <v>354.9</v>
      </c>
      <c r="K32" s="460">
        <v>355.9</v>
      </c>
      <c r="L32" s="1085">
        <v>356.9</v>
      </c>
    </row>
    <row r="33" spans="1:12" ht="36.75" customHeight="1">
      <c r="A33" s="1507"/>
      <c r="B33" s="1471"/>
      <c r="C33" s="1535"/>
      <c r="D33" s="1714"/>
      <c r="E33" s="748"/>
      <c r="F33" s="752" t="s">
        <v>50</v>
      </c>
      <c r="G33" s="1540"/>
      <c r="H33" s="1743"/>
      <c r="I33" s="1217" t="s">
        <v>24</v>
      </c>
      <c r="J33" s="460">
        <f>204.9-11</f>
        <v>193.9</v>
      </c>
      <c r="K33" s="460">
        <f t="shared" ref="K33:L33" si="7">204.9-11</f>
        <v>193.9</v>
      </c>
      <c r="L33" s="1085">
        <f t="shared" si="7"/>
        <v>193.9</v>
      </c>
    </row>
    <row r="34" spans="1:12" ht="31.5" customHeight="1">
      <c r="A34" s="1507"/>
      <c r="B34" s="1471"/>
      <c r="C34" s="1535"/>
      <c r="D34" s="1714"/>
      <c r="E34" s="748"/>
      <c r="F34" s="753" t="s">
        <v>51</v>
      </c>
      <c r="G34" s="1540"/>
      <c r="H34" s="1743"/>
      <c r="I34" s="1217" t="s">
        <v>24</v>
      </c>
      <c r="J34" s="460">
        <v>75</v>
      </c>
      <c r="K34" s="460">
        <v>75</v>
      </c>
      <c r="L34" s="1085">
        <v>75</v>
      </c>
    </row>
    <row r="35" spans="1:12" ht="33.75" customHeight="1">
      <c r="A35" s="1507"/>
      <c r="B35" s="1471"/>
      <c r="C35" s="1535"/>
      <c r="D35" s="1714"/>
      <c r="E35" s="748"/>
      <c r="F35" s="753" t="s">
        <v>52</v>
      </c>
      <c r="G35" s="1540"/>
      <c r="H35" s="1743"/>
      <c r="I35" s="1217" t="s">
        <v>24</v>
      </c>
      <c r="J35" s="460">
        <v>58.1</v>
      </c>
      <c r="K35" s="460">
        <v>58.1</v>
      </c>
      <c r="L35" s="1085">
        <v>58.1</v>
      </c>
    </row>
    <row r="36" spans="1:12" ht="36">
      <c r="A36" s="1507"/>
      <c r="B36" s="1471"/>
      <c r="C36" s="1535"/>
      <c r="D36" s="1714"/>
      <c r="E36" s="748"/>
      <c r="F36" s="754" t="s">
        <v>53</v>
      </c>
      <c r="G36" s="1540"/>
      <c r="H36" s="1743"/>
      <c r="I36" s="1217" t="s">
        <v>24</v>
      </c>
      <c r="J36" s="460">
        <v>61.2</v>
      </c>
      <c r="K36" s="460">
        <v>61.2</v>
      </c>
      <c r="L36" s="1085">
        <v>61.2</v>
      </c>
    </row>
    <row r="37" spans="1:12" ht="20.25" customHeight="1">
      <c r="A37" s="1507"/>
      <c r="B37" s="1471"/>
      <c r="C37" s="1535"/>
      <c r="D37" s="1714"/>
      <c r="E37" s="748"/>
      <c r="F37" s="1569" t="s">
        <v>54</v>
      </c>
      <c r="G37" s="1540"/>
      <c r="H37" s="1743"/>
      <c r="I37" s="1217" t="s">
        <v>24</v>
      </c>
      <c r="J37" s="460">
        <v>156.30000000000001</v>
      </c>
      <c r="K37" s="460">
        <v>156.30000000000001</v>
      </c>
      <c r="L37" s="1085">
        <v>156.30000000000001</v>
      </c>
    </row>
    <row r="38" spans="1:12" ht="20.25" customHeight="1">
      <c r="A38" s="1507"/>
      <c r="B38" s="1471"/>
      <c r="C38" s="1535"/>
      <c r="D38" s="1714"/>
      <c r="E38" s="748"/>
      <c r="F38" s="1570"/>
      <c r="G38" s="1540"/>
      <c r="H38" s="1743"/>
      <c r="I38" s="1217" t="s">
        <v>55</v>
      </c>
      <c r="J38" s="460">
        <v>0</v>
      </c>
      <c r="K38" s="460">
        <v>0</v>
      </c>
      <c r="L38" s="1085">
        <v>0</v>
      </c>
    </row>
    <row r="39" spans="1:12" ht="20.25" customHeight="1">
      <c r="A39" s="1507"/>
      <c r="B39" s="1471"/>
      <c r="C39" s="1535"/>
      <c r="D39" s="1714"/>
      <c r="E39" s="748"/>
      <c r="F39" s="1570"/>
      <c r="G39" s="1540"/>
      <c r="H39" s="1743"/>
      <c r="I39" s="1217" t="s">
        <v>31</v>
      </c>
      <c r="J39" s="460">
        <v>0</v>
      </c>
      <c r="K39" s="460">
        <v>0</v>
      </c>
      <c r="L39" s="1085">
        <v>0</v>
      </c>
    </row>
    <row r="40" spans="1:12" ht="20.25" customHeight="1">
      <c r="A40" s="1507"/>
      <c r="B40" s="1471"/>
      <c r="C40" s="1535"/>
      <c r="D40" s="1714"/>
      <c r="E40" s="748"/>
      <c r="F40" s="1571" t="s">
        <v>56</v>
      </c>
      <c r="G40" s="1541"/>
      <c r="H40" s="1743"/>
      <c r="I40" s="1217" t="s">
        <v>24</v>
      </c>
      <c r="J40" s="460">
        <v>311.89999999999998</v>
      </c>
      <c r="K40" s="460">
        <v>311.89999999999998</v>
      </c>
      <c r="L40" s="1085">
        <v>311.89999999999998</v>
      </c>
    </row>
    <row r="41" spans="1:12" ht="16.5" customHeight="1">
      <c r="A41" s="1507"/>
      <c r="B41" s="1471"/>
      <c r="C41" s="1535"/>
      <c r="D41" s="1714"/>
      <c r="E41" s="748"/>
      <c r="F41" s="1572"/>
      <c r="G41" s="1541"/>
      <c r="H41" s="1743"/>
      <c r="I41" s="1217" t="s">
        <v>55</v>
      </c>
      <c r="J41" s="460">
        <v>0</v>
      </c>
      <c r="K41" s="460">
        <v>0</v>
      </c>
      <c r="L41" s="1085">
        <v>0</v>
      </c>
    </row>
    <row r="42" spans="1:12" ht="32.25" customHeight="1">
      <c r="A42" s="1507"/>
      <c r="B42" s="1471"/>
      <c r="C42" s="1535"/>
      <c r="D42" s="1714"/>
      <c r="E42" s="748"/>
      <c r="F42" s="157" t="s">
        <v>57</v>
      </c>
      <c r="G42" s="1540"/>
      <c r="H42" s="1743"/>
      <c r="I42" s="1217" t="s">
        <v>24</v>
      </c>
      <c r="J42" s="460">
        <v>221.1</v>
      </c>
      <c r="K42" s="460">
        <v>221.1</v>
      </c>
      <c r="L42" s="1085">
        <v>221.1</v>
      </c>
    </row>
    <row r="43" spans="1:12" ht="24">
      <c r="A43" s="1507"/>
      <c r="B43" s="1471"/>
      <c r="C43" s="1535"/>
      <c r="D43" s="1714"/>
      <c r="E43" s="748"/>
      <c r="F43" s="158" t="s">
        <v>58</v>
      </c>
      <c r="G43" s="1540"/>
      <c r="H43" s="1743"/>
      <c r="I43" s="1217" t="s">
        <v>24</v>
      </c>
      <c r="J43" s="460">
        <v>83.1</v>
      </c>
      <c r="K43" s="460">
        <v>83.1</v>
      </c>
      <c r="L43" s="1085">
        <v>83.1</v>
      </c>
    </row>
    <row r="44" spans="1:12" ht="24">
      <c r="A44" s="1507"/>
      <c r="B44" s="1471"/>
      <c r="C44" s="1535"/>
      <c r="D44" s="1714"/>
      <c r="E44" s="748"/>
      <c r="F44" s="752" t="s">
        <v>59</v>
      </c>
      <c r="G44" s="1540"/>
      <c r="H44" s="1743"/>
      <c r="I44" s="1217" t="s">
        <v>24</v>
      </c>
      <c r="J44" s="460">
        <v>253.4</v>
      </c>
      <c r="K44" s="460">
        <v>253.4</v>
      </c>
      <c r="L44" s="1085">
        <v>253.4</v>
      </c>
    </row>
    <row r="45" spans="1:12" ht="24">
      <c r="A45" s="1507"/>
      <c r="B45" s="1471"/>
      <c r="C45" s="1535"/>
      <c r="D45" s="1714"/>
      <c r="E45" s="748"/>
      <c r="F45" s="752" t="s">
        <v>60</v>
      </c>
      <c r="G45" s="1540"/>
      <c r="H45" s="1743"/>
      <c r="I45" s="1217" t="s">
        <v>24</v>
      </c>
      <c r="J45" s="460">
        <v>85.5</v>
      </c>
      <c r="K45" s="460">
        <v>85.5</v>
      </c>
      <c r="L45" s="1085">
        <v>85.5</v>
      </c>
    </row>
    <row r="46" spans="1:12" ht="24">
      <c r="A46" s="1507"/>
      <c r="B46" s="1471"/>
      <c r="C46" s="1535"/>
      <c r="D46" s="1714"/>
      <c r="E46" s="748"/>
      <c r="F46" s="752" t="s">
        <v>61</v>
      </c>
      <c r="G46" s="1540"/>
      <c r="H46" s="1743"/>
      <c r="I46" s="1217" t="s">
        <v>24</v>
      </c>
      <c r="J46" s="460">
        <v>74.7</v>
      </c>
      <c r="K46" s="460">
        <v>74.7</v>
      </c>
      <c r="L46" s="1085">
        <v>74.7</v>
      </c>
    </row>
    <row r="47" spans="1:12" ht="24">
      <c r="A47" s="1507"/>
      <c r="B47" s="1471"/>
      <c r="C47" s="1535"/>
      <c r="D47" s="1714"/>
      <c r="E47" s="748"/>
      <c r="F47" s="752" t="s">
        <v>62</v>
      </c>
      <c r="G47" s="1540"/>
      <c r="H47" s="1743"/>
      <c r="I47" s="1217" t="s">
        <v>24</v>
      </c>
      <c r="J47" s="460">
        <v>101.6</v>
      </c>
      <c r="K47" s="460">
        <v>101.6</v>
      </c>
      <c r="L47" s="1085">
        <v>101.6</v>
      </c>
    </row>
    <row r="48" spans="1:12" ht="24">
      <c r="A48" s="1507"/>
      <c r="B48" s="1471"/>
      <c r="C48" s="1535"/>
      <c r="D48" s="1714"/>
      <c r="E48" s="748"/>
      <c r="F48" s="752" t="s">
        <v>63</v>
      </c>
      <c r="G48" s="1540"/>
      <c r="H48" s="1743"/>
      <c r="I48" s="1217" t="s">
        <v>24</v>
      </c>
      <c r="J48" s="460">
        <v>88.1</v>
      </c>
      <c r="K48" s="460">
        <v>88.1</v>
      </c>
      <c r="L48" s="1085">
        <v>88.1</v>
      </c>
    </row>
    <row r="49" spans="1:12" ht="24">
      <c r="A49" s="1507"/>
      <c r="B49" s="1471"/>
      <c r="C49" s="1535"/>
      <c r="D49" s="1714"/>
      <c r="E49" s="748"/>
      <c r="F49" s="753" t="s">
        <v>64</v>
      </c>
      <c r="G49" s="1540"/>
      <c r="H49" s="1743"/>
      <c r="I49" s="1217" t="s">
        <v>24</v>
      </c>
      <c r="J49" s="460">
        <v>97.7</v>
      </c>
      <c r="K49" s="460">
        <v>97.7</v>
      </c>
      <c r="L49" s="1085">
        <v>97.7</v>
      </c>
    </row>
    <row r="50" spans="1:12" ht="24">
      <c r="A50" s="1507"/>
      <c r="B50" s="1471"/>
      <c r="C50" s="1535"/>
      <c r="D50" s="1714"/>
      <c r="E50" s="1530"/>
      <c r="F50" s="753" t="s">
        <v>65</v>
      </c>
      <c r="G50" s="1540"/>
      <c r="H50" s="1743"/>
      <c r="I50" s="1217" t="s">
        <v>24</v>
      </c>
      <c r="J50" s="460">
        <v>297.8</v>
      </c>
      <c r="K50" s="460">
        <v>297.8</v>
      </c>
      <c r="L50" s="1085">
        <v>297.8</v>
      </c>
    </row>
    <row r="51" spans="1:12" ht="30.75" customHeight="1">
      <c r="A51" s="1507"/>
      <c r="B51" s="1471"/>
      <c r="C51" s="1535"/>
      <c r="D51" s="1714"/>
      <c r="E51" s="1530"/>
      <c r="F51" s="1738" t="s">
        <v>66</v>
      </c>
      <c r="G51" s="1540"/>
      <c r="H51" s="1743"/>
      <c r="I51" s="1218" t="s">
        <v>24</v>
      </c>
      <c r="J51" s="408">
        <v>5.2</v>
      </c>
      <c r="K51" s="408">
        <v>5.2</v>
      </c>
      <c r="L51" s="585">
        <v>5.2</v>
      </c>
    </row>
    <row r="52" spans="1:12" ht="18" customHeight="1">
      <c r="A52" s="1508"/>
      <c r="B52" s="1472"/>
      <c r="C52" s="1536"/>
      <c r="D52" s="1715"/>
      <c r="E52" s="1530"/>
      <c r="F52" s="1739"/>
      <c r="G52" s="1540"/>
      <c r="H52" s="1743"/>
      <c r="I52" s="542" t="s">
        <v>25</v>
      </c>
      <c r="J52" s="1220">
        <f>SUM(J19:J51)</f>
        <v>7154.2</v>
      </c>
      <c r="K52" s="713">
        <f t="shared" ref="K52:L52" si="8">SUM(K19:K51)</f>
        <v>7220.4</v>
      </c>
      <c r="L52" s="1221">
        <f t="shared" si="8"/>
        <v>7221.4</v>
      </c>
    </row>
    <row r="53" spans="1:12" ht="18" customHeight="1">
      <c r="A53" s="1506" t="s">
        <v>16</v>
      </c>
      <c r="B53" s="1470" t="s">
        <v>16</v>
      </c>
      <c r="C53" s="1724" t="s">
        <v>67</v>
      </c>
      <c r="D53" s="1729" t="s">
        <v>68</v>
      </c>
      <c r="E53" s="1526"/>
      <c r="F53" s="1577" t="s">
        <v>36</v>
      </c>
      <c r="G53" s="1473" t="s">
        <v>69</v>
      </c>
      <c r="H53" s="1748" t="s">
        <v>23</v>
      </c>
      <c r="I53" s="1216" t="s">
        <v>24</v>
      </c>
      <c r="J53" s="31">
        <v>4.7</v>
      </c>
      <c r="K53" s="31">
        <v>4.7</v>
      </c>
      <c r="L53" s="582">
        <v>4.7</v>
      </c>
    </row>
    <row r="54" spans="1:12" ht="18" customHeight="1">
      <c r="A54" s="1517"/>
      <c r="B54" s="1537"/>
      <c r="C54" s="1725"/>
      <c r="D54" s="1729"/>
      <c r="E54" s="1527"/>
      <c r="F54" s="1411"/>
      <c r="G54" s="1474"/>
      <c r="H54" s="1749"/>
      <c r="I54" s="1223" t="s">
        <v>31</v>
      </c>
      <c r="J54" s="399">
        <v>0.1</v>
      </c>
      <c r="K54" s="399">
        <v>0</v>
      </c>
      <c r="L54" s="960">
        <v>0</v>
      </c>
    </row>
    <row r="55" spans="1:12" ht="23.25" customHeight="1">
      <c r="A55" s="1507"/>
      <c r="B55" s="1471"/>
      <c r="C55" s="1726"/>
      <c r="D55" s="1729"/>
      <c r="E55" s="1527"/>
      <c r="F55" s="755" t="s">
        <v>70</v>
      </c>
      <c r="G55" s="1474"/>
      <c r="H55" s="1749"/>
      <c r="I55" s="1224" t="s">
        <v>24</v>
      </c>
      <c r="J55" s="402">
        <v>51</v>
      </c>
      <c r="K55" s="402">
        <v>51</v>
      </c>
      <c r="L55" s="1056">
        <v>51</v>
      </c>
    </row>
    <row r="56" spans="1:12" ht="18" customHeight="1">
      <c r="A56" s="1507"/>
      <c r="B56" s="1471"/>
      <c r="C56" s="1726"/>
      <c r="D56" s="1729"/>
      <c r="E56" s="1527"/>
      <c r="F56" s="1578" t="s">
        <v>38</v>
      </c>
      <c r="G56" s="1474"/>
      <c r="H56" s="1749"/>
      <c r="I56" s="1216" t="s">
        <v>24</v>
      </c>
      <c r="J56" s="31">
        <v>112.8</v>
      </c>
      <c r="K56" s="31">
        <v>112.8</v>
      </c>
      <c r="L56" s="582">
        <v>112.8</v>
      </c>
    </row>
    <row r="57" spans="1:12" ht="18" customHeight="1">
      <c r="A57" s="1507"/>
      <c r="B57" s="1471"/>
      <c r="C57" s="1726"/>
      <c r="D57" s="1729"/>
      <c r="E57" s="1527"/>
      <c r="F57" s="1579"/>
      <c r="G57" s="1474"/>
      <c r="H57" s="1749"/>
      <c r="I57" s="1223" t="s">
        <v>31</v>
      </c>
      <c r="J57" s="405">
        <v>0.5</v>
      </c>
      <c r="K57" s="405">
        <v>0</v>
      </c>
      <c r="L57" s="652">
        <v>0</v>
      </c>
    </row>
    <row r="58" spans="1:12" ht="18" customHeight="1">
      <c r="A58" s="1507"/>
      <c r="B58" s="1471"/>
      <c r="C58" s="1726"/>
      <c r="D58" s="1729"/>
      <c r="E58" s="1527"/>
      <c r="F58" s="1410" t="s">
        <v>71</v>
      </c>
      <c r="G58" s="1474"/>
      <c r="H58" s="1749"/>
      <c r="I58" s="1216" t="s">
        <v>24</v>
      </c>
      <c r="J58" s="31">
        <v>95.1</v>
      </c>
      <c r="K58" s="31">
        <v>95.1</v>
      </c>
      <c r="L58" s="582">
        <v>95.1</v>
      </c>
    </row>
    <row r="59" spans="1:12" ht="18" customHeight="1">
      <c r="A59" s="1507"/>
      <c r="B59" s="1471"/>
      <c r="C59" s="1726"/>
      <c r="D59" s="1729"/>
      <c r="E59" s="1527"/>
      <c r="F59" s="1412"/>
      <c r="G59" s="1474"/>
      <c r="H59" s="1749"/>
      <c r="I59" s="1225" t="s">
        <v>55</v>
      </c>
      <c r="J59" s="460">
        <v>93</v>
      </c>
      <c r="K59" s="460">
        <v>93</v>
      </c>
      <c r="L59" s="1085">
        <v>93</v>
      </c>
    </row>
    <row r="60" spans="1:12" ht="18" customHeight="1">
      <c r="A60" s="1507"/>
      <c r="B60" s="1471"/>
      <c r="C60" s="1726"/>
      <c r="D60" s="1729"/>
      <c r="E60" s="1527"/>
      <c r="F60" s="1412"/>
      <c r="G60" s="1474"/>
      <c r="H60" s="1749"/>
      <c r="I60" s="1223" t="s">
        <v>31</v>
      </c>
      <c r="J60" s="405">
        <f>5.3+32.9</f>
        <v>38.199999999999996</v>
      </c>
      <c r="K60" s="405">
        <v>0</v>
      </c>
      <c r="L60" s="652">
        <v>0</v>
      </c>
    </row>
    <row r="61" spans="1:12" ht="18" customHeight="1">
      <c r="A61" s="1507"/>
      <c r="B61" s="1471"/>
      <c r="C61" s="1726"/>
      <c r="D61" s="1729"/>
      <c r="E61" s="1528"/>
      <c r="F61" s="1413" t="s">
        <v>39</v>
      </c>
      <c r="G61" s="1475"/>
      <c r="H61" s="1749"/>
      <c r="I61" s="1216" t="s">
        <v>24</v>
      </c>
      <c r="J61" s="31">
        <v>86</v>
      </c>
      <c r="K61" s="31">
        <v>86</v>
      </c>
      <c r="L61" s="582">
        <v>86</v>
      </c>
    </row>
    <row r="62" spans="1:12" ht="18" customHeight="1">
      <c r="A62" s="1507"/>
      <c r="B62" s="1471"/>
      <c r="C62" s="1726"/>
      <c r="D62" s="1729"/>
      <c r="E62" s="1528"/>
      <c r="F62" s="1414"/>
      <c r="G62" s="1475"/>
      <c r="H62" s="1749"/>
      <c r="I62" s="1225" t="s">
        <v>55</v>
      </c>
      <c r="J62" s="460">
        <v>104</v>
      </c>
      <c r="K62" s="460">
        <v>104</v>
      </c>
      <c r="L62" s="1085">
        <v>104</v>
      </c>
    </row>
    <row r="63" spans="1:12" ht="18" customHeight="1">
      <c r="A63" s="1507"/>
      <c r="B63" s="1471"/>
      <c r="C63" s="1726"/>
      <c r="D63" s="1729"/>
      <c r="E63" s="1528"/>
      <c r="F63" s="1415"/>
      <c r="G63" s="1475"/>
      <c r="H63" s="1749"/>
      <c r="I63" s="1226" t="s">
        <v>31</v>
      </c>
      <c r="J63" s="408">
        <f>0.1+43.6</f>
        <v>43.7</v>
      </c>
      <c r="K63" s="408">
        <v>0</v>
      </c>
      <c r="L63" s="585">
        <v>0</v>
      </c>
    </row>
    <row r="64" spans="1:12" ht="18" customHeight="1">
      <c r="A64" s="1507"/>
      <c r="B64" s="1471"/>
      <c r="C64" s="1726"/>
      <c r="D64" s="1729"/>
      <c r="E64" s="1528"/>
      <c r="F64" s="1573" t="s">
        <v>40</v>
      </c>
      <c r="G64" s="1475"/>
      <c r="H64" s="1749"/>
      <c r="I64" s="1225" t="s">
        <v>24</v>
      </c>
      <c r="J64" s="645">
        <v>66.8</v>
      </c>
      <c r="K64" s="645">
        <v>66.8</v>
      </c>
      <c r="L64" s="1086">
        <v>66.8</v>
      </c>
    </row>
    <row r="65" spans="1:12" ht="18" customHeight="1">
      <c r="A65" s="1507"/>
      <c r="B65" s="1471"/>
      <c r="C65" s="1726"/>
      <c r="D65" s="1729"/>
      <c r="E65" s="1528"/>
      <c r="F65" s="1574"/>
      <c r="G65" s="1475"/>
      <c r="H65" s="1749"/>
      <c r="I65" s="1225" t="s">
        <v>55</v>
      </c>
      <c r="J65" s="460">
        <v>29</v>
      </c>
      <c r="K65" s="460">
        <v>29</v>
      </c>
      <c r="L65" s="1085">
        <v>29</v>
      </c>
    </row>
    <row r="66" spans="1:12" ht="18" customHeight="1">
      <c r="A66" s="1507"/>
      <c r="B66" s="1471"/>
      <c r="C66" s="1726"/>
      <c r="D66" s="1729"/>
      <c r="E66" s="1528"/>
      <c r="F66" s="1575"/>
      <c r="G66" s="1475"/>
      <c r="H66" s="1749"/>
      <c r="I66" s="1223" t="s">
        <v>31</v>
      </c>
      <c r="J66" s="405">
        <v>0.7</v>
      </c>
      <c r="K66" s="405">
        <v>0</v>
      </c>
      <c r="L66" s="652">
        <v>0</v>
      </c>
    </row>
    <row r="67" spans="1:12" ht="18" customHeight="1">
      <c r="A67" s="1507"/>
      <c r="B67" s="1471"/>
      <c r="C67" s="1726"/>
      <c r="D67" s="1729"/>
      <c r="E67" s="1528"/>
      <c r="F67" s="1413" t="s">
        <v>41</v>
      </c>
      <c r="G67" s="1475"/>
      <c r="H67" s="1749"/>
      <c r="I67" s="1216" t="s">
        <v>24</v>
      </c>
      <c r="J67" s="31">
        <v>47.6</v>
      </c>
      <c r="K67" s="31">
        <v>47.6</v>
      </c>
      <c r="L67" s="582">
        <v>47.6</v>
      </c>
    </row>
    <row r="68" spans="1:12" ht="18" customHeight="1">
      <c r="A68" s="1507"/>
      <c r="B68" s="1471"/>
      <c r="C68" s="1726"/>
      <c r="D68" s="1729"/>
      <c r="E68" s="1528"/>
      <c r="F68" s="1414"/>
      <c r="G68" s="1475"/>
      <c r="H68" s="1749"/>
      <c r="I68" s="1225" t="s">
        <v>55</v>
      </c>
      <c r="J68" s="460">
        <v>29</v>
      </c>
      <c r="K68" s="460">
        <v>29</v>
      </c>
      <c r="L68" s="1085">
        <v>29</v>
      </c>
    </row>
    <row r="69" spans="1:12" ht="18" customHeight="1">
      <c r="A69" s="1507"/>
      <c r="B69" s="1471"/>
      <c r="C69" s="1726"/>
      <c r="D69" s="1729"/>
      <c r="E69" s="1528"/>
      <c r="F69" s="1415"/>
      <c r="G69" s="1475"/>
      <c r="H69" s="1749"/>
      <c r="I69" s="1223" t="s">
        <v>31</v>
      </c>
      <c r="J69" s="405">
        <f>3.1+8.2</f>
        <v>11.299999999999999</v>
      </c>
      <c r="K69" s="405">
        <v>0</v>
      </c>
      <c r="L69" s="652">
        <v>0</v>
      </c>
    </row>
    <row r="70" spans="1:12" ht="18" customHeight="1">
      <c r="A70" s="1507"/>
      <c r="B70" s="1471"/>
      <c r="C70" s="1726"/>
      <c r="D70" s="1729"/>
      <c r="E70" s="1527"/>
      <c r="F70" s="1412" t="s">
        <v>42</v>
      </c>
      <c r="G70" s="1474"/>
      <c r="H70" s="1749"/>
      <c r="I70" s="1216" t="s">
        <v>24</v>
      </c>
      <c r="J70" s="31">
        <v>96.3</v>
      </c>
      <c r="K70" s="31">
        <v>96.3</v>
      </c>
      <c r="L70" s="582">
        <v>96.3</v>
      </c>
    </row>
    <row r="71" spans="1:12" ht="18" customHeight="1">
      <c r="A71" s="1507"/>
      <c r="B71" s="1471"/>
      <c r="C71" s="1726"/>
      <c r="D71" s="1729"/>
      <c r="E71" s="1527"/>
      <c r="F71" s="1412"/>
      <c r="G71" s="1474"/>
      <c r="H71" s="1749"/>
      <c r="I71" s="1225" t="s">
        <v>55</v>
      </c>
      <c r="J71" s="460">
        <v>49</v>
      </c>
      <c r="K71" s="460">
        <v>49</v>
      </c>
      <c r="L71" s="1085">
        <v>49</v>
      </c>
    </row>
    <row r="72" spans="1:12" ht="18" customHeight="1">
      <c r="A72" s="1507"/>
      <c r="B72" s="1471"/>
      <c r="C72" s="1726"/>
      <c r="D72" s="1729"/>
      <c r="E72" s="1527"/>
      <c r="F72" s="1412"/>
      <c r="G72" s="1474"/>
      <c r="H72" s="1749"/>
      <c r="I72" s="1223" t="s">
        <v>31</v>
      </c>
      <c r="J72" s="405">
        <f>2.3+2.7</f>
        <v>5</v>
      </c>
      <c r="K72" s="405">
        <v>0</v>
      </c>
      <c r="L72" s="652">
        <v>0</v>
      </c>
    </row>
    <row r="73" spans="1:12" ht="18" customHeight="1">
      <c r="A73" s="1507"/>
      <c r="B73" s="1471"/>
      <c r="C73" s="1726"/>
      <c r="D73" s="1729"/>
      <c r="E73" s="1528"/>
      <c r="F73" s="1413" t="s">
        <v>43</v>
      </c>
      <c r="G73" s="1475"/>
      <c r="H73" s="1749"/>
      <c r="I73" s="1216" t="s">
        <v>24</v>
      </c>
      <c r="J73" s="31">
        <v>117.2</v>
      </c>
      <c r="K73" s="31">
        <v>117.2</v>
      </c>
      <c r="L73" s="582">
        <v>117.2</v>
      </c>
    </row>
    <row r="74" spans="1:12" ht="18" customHeight="1">
      <c r="A74" s="1507"/>
      <c r="B74" s="1471"/>
      <c r="C74" s="1726"/>
      <c r="D74" s="1729"/>
      <c r="E74" s="1528"/>
      <c r="F74" s="1414"/>
      <c r="G74" s="1475"/>
      <c r="H74" s="1749"/>
      <c r="I74" s="1225" t="s">
        <v>55</v>
      </c>
      <c r="J74" s="460">
        <v>71.099999999999994</v>
      </c>
      <c r="K74" s="460">
        <v>71.099999999999994</v>
      </c>
      <c r="L74" s="1085">
        <v>71.099999999999994</v>
      </c>
    </row>
    <row r="75" spans="1:12" ht="18" customHeight="1">
      <c r="A75" s="1507"/>
      <c r="B75" s="1471"/>
      <c r="C75" s="1726"/>
      <c r="D75" s="1729"/>
      <c r="E75" s="1528"/>
      <c r="F75" s="1415"/>
      <c r="G75" s="1475"/>
      <c r="H75" s="1749"/>
      <c r="I75" s="1223" t="s">
        <v>31</v>
      </c>
      <c r="J75" s="405">
        <f>3.7+0.1</f>
        <v>3.8000000000000003</v>
      </c>
      <c r="K75" s="405">
        <v>0</v>
      </c>
      <c r="L75" s="652">
        <v>0</v>
      </c>
    </row>
    <row r="76" spans="1:12" ht="18" customHeight="1">
      <c r="A76" s="1507"/>
      <c r="B76" s="1471"/>
      <c r="C76" s="1726"/>
      <c r="D76" s="1729"/>
      <c r="E76" s="1527"/>
      <c r="F76" s="1412" t="s">
        <v>44</v>
      </c>
      <c r="G76" s="1474"/>
      <c r="H76" s="1749"/>
      <c r="I76" s="1216" t="s">
        <v>24</v>
      </c>
      <c r="J76" s="31">
        <v>132.80000000000001</v>
      </c>
      <c r="K76" s="31">
        <v>132.80000000000001</v>
      </c>
      <c r="L76" s="582">
        <v>132.80000000000001</v>
      </c>
    </row>
    <row r="77" spans="1:12" ht="18" customHeight="1">
      <c r="A77" s="1507"/>
      <c r="B77" s="1471"/>
      <c r="C77" s="1726"/>
      <c r="D77" s="1729"/>
      <c r="E77" s="1527"/>
      <c r="F77" s="1412"/>
      <c r="G77" s="1474"/>
      <c r="H77" s="1749"/>
      <c r="I77" s="1225" t="s">
        <v>55</v>
      </c>
      <c r="J77" s="460">
        <v>6</v>
      </c>
      <c r="K77" s="460">
        <v>6</v>
      </c>
      <c r="L77" s="1085">
        <v>6</v>
      </c>
    </row>
    <row r="78" spans="1:12" ht="18" customHeight="1">
      <c r="A78" s="1507"/>
      <c r="B78" s="1471"/>
      <c r="C78" s="1726"/>
      <c r="D78" s="1729"/>
      <c r="E78" s="1527"/>
      <c r="F78" s="1412"/>
      <c r="G78" s="1474"/>
      <c r="H78" s="1749"/>
      <c r="I78" s="1223" t="s">
        <v>31</v>
      </c>
      <c r="J78" s="405">
        <f>18.5+1.4</f>
        <v>19.899999999999999</v>
      </c>
      <c r="K78" s="405">
        <v>0</v>
      </c>
      <c r="L78" s="652">
        <v>0</v>
      </c>
    </row>
    <row r="79" spans="1:12" ht="18" customHeight="1">
      <c r="A79" s="1507"/>
      <c r="B79" s="1471"/>
      <c r="C79" s="1726"/>
      <c r="D79" s="1729"/>
      <c r="E79" s="1528"/>
      <c r="F79" s="1413" t="s">
        <v>45</v>
      </c>
      <c r="G79" s="1475"/>
      <c r="H79" s="1749"/>
      <c r="I79" s="1216" t="s">
        <v>24</v>
      </c>
      <c r="J79" s="31">
        <v>182.8</v>
      </c>
      <c r="K79" s="31">
        <v>182.8</v>
      </c>
      <c r="L79" s="582">
        <v>182.8</v>
      </c>
    </row>
    <row r="80" spans="1:12" ht="18" customHeight="1">
      <c r="A80" s="1507"/>
      <c r="B80" s="1471"/>
      <c r="C80" s="1726"/>
      <c r="D80" s="1729"/>
      <c r="E80" s="1528"/>
      <c r="F80" s="1414"/>
      <c r="G80" s="1475"/>
      <c r="H80" s="1749"/>
      <c r="I80" s="1225" t="s">
        <v>55</v>
      </c>
      <c r="J80" s="460">
        <v>2</v>
      </c>
      <c r="K80" s="460">
        <v>2</v>
      </c>
      <c r="L80" s="1085">
        <v>2</v>
      </c>
    </row>
    <row r="81" spans="1:12" ht="18" customHeight="1">
      <c r="A81" s="1507"/>
      <c r="B81" s="1471"/>
      <c r="C81" s="1726"/>
      <c r="D81" s="1729"/>
      <c r="E81" s="1528"/>
      <c r="F81" s="1415"/>
      <c r="G81" s="1475"/>
      <c r="H81" s="1749"/>
      <c r="I81" s="1223" t="s">
        <v>31</v>
      </c>
      <c r="J81" s="405">
        <f>20.1+0.5</f>
        <v>20.6</v>
      </c>
      <c r="K81" s="405">
        <v>0</v>
      </c>
      <c r="L81" s="652">
        <v>0</v>
      </c>
    </row>
    <row r="82" spans="1:12" ht="18" customHeight="1">
      <c r="A82" s="1507"/>
      <c r="B82" s="1471"/>
      <c r="C82" s="1726"/>
      <c r="D82" s="1729"/>
      <c r="E82" s="1528"/>
      <c r="F82" s="1413" t="s">
        <v>46</v>
      </c>
      <c r="G82" s="1475"/>
      <c r="H82" s="1749"/>
      <c r="I82" s="1216" t="s">
        <v>24</v>
      </c>
      <c r="J82" s="31">
        <v>164.4</v>
      </c>
      <c r="K82" s="31">
        <v>164.4</v>
      </c>
      <c r="L82" s="582">
        <v>164.4</v>
      </c>
    </row>
    <row r="83" spans="1:12" ht="18" customHeight="1">
      <c r="A83" s="1507"/>
      <c r="B83" s="1471"/>
      <c r="C83" s="1726"/>
      <c r="D83" s="1729"/>
      <c r="E83" s="1528"/>
      <c r="F83" s="1414"/>
      <c r="G83" s="1475"/>
      <c r="H83" s="1749"/>
      <c r="I83" s="1225" t="s">
        <v>55</v>
      </c>
      <c r="J83" s="460">
        <v>22.1</v>
      </c>
      <c r="K83" s="460">
        <v>22.1</v>
      </c>
      <c r="L83" s="1085">
        <v>22.1</v>
      </c>
    </row>
    <row r="84" spans="1:12" ht="18" customHeight="1">
      <c r="A84" s="1507"/>
      <c r="B84" s="1471"/>
      <c r="C84" s="1726"/>
      <c r="D84" s="1729"/>
      <c r="E84" s="1528"/>
      <c r="F84" s="1415"/>
      <c r="G84" s="1475"/>
      <c r="H84" s="1749"/>
      <c r="I84" s="1223" t="s">
        <v>31</v>
      </c>
      <c r="J84" s="405">
        <f>12.7+3.3</f>
        <v>16</v>
      </c>
      <c r="K84" s="405">
        <v>0</v>
      </c>
      <c r="L84" s="652">
        <v>0</v>
      </c>
    </row>
    <row r="85" spans="1:12" ht="18" customHeight="1">
      <c r="A85" s="1507"/>
      <c r="B85" s="1471"/>
      <c r="C85" s="1726"/>
      <c r="D85" s="1729"/>
      <c r="E85" s="1527"/>
      <c r="F85" s="1412" t="s">
        <v>47</v>
      </c>
      <c r="G85" s="1474"/>
      <c r="H85" s="1749"/>
      <c r="I85" s="1216" t="s">
        <v>24</v>
      </c>
      <c r="J85" s="31">
        <v>98.7</v>
      </c>
      <c r="K85" s="31">
        <v>98.7</v>
      </c>
      <c r="L85" s="582">
        <v>98.7</v>
      </c>
    </row>
    <row r="86" spans="1:12" ht="18" customHeight="1">
      <c r="A86" s="1507"/>
      <c r="B86" s="1471"/>
      <c r="C86" s="1726"/>
      <c r="D86" s="1729"/>
      <c r="E86" s="1527"/>
      <c r="F86" s="1412"/>
      <c r="G86" s="1474"/>
      <c r="H86" s="1749"/>
      <c r="I86" s="1225" t="s">
        <v>55</v>
      </c>
      <c r="J86" s="460">
        <v>19</v>
      </c>
      <c r="K86" s="460">
        <v>19</v>
      </c>
      <c r="L86" s="1085">
        <v>19</v>
      </c>
    </row>
    <row r="87" spans="1:12" ht="18" customHeight="1">
      <c r="A87" s="1507"/>
      <c r="B87" s="1471"/>
      <c r="C87" s="1726"/>
      <c r="D87" s="1729"/>
      <c r="E87" s="1527"/>
      <c r="F87" s="1412"/>
      <c r="G87" s="1474"/>
      <c r="H87" s="1749"/>
      <c r="I87" s="1223" t="s">
        <v>31</v>
      </c>
      <c r="J87" s="405">
        <f>1.8+0.3</f>
        <v>2.1</v>
      </c>
      <c r="K87" s="405">
        <v>0</v>
      </c>
      <c r="L87" s="652">
        <v>0</v>
      </c>
    </row>
    <row r="88" spans="1:12" ht="18" customHeight="1">
      <c r="A88" s="1507"/>
      <c r="B88" s="1471"/>
      <c r="C88" s="1726"/>
      <c r="D88" s="1729"/>
      <c r="E88" s="1528"/>
      <c r="F88" s="1413" t="s">
        <v>48</v>
      </c>
      <c r="G88" s="1475"/>
      <c r="H88" s="1749"/>
      <c r="I88" s="1216" t="s">
        <v>24</v>
      </c>
      <c r="J88" s="31">
        <v>270.3</v>
      </c>
      <c r="K88" s="31">
        <v>270.3</v>
      </c>
      <c r="L88" s="582">
        <v>270.3</v>
      </c>
    </row>
    <row r="89" spans="1:12" ht="18" customHeight="1">
      <c r="A89" s="1507"/>
      <c r="B89" s="1471"/>
      <c r="C89" s="1726"/>
      <c r="D89" s="1729"/>
      <c r="E89" s="1528"/>
      <c r="F89" s="1414"/>
      <c r="G89" s="1475"/>
      <c r="H89" s="1749"/>
      <c r="I89" s="1225" t="s">
        <v>55</v>
      </c>
      <c r="J89" s="460">
        <v>23</v>
      </c>
      <c r="K89" s="460">
        <v>23</v>
      </c>
      <c r="L89" s="1085">
        <v>23</v>
      </c>
    </row>
    <row r="90" spans="1:12" ht="18" customHeight="1">
      <c r="A90" s="1507"/>
      <c r="B90" s="1471"/>
      <c r="C90" s="1726"/>
      <c r="D90" s="1729"/>
      <c r="E90" s="1528"/>
      <c r="F90" s="1415"/>
      <c r="G90" s="1475"/>
      <c r="H90" s="1749"/>
      <c r="I90" s="1223" t="s">
        <v>31</v>
      </c>
      <c r="J90" s="405">
        <f>6.2+5.1</f>
        <v>11.3</v>
      </c>
      <c r="K90" s="405">
        <v>0</v>
      </c>
      <c r="L90" s="652">
        <v>0</v>
      </c>
    </row>
    <row r="91" spans="1:12" ht="18" customHeight="1">
      <c r="A91" s="1507"/>
      <c r="B91" s="1471"/>
      <c r="C91" s="1726"/>
      <c r="D91" s="1729"/>
      <c r="E91" s="1528"/>
      <c r="F91" s="1413" t="s">
        <v>49</v>
      </c>
      <c r="G91" s="1475"/>
      <c r="H91" s="1749"/>
      <c r="I91" s="1216" t="s">
        <v>24</v>
      </c>
      <c r="J91" s="31">
        <v>136</v>
      </c>
      <c r="K91" s="31">
        <v>136</v>
      </c>
      <c r="L91" s="582">
        <v>136</v>
      </c>
    </row>
    <row r="92" spans="1:12" ht="18" customHeight="1">
      <c r="A92" s="1507"/>
      <c r="B92" s="1471"/>
      <c r="C92" s="1726"/>
      <c r="D92" s="1729"/>
      <c r="E92" s="1528"/>
      <c r="F92" s="1414"/>
      <c r="G92" s="1475"/>
      <c r="H92" s="1749"/>
      <c r="I92" s="1225" t="s">
        <v>55</v>
      </c>
      <c r="J92" s="460">
        <v>23.4</v>
      </c>
      <c r="K92" s="460">
        <v>23.4</v>
      </c>
      <c r="L92" s="1085">
        <v>23.4</v>
      </c>
    </row>
    <row r="93" spans="1:12" ht="21" customHeight="1">
      <c r="A93" s="1507"/>
      <c r="B93" s="1471"/>
      <c r="C93" s="1726"/>
      <c r="D93" s="1729"/>
      <c r="E93" s="1528"/>
      <c r="F93" s="1415"/>
      <c r="G93" s="1475"/>
      <c r="H93" s="1749"/>
      <c r="I93" s="1223" t="s">
        <v>31</v>
      </c>
      <c r="J93" s="405">
        <f>0.7+2.2</f>
        <v>2.9000000000000004</v>
      </c>
      <c r="K93" s="405">
        <v>0</v>
      </c>
      <c r="L93" s="652">
        <v>0</v>
      </c>
    </row>
    <row r="94" spans="1:12" ht="21.75" customHeight="1">
      <c r="A94" s="1507"/>
      <c r="B94" s="1471"/>
      <c r="C94" s="1726"/>
      <c r="D94" s="1729"/>
      <c r="E94" s="1528"/>
      <c r="F94" s="1413" t="s">
        <v>50</v>
      </c>
      <c r="G94" s="1475"/>
      <c r="H94" s="1749"/>
      <c r="I94" s="1216" t="s">
        <v>24</v>
      </c>
      <c r="J94" s="31">
        <v>81.3</v>
      </c>
      <c r="K94" s="31">
        <v>81.3</v>
      </c>
      <c r="L94" s="582">
        <v>81.3</v>
      </c>
    </row>
    <row r="95" spans="1:12" ht="17.25" customHeight="1">
      <c r="A95" s="1507"/>
      <c r="B95" s="1471"/>
      <c r="C95" s="1726"/>
      <c r="D95" s="1729"/>
      <c r="E95" s="1528"/>
      <c r="F95" s="1414"/>
      <c r="G95" s="1475"/>
      <c r="H95" s="1749"/>
      <c r="I95" s="1225" t="s">
        <v>55</v>
      </c>
      <c r="J95" s="460">
        <v>6.3</v>
      </c>
      <c r="K95" s="460">
        <v>6.3</v>
      </c>
      <c r="L95" s="1085">
        <v>6.3</v>
      </c>
    </row>
    <row r="96" spans="1:12" ht="19.5" customHeight="1">
      <c r="A96" s="1507"/>
      <c r="B96" s="1471"/>
      <c r="C96" s="1726"/>
      <c r="D96" s="1729"/>
      <c r="E96" s="1528"/>
      <c r="F96" s="1415"/>
      <c r="G96" s="1475"/>
      <c r="H96" s="1749"/>
      <c r="I96" s="1223" t="s">
        <v>31</v>
      </c>
      <c r="J96" s="405">
        <f>1.1+3.2</f>
        <v>4.3000000000000007</v>
      </c>
      <c r="K96" s="405">
        <v>0</v>
      </c>
      <c r="L96" s="652">
        <v>0</v>
      </c>
    </row>
    <row r="97" spans="1:12" ht="21.75" customHeight="1">
      <c r="A97" s="1507"/>
      <c r="B97" s="1471"/>
      <c r="C97" s="1726"/>
      <c r="D97" s="1729"/>
      <c r="E97" s="1527"/>
      <c r="F97" s="1412" t="s">
        <v>51</v>
      </c>
      <c r="G97" s="1474"/>
      <c r="H97" s="1749"/>
      <c r="I97" s="1216" t="s">
        <v>24</v>
      </c>
      <c r="J97" s="31">
        <v>18.8</v>
      </c>
      <c r="K97" s="31">
        <v>18.8</v>
      </c>
      <c r="L97" s="582">
        <v>18.8</v>
      </c>
    </row>
    <row r="98" spans="1:12" ht="23.25" customHeight="1">
      <c r="A98" s="1507"/>
      <c r="B98" s="1471"/>
      <c r="C98" s="1726"/>
      <c r="D98" s="1729"/>
      <c r="E98" s="1527"/>
      <c r="F98" s="1412"/>
      <c r="G98" s="1474"/>
      <c r="H98" s="1749"/>
      <c r="I98" s="1225" t="s">
        <v>55</v>
      </c>
      <c r="J98" s="405">
        <v>1.3</v>
      </c>
      <c r="K98" s="405">
        <v>1.3</v>
      </c>
      <c r="L98" s="652">
        <v>1.3</v>
      </c>
    </row>
    <row r="99" spans="1:12" ht="23.25" customHeight="1">
      <c r="A99" s="1507"/>
      <c r="B99" s="1471"/>
      <c r="C99" s="1726"/>
      <c r="D99" s="1729"/>
      <c r="E99" s="1527"/>
      <c r="F99" s="1412"/>
      <c r="G99" s="1474"/>
      <c r="H99" s="1749"/>
      <c r="I99" s="1223" t="s">
        <v>31</v>
      </c>
      <c r="J99" s="405">
        <f>0.1+1.2</f>
        <v>1.3</v>
      </c>
      <c r="K99" s="405">
        <v>0</v>
      </c>
      <c r="L99" s="652">
        <v>0</v>
      </c>
    </row>
    <row r="100" spans="1:12" ht="24.75" customHeight="1">
      <c r="A100" s="1507"/>
      <c r="B100" s="1471"/>
      <c r="C100" s="1726"/>
      <c r="D100" s="1729"/>
      <c r="E100" s="1528"/>
      <c r="F100" s="1413" t="s">
        <v>52</v>
      </c>
      <c r="G100" s="1475"/>
      <c r="H100" s="1749"/>
      <c r="I100" s="1216" t="s">
        <v>24</v>
      </c>
      <c r="J100" s="402">
        <v>57.5</v>
      </c>
      <c r="K100" s="402">
        <v>57.5</v>
      </c>
      <c r="L100" s="1056">
        <v>57.5</v>
      </c>
    </row>
    <row r="101" spans="1:12" ht="25.5" customHeight="1">
      <c r="A101" s="1507"/>
      <c r="B101" s="1471"/>
      <c r="C101" s="1726"/>
      <c r="D101" s="1729"/>
      <c r="E101" s="1528"/>
      <c r="F101" s="1414"/>
      <c r="G101" s="1475"/>
      <c r="H101" s="1749"/>
      <c r="I101" s="1225" t="s">
        <v>55</v>
      </c>
      <c r="J101" s="405">
        <v>45</v>
      </c>
      <c r="K101" s="405">
        <v>45</v>
      </c>
      <c r="L101" s="652">
        <v>45</v>
      </c>
    </row>
    <row r="102" spans="1:12" ht="24" customHeight="1">
      <c r="A102" s="1507"/>
      <c r="B102" s="1471"/>
      <c r="C102" s="1726"/>
      <c r="D102" s="1729"/>
      <c r="E102" s="1528"/>
      <c r="F102" s="1415"/>
      <c r="G102" s="1475"/>
      <c r="H102" s="1749"/>
      <c r="I102" s="1223" t="s">
        <v>31</v>
      </c>
      <c r="J102" s="405">
        <f>1.5+0</f>
        <v>1.5</v>
      </c>
      <c r="K102" s="405">
        <v>0</v>
      </c>
      <c r="L102" s="652">
        <v>0</v>
      </c>
    </row>
    <row r="103" spans="1:12" ht="20.25" customHeight="1">
      <c r="A103" s="1507"/>
      <c r="B103" s="1471"/>
      <c r="C103" s="1726"/>
      <c r="D103" s="1729"/>
      <c r="E103" s="1528"/>
      <c r="F103" s="1586" t="s">
        <v>53</v>
      </c>
      <c r="G103" s="1475"/>
      <c r="H103" s="1749"/>
      <c r="I103" s="1216" t="s">
        <v>24</v>
      </c>
      <c r="J103" s="31">
        <v>7.2</v>
      </c>
      <c r="K103" s="31">
        <v>7.2</v>
      </c>
      <c r="L103" s="582">
        <v>7.2</v>
      </c>
    </row>
    <row r="104" spans="1:12" ht="21" customHeight="1">
      <c r="A104" s="1507"/>
      <c r="B104" s="1471"/>
      <c r="C104" s="1726"/>
      <c r="D104" s="1729"/>
      <c r="E104" s="1528"/>
      <c r="F104" s="1588"/>
      <c r="G104" s="1475"/>
      <c r="H104" s="1749"/>
      <c r="I104" s="1223" t="s">
        <v>31</v>
      </c>
      <c r="J104" s="405">
        <v>0.2</v>
      </c>
      <c r="K104" s="405">
        <v>0</v>
      </c>
      <c r="L104" s="652">
        <v>0</v>
      </c>
    </row>
    <row r="105" spans="1:12" ht="18.75" customHeight="1">
      <c r="A105" s="1507"/>
      <c r="B105" s="1471"/>
      <c r="C105" s="1726"/>
      <c r="D105" s="1729"/>
      <c r="E105" s="1528"/>
      <c r="F105" s="1586" t="s">
        <v>54</v>
      </c>
      <c r="G105" s="1475"/>
      <c r="H105" s="1749"/>
      <c r="I105" s="1216" t="s">
        <v>24</v>
      </c>
      <c r="J105" s="402">
        <v>23.2</v>
      </c>
      <c r="K105" s="402">
        <v>23.2</v>
      </c>
      <c r="L105" s="1056">
        <v>23.2</v>
      </c>
    </row>
    <row r="106" spans="1:12" ht="18.75" customHeight="1">
      <c r="A106" s="1507"/>
      <c r="B106" s="1471"/>
      <c r="C106" s="1726"/>
      <c r="D106" s="1729"/>
      <c r="E106" s="1528"/>
      <c r="F106" s="1587"/>
      <c r="G106" s="1475"/>
      <c r="H106" s="1749"/>
      <c r="I106" s="1225" t="s">
        <v>55</v>
      </c>
      <c r="J106" s="405">
        <v>111.5</v>
      </c>
      <c r="K106" s="405">
        <v>111.5</v>
      </c>
      <c r="L106" s="652">
        <v>111.5</v>
      </c>
    </row>
    <row r="107" spans="1:12" ht="18.75" customHeight="1">
      <c r="A107" s="1507"/>
      <c r="B107" s="1471"/>
      <c r="C107" s="1726"/>
      <c r="D107" s="1729"/>
      <c r="E107" s="1528"/>
      <c r="F107" s="1588"/>
      <c r="G107" s="1475"/>
      <c r="H107" s="1749"/>
      <c r="I107" s="1223" t="s">
        <v>31</v>
      </c>
      <c r="J107" s="405">
        <f>3.4+32.6</f>
        <v>36</v>
      </c>
      <c r="K107" s="405">
        <v>0</v>
      </c>
      <c r="L107" s="652">
        <v>0</v>
      </c>
    </row>
    <row r="108" spans="1:12" ht="21.75" customHeight="1">
      <c r="A108" s="1507"/>
      <c r="B108" s="1471"/>
      <c r="C108" s="1726"/>
      <c r="D108" s="1729"/>
      <c r="E108" s="1527"/>
      <c r="F108" s="1532" t="s">
        <v>56</v>
      </c>
      <c r="G108" s="1474"/>
      <c r="H108" s="1749"/>
      <c r="I108" s="1216" t="s">
        <v>24</v>
      </c>
      <c r="J108" s="651">
        <v>113.2</v>
      </c>
      <c r="K108" s="651">
        <v>113.2</v>
      </c>
      <c r="L108" s="969">
        <v>113.2</v>
      </c>
    </row>
    <row r="109" spans="1:12" ht="21.75" customHeight="1">
      <c r="A109" s="1507"/>
      <c r="B109" s="1471"/>
      <c r="C109" s="1726"/>
      <c r="D109" s="1729"/>
      <c r="E109" s="1527"/>
      <c r="F109" s="1532"/>
      <c r="G109" s="1474"/>
      <c r="H109" s="1749"/>
      <c r="I109" s="1225" t="s">
        <v>55</v>
      </c>
      <c r="J109" s="782">
        <v>135</v>
      </c>
      <c r="K109" s="782">
        <v>135</v>
      </c>
      <c r="L109" s="973">
        <v>135</v>
      </c>
    </row>
    <row r="110" spans="1:12" ht="21.75" customHeight="1">
      <c r="A110" s="1507"/>
      <c r="B110" s="1471"/>
      <c r="C110" s="1726"/>
      <c r="D110" s="1729"/>
      <c r="E110" s="1527"/>
      <c r="F110" s="1532"/>
      <c r="G110" s="1474"/>
      <c r="H110" s="1749"/>
      <c r="I110" s="1223" t="s">
        <v>31</v>
      </c>
      <c r="J110" s="780">
        <f>11.4+1.5</f>
        <v>12.9</v>
      </c>
      <c r="K110" s="780">
        <v>0</v>
      </c>
      <c r="L110" s="972">
        <v>0</v>
      </c>
    </row>
    <row r="111" spans="1:12" ht="18.75" customHeight="1">
      <c r="A111" s="1507"/>
      <c r="B111" s="1471"/>
      <c r="C111" s="1726"/>
      <c r="D111" s="1729"/>
      <c r="E111" s="1528"/>
      <c r="F111" s="1413" t="s">
        <v>72</v>
      </c>
      <c r="G111" s="1475"/>
      <c r="H111" s="1749"/>
      <c r="I111" s="1216" t="s">
        <v>24</v>
      </c>
      <c r="J111" s="31">
        <v>101.3</v>
      </c>
      <c r="K111" s="31">
        <v>101.3</v>
      </c>
      <c r="L111" s="582">
        <v>101.3</v>
      </c>
    </row>
    <row r="112" spans="1:12" ht="18.75" customHeight="1">
      <c r="A112" s="1507"/>
      <c r="B112" s="1471"/>
      <c r="C112" s="1726"/>
      <c r="D112" s="1729"/>
      <c r="E112" s="1528"/>
      <c r="F112" s="1414"/>
      <c r="G112" s="1475"/>
      <c r="H112" s="1749"/>
      <c r="I112" s="1225" t="s">
        <v>55</v>
      </c>
      <c r="J112" s="460">
        <v>2</v>
      </c>
      <c r="K112" s="460">
        <v>2</v>
      </c>
      <c r="L112" s="1085">
        <v>2</v>
      </c>
    </row>
    <row r="113" spans="1:12" ht="18.75" customHeight="1">
      <c r="A113" s="1507"/>
      <c r="B113" s="1471"/>
      <c r="C113" s="1726"/>
      <c r="D113" s="1729"/>
      <c r="E113" s="1528"/>
      <c r="F113" s="1415"/>
      <c r="G113" s="1475"/>
      <c r="H113" s="1749"/>
      <c r="I113" s="1223" t="s">
        <v>31</v>
      </c>
      <c r="J113" s="405">
        <f>2.7+2.8</f>
        <v>5.5</v>
      </c>
      <c r="K113" s="405">
        <v>0</v>
      </c>
      <c r="L113" s="652">
        <v>0</v>
      </c>
    </row>
    <row r="114" spans="1:12" ht="22.5" customHeight="1">
      <c r="A114" s="1507"/>
      <c r="B114" s="1471"/>
      <c r="C114" s="1726"/>
      <c r="D114" s="1729"/>
      <c r="E114" s="1528"/>
      <c r="F114" s="1413" t="s">
        <v>58</v>
      </c>
      <c r="G114" s="1475"/>
      <c r="H114" s="1749"/>
      <c r="I114" s="1216" t="s">
        <v>24</v>
      </c>
      <c r="J114" s="31">
        <v>26.3</v>
      </c>
      <c r="K114" s="31">
        <v>26.3</v>
      </c>
      <c r="L114" s="582">
        <v>26.3</v>
      </c>
    </row>
    <row r="115" spans="1:12" ht="22.5" customHeight="1">
      <c r="A115" s="1507"/>
      <c r="B115" s="1471"/>
      <c r="C115" s="1726"/>
      <c r="D115" s="1729"/>
      <c r="E115" s="1528"/>
      <c r="F115" s="1415"/>
      <c r="G115" s="1475"/>
      <c r="H115" s="1749"/>
      <c r="I115" s="1223" t="s">
        <v>31</v>
      </c>
      <c r="J115" s="405">
        <v>1.2</v>
      </c>
      <c r="K115" s="405">
        <v>0</v>
      </c>
      <c r="L115" s="652">
        <v>0</v>
      </c>
    </row>
    <row r="116" spans="1:12" ht="20.25" customHeight="1">
      <c r="A116" s="1507"/>
      <c r="B116" s="1471"/>
      <c r="C116" s="1726"/>
      <c r="D116" s="1729"/>
      <c r="E116" s="1528"/>
      <c r="F116" s="1413" t="s">
        <v>59</v>
      </c>
      <c r="G116" s="1475"/>
      <c r="H116" s="1749"/>
      <c r="I116" s="1216" t="s">
        <v>24</v>
      </c>
      <c r="J116" s="31">
        <v>112.1</v>
      </c>
      <c r="K116" s="31">
        <v>112.1</v>
      </c>
      <c r="L116" s="582">
        <v>112.1</v>
      </c>
    </row>
    <row r="117" spans="1:12" ht="20.25" customHeight="1">
      <c r="A117" s="1507"/>
      <c r="B117" s="1471"/>
      <c r="C117" s="1726"/>
      <c r="D117" s="1729"/>
      <c r="E117" s="1528"/>
      <c r="F117" s="1414"/>
      <c r="G117" s="1475"/>
      <c r="H117" s="1749"/>
      <c r="I117" s="1225" t="s">
        <v>55</v>
      </c>
      <c r="J117" s="460">
        <v>22.5</v>
      </c>
      <c r="K117" s="460">
        <v>22.5</v>
      </c>
      <c r="L117" s="1085">
        <v>22.5</v>
      </c>
    </row>
    <row r="118" spans="1:12" ht="20.25" customHeight="1">
      <c r="A118" s="1507"/>
      <c r="B118" s="1471"/>
      <c r="C118" s="1726"/>
      <c r="D118" s="1729"/>
      <c r="E118" s="1528"/>
      <c r="F118" s="1415"/>
      <c r="G118" s="1475"/>
      <c r="H118" s="1749"/>
      <c r="I118" s="1223" t="s">
        <v>31</v>
      </c>
      <c r="J118" s="405">
        <f>2.7+7.6</f>
        <v>10.3</v>
      </c>
      <c r="K118" s="405">
        <v>0</v>
      </c>
      <c r="L118" s="652">
        <v>0</v>
      </c>
    </row>
    <row r="119" spans="1:12" ht="20.25" customHeight="1">
      <c r="A119" s="1507"/>
      <c r="B119" s="1471"/>
      <c r="C119" s="1726"/>
      <c r="D119" s="1729"/>
      <c r="E119" s="1528"/>
      <c r="F119" s="1413" t="s">
        <v>60</v>
      </c>
      <c r="G119" s="1475"/>
      <c r="H119" s="1749"/>
      <c r="I119" s="1216" t="s">
        <v>24</v>
      </c>
      <c r="J119" s="31">
        <v>29.6</v>
      </c>
      <c r="K119" s="31">
        <v>29.6</v>
      </c>
      <c r="L119" s="582">
        <v>29.6</v>
      </c>
    </row>
    <row r="120" spans="1:12" ht="20.25" customHeight="1">
      <c r="A120" s="1507"/>
      <c r="B120" s="1471"/>
      <c r="C120" s="1726"/>
      <c r="D120" s="1729"/>
      <c r="E120" s="1528"/>
      <c r="F120" s="1414"/>
      <c r="G120" s="1475"/>
      <c r="H120" s="1749"/>
      <c r="I120" s="1225" t="s">
        <v>55</v>
      </c>
      <c r="J120" s="460">
        <v>0.6</v>
      </c>
      <c r="K120" s="460">
        <v>0.6</v>
      </c>
      <c r="L120" s="1085">
        <v>0.6</v>
      </c>
    </row>
    <row r="121" spans="1:12" ht="20.25" customHeight="1">
      <c r="A121" s="1507"/>
      <c r="B121" s="1471"/>
      <c r="C121" s="1726"/>
      <c r="D121" s="1729"/>
      <c r="E121" s="1528"/>
      <c r="F121" s="1415"/>
      <c r="G121" s="1475"/>
      <c r="H121" s="1749"/>
      <c r="I121" s="1223" t="s">
        <v>31</v>
      </c>
      <c r="J121" s="405">
        <f>0.1+0.4</f>
        <v>0.5</v>
      </c>
      <c r="K121" s="405">
        <v>0</v>
      </c>
      <c r="L121" s="652">
        <v>0</v>
      </c>
    </row>
    <row r="122" spans="1:12" ht="19.5" customHeight="1">
      <c r="A122" s="1507"/>
      <c r="B122" s="1471"/>
      <c r="C122" s="1726"/>
      <c r="D122" s="1729"/>
      <c r="E122" s="1528"/>
      <c r="F122" s="1413" t="s">
        <v>61</v>
      </c>
      <c r="G122" s="1475"/>
      <c r="H122" s="1749"/>
      <c r="I122" s="1216" t="s">
        <v>24</v>
      </c>
      <c r="J122" s="31">
        <v>17</v>
      </c>
      <c r="K122" s="31">
        <v>17</v>
      </c>
      <c r="L122" s="582">
        <v>17</v>
      </c>
    </row>
    <row r="123" spans="1:12" ht="19.5" customHeight="1">
      <c r="A123" s="1507"/>
      <c r="B123" s="1471"/>
      <c r="C123" s="1726"/>
      <c r="D123" s="1729"/>
      <c r="E123" s="1528"/>
      <c r="F123" s="1414"/>
      <c r="G123" s="1475"/>
      <c r="H123" s="1749"/>
      <c r="I123" s="1225" t="s">
        <v>55</v>
      </c>
      <c r="J123" s="460">
        <v>5</v>
      </c>
      <c r="K123" s="460">
        <v>5</v>
      </c>
      <c r="L123" s="1085">
        <v>5</v>
      </c>
    </row>
    <row r="124" spans="1:12" ht="19.5" customHeight="1">
      <c r="A124" s="1507"/>
      <c r="B124" s="1471"/>
      <c r="C124" s="1726"/>
      <c r="D124" s="1729"/>
      <c r="E124" s="1528"/>
      <c r="F124" s="1415"/>
      <c r="G124" s="1475"/>
      <c r="H124" s="1749"/>
      <c r="I124" s="1223" t="s">
        <v>31</v>
      </c>
      <c r="J124" s="405">
        <f>0.4+0.7</f>
        <v>1.1000000000000001</v>
      </c>
      <c r="K124" s="405">
        <v>0</v>
      </c>
      <c r="L124" s="652">
        <v>0</v>
      </c>
    </row>
    <row r="125" spans="1:12" ht="19.5" customHeight="1">
      <c r="A125" s="1507"/>
      <c r="B125" s="1471"/>
      <c r="C125" s="1726"/>
      <c r="D125" s="1729"/>
      <c r="E125" s="1528"/>
      <c r="F125" s="1413" t="s">
        <v>62</v>
      </c>
      <c r="G125" s="1475"/>
      <c r="H125" s="1749"/>
      <c r="I125" s="1216" t="s">
        <v>24</v>
      </c>
      <c r="J125" s="31">
        <v>67.8</v>
      </c>
      <c r="K125" s="31">
        <v>67.8</v>
      </c>
      <c r="L125" s="582">
        <v>67.8</v>
      </c>
    </row>
    <row r="126" spans="1:12" ht="19.5" customHeight="1">
      <c r="A126" s="1507"/>
      <c r="B126" s="1471"/>
      <c r="C126" s="1726"/>
      <c r="D126" s="1729"/>
      <c r="E126" s="1528"/>
      <c r="F126" s="1414"/>
      <c r="G126" s="1475"/>
      <c r="H126" s="1749"/>
      <c r="I126" s="1225" t="s">
        <v>55</v>
      </c>
      <c r="J126" s="460">
        <v>2.2000000000000002</v>
      </c>
      <c r="K126" s="460">
        <v>2.2000000000000002</v>
      </c>
      <c r="L126" s="1085">
        <v>2.2000000000000002</v>
      </c>
    </row>
    <row r="127" spans="1:12" ht="19.5" customHeight="1">
      <c r="A127" s="1507"/>
      <c r="B127" s="1471"/>
      <c r="C127" s="1726"/>
      <c r="D127" s="1729"/>
      <c r="E127" s="1528"/>
      <c r="F127" s="1415"/>
      <c r="G127" s="1475"/>
      <c r="H127" s="1749"/>
      <c r="I127" s="1223" t="s">
        <v>31</v>
      </c>
      <c r="J127" s="405">
        <f>7.4+1.9</f>
        <v>9.3000000000000007</v>
      </c>
      <c r="K127" s="405">
        <v>0</v>
      </c>
      <c r="L127" s="652">
        <v>0</v>
      </c>
    </row>
    <row r="128" spans="1:12" ht="21.75" customHeight="1">
      <c r="A128" s="1507"/>
      <c r="B128" s="1471"/>
      <c r="C128" s="1726"/>
      <c r="D128" s="1729"/>
      <c r="E128" s="1528"/>
      <c r="F128" s="1413" t="s">
        <v>63</v>
      </c>
      <c r="G128" s="1475"/>
      <c r="H128" s="1749"/>
      <c r="I128" s="1216" t="s">
        <v>24</v>
      </c>
      <c r="J128" s="31">
        <v>35.700000000000003</v>
      </c>
      <c r="K128" s="31">
        <v>35.700000000000003</v>
      </c>
      <c r="L128" s="582">
        <v>35.700000000000003</v>
      </c>
    </row>
    <row r="129" spans="1:12" ht="21.75" customHeight="1">
      <c r="A129" s="1507"/>
      <c r="B129" s="1471"/>
      <c r="C129" s="1726"/>
      <c r="D129" s="1729"/>
      <c r="E129" s="1528"/>
      <c r="F129" s="1414"/>
      <c r="G129" s="1475"/>
      <c r="H129" s="1749"/>
      <c r="I129" s="1225" t="s">
        <v>55</v>
      </c>
      <c r="J129" s="460">
        <v>25</v>
      </c>
      <c r="K129" s="460">
        <v>25</v>
      </c>
      <c r="L129" s="1085">
        <v>25</v>
      </c>
    </row>
    <row r="130" spans="1:12" ht="21.75" customHeight="1">
      <c r="A130" s="1507"/>
      <c r="B130" s="1471"/>
      <c r="C130" s="1726"/>
      <c r="D130" s="1729"/>
      <c r="E130" s="1528"/>
      <c r="F130" s="1415"/>
      <c r="G130" s="1475"/>
      <c r="H130" s="1749"/>
      <c r="I130" s="1223" t="s">
        <v>31</v>
      </c>
      <c r="J130" s="405">
        <f>0.7+0.7</f>
        <v>1.4</v>
      </c>
      <c r="K130" s="405">
        <v>0</v>
      </c>
      <c r="L130" s="652">
        <v>0</v>
      </c>
    </row>
    <row r="131" spans="1:12" ht="20.25" customHeight="1">
      <c r="A131" s="1507"/>
      <c r="B131" s="1471"/>
      <c r="C131" s="1726"/>
      <c r="D131" s="1729"/>
      <c r="E131" s="1527"/>
      <c r="F131" s="1412" t="s">
        <v>64</v>
      </c>
      <c r="G131" s="1474"/>
      <c r="H131" s="1749"/>
      <c r="I131" s="1216" t="s">
        <v>24</v>
      </c>
      <c r="J131" s="31">
        <v>22.7</v>
      </c>
      <c r="K131" s="31">
        <v>22.7</v>
      </c>
      <c r="L131" s="582">
        <v>22.7</v>
      </c>
    </row>
    <row r="132" spans="1:12" ht="20.25" customHeight="1">
      <c r="A132" s="1507"/>
      <c r="B132" s="1471"/>
      <c r="C132" s="1726"/>
      <c r="D132" s="1729"/>
      <c r="E132" s="1527"/>
      <c r="F132" s="1412"/>
      <c r="G132" s="1474"/>
      <c r="H132" s="1749"/>
      <c r="I132" s="1225" t="s">
        <v>55</v>
      </c>
      <c r="J132" s="460">
        <v>0.5</v>
      </c>
      <c r="K132" s="460">
        <v>0.5</v>
      </c>
      <c r="L132" s="1085">
        <v>0.5</v>
      </c>
    </row>
    <row r="133" spans="1:12" ht="20.25" customHeight="1">
      <c r="A133" s="1507"/>
      <c r="B133" s="1471"/>
      <c r="C133" s="1726"/>
      <c r="D133" s="1729"/>
      <c r="E133" s="1527"/>
      <c r="F133" s="1411"/>
      <c r="G133" s="1474"/>
      <c r="H133" s="1749"/>
      <c r="I133" s="1223" t="s">
        <v>31</v>
      </c>
      <c r="J133" s="405">
        <f>0.2+0.8</f>
        <v>1</v>
      </c>
      <c r="K133" s="405">
        <v>0</v>
      </c>
      <c r="L133" s="652">
        <v>0</v>
      </c>
    </row>
    <row r="134" spans="1:12" ht="23.25" customHeight="1">
      <c r="A134" s="1507"/>
      <c r="B134" s="1471"/>
      <c r="C134" s="1726"/>
      <c r="D134" s="1729"/>
      <c r="E134" s="1527"/>
      <c r="F134" s="1410" t="s">
        <v>65</v>
      </c>
      <c r="G134" s="1474"/>
      <c r="H134" s="1749"/>
      <c r="I134" s="1216" t="s">
        <v>24</v>
      </c>
      <c r="J134" s="31">
        <v>218</v>
      </c>
      <c r="K134" s="31">
        <v>218</v>
      </c>
      <c r="L134" s="582">
        <v>218</v>
      </c>
    </row>
    <row r="135" spans="1:12" ht="23.25" customHeight="1">
      <c r="A135" s="1507"/>
      <c r="B135" s="1471"/>
      <c r="C135" s="1726"/>
      <c r="D135" s="1729"/>
      <c r="E135" s="1527"/>
      <c r="F135" s="1411"/>
      <c r="G135" s="1474"/>
      <c r="H135" s="1749"/>
      <c r="I135" s="1223" t="s">
        <v>31</v>
      </c>
      <c r="J135" s="405">
        <v>3.4</v>
      </c>
      <c r="K135" s="405">
        <v>0</v>
      </c>
      <c r="L135" s="652">
        <v>0</v>
      </c>
    </row>
    <row r="136" spans="1:12" ht="17.25" customHeight="1">
      <c r="A136" s="1507"/>
      <c r="B136" s="1471"/>
      <c r="C136" s="1726"/>
      <c r="D136" s="1729"/>
      <c r="E136" s="1527"/>
      <c r="F136" s="1531" t="s">
        <v>66</v>
      </c>
      <c r="G136" s="1474"/>
      <c r="H136" s="1749"/>
      <c r="I136" s="1224" t="s">
        <v>24</v>
      </c>
      <c r="J136" s="402">
        <v>54.1</v>
      </c>
      <c r="K136" s="402">
        <v>54.1</v>
      </c>
      <c r="L136" s="1056">
        <v>54.1</v>
      </c>
    </row>
    <row r="137" spans="1:12" ht="17.25" customHeight="1">
      <c r="A137" s="1508"/>
      <c r="B137" s="1472"/>
      <c r="C137" s="1727"/>
      <c r="D137" s="1729"/>
      <c r="E137" s="1527"/>
      <c r="F137" s="1532"/>
      <c r="G137" s="1474"/>
      <c r="H137" s="1749"/>
      <c r="I137" s="1218" t="s">
        <v>31</v>
      </c>
      <c r="J137" s="405">
        <v>0.2</v>
      </c>
      <c r="K137" s="408">
        <v>0</v>
      </c>
      <c r="L137" s="652">
        <v>0</v>
      </c>
    </row>
    <row r="138" spans="1:12" ht="18" customHeight="1">
      <c r="A138" s="1518"/>
      <c r="B138" s="1538"/>
      <c r="C138" s="1728"/>
      <c r="D138" s="1730"/>
      <c r="E138" s="1529"/>
      <c r="F138" s="1533"/>
      <c r="G138" s="1474"/>
      <c r="H138" s="1750"/>
      <c r="I138" s="538" t="s">
        <v>25</v>
      </c>
      <c r="J138" s="1222">
        <f>SUM(J53:J137)</f>
        <v>3742.0000000000005</v>
      </c>
      <c r="K138" s="1228">
        <f t="shared" ref="K138:L138" si="9">SUM(K53:K137)</f>
        <v>3475.7999999999997</v>
      </c>
      <c r="L138" s="1222">
        <f t="shared" si="9"/>
        <v>3475.7999999999997</v>
      </c>
    </row>
    <row r="139" spans="1:12" ht="15.75" customHeight="1">
      <c r="A139" s="43" t="s">
        <v>16</v>
      </c>
      <c r="B139" s="44" t="s">
        <v>16</v>
      </c>
      <c r="C139" s="1734" t="s">
        <v>73</v>
      </c>
      <c r="D139" s="1515" t="s">
        <v>74</v>
      </c>
      <c r="E139" s="1511" t="s">
        <v>20</v>
      </c>
      <c r="F139" s="1736" t="s">
        <v>21</v>
      </c>
      <c r="G139" s="1519" t="s">
        <v>30</v>
      </c>
      <c r="H139" s="1509" t="s">
        <v>23</v>
      </c>
      <c r="I139" s="544" t="s">
        <v>24</v>
      </c>
      <c r="J139" s="45">
        <v>1047.9000000000001</v>
      </c>
      <c r="K139" s="45">
        <v>913.5</v>
      </c>
      <c r="L139" s="46">
        <v>754.9</v>
      </c>
    </row>
    <row r="140" spans="1:12" ht="22.5" customHeight="1">
      <c r="A140" s="47"/>
      <c r="B140" s="48"/>
      <c r="C140" s="1735"/>
      <c r="D140" s="1516"/>
      <c r="E140" s="1512"/>
      <c r="F140" s="1737"/>
      <c r="G140" s="1440"/>
      <c r="H140" s="1510"/>
      <c r="I140" s="547" t="s">
        <v>25</v>
      </c>
      <c r="J140" s="213">
        <f>SUM(J139)</f>
        <v>1047.9000000000001</v>
      </c>
      <c r="K140" s="213">
        <f t="shared" ref="K140:L140" si="10">SUM(K139)</f>
        <v>913.5</v>
      </c>
      <c r="L140" s="214">
        <f t="shared" si="10"/>
        <v>754.9</v>
      </c>
    </row>
    <row r="141" spans="1:12" ht="21" customHeight="1">
      <c r="A141" s="49" t="s">
        <v>16</v>
      </c>
      <c r="B141" s="50" t="s">
        <v>16</v>
      </c>
      <c r="C141" s="1741" t="s">
        <v>75</v>
      </c>
      <c r="D141" s="1516" t="s">
        <v>76</v>
      </c>
      <c r="E141" s="1584" t="s">
        <v>20</v>
      </c>
      <c r="F141" s="1585" t="s">
        <v>21</v>
      </c>
      <c r="G141" s="1416" t="s">
        <v>77</v>
      </c>
      <c r="H141" s="1722" t="s">
        <v>78</v>
      </c>
      <c r="I141" s="549" t="s">
        <v>24</v>
      </c>
      <c r="J141" s="236">
        <v>0</v>
      </c>
      <c r="K141" s="792">
        <v>0</v>
      </c>
      <c r="L141" s="792">
        <v>0</v>
      </c>
    </row>
    <row r="142" spans="1:12" ht="21" customHeight="1">
      <c r="A142" s="47"/>
      <c r="B142" s="48"/>
      <c r="C142" s="1735"/>
      <c r="D142" s="1516"/>
      <c r="E142" s="1512"/>
      <c r="F142" s="1417"/>
      <c r="G142" s="1417"/>
      <c r="H142" s="1723"/>
      <c r="I142" s="957" t="s">
        <v>25</v>
      </c>
      <c r="J142" s="495">
        <f>J141</f>
        <v>0</v>
      </c>
      <c r="K142" s="495">
        <f t="shared" ref="K142:L142" si="11">K141</f>
        <v>0</v>
      </c>
      <c r="L142" s="947">
        <f t="shared" si="11"/>
        <v>0</v>
      </c>
    </row>
    <row r="143" spans="1:12" ht="19.5" customHeight="1">
      <c r="A143" s="49" t="s">
        <v>16</v>
      </c>
      <c r="B143" s="50" t="s">
        <v>16</v>
      </c>
      <c r="C143" s="1580" t="s">
        <v>79</v>
      </c>
      <c r="D143" s="1583" t="s">
        <v>80</v>
      </c>
      <c r="E143" s="1584" t="s">
        <v>20</v>
      </c>
      <c r="F143" s="1585" t="s">
        <v>21</v>
      </c>
      <c r="G143" s="1416" t="s">
        <v>30</v>
      </c>
      <c r="H143" s="1407" t="s">
        <v>23</v>
      </c>
      <c r="I143" s="1231" t="s">
        <v>24</v>
      </c>
      <c r="J143" s="1233">
        <v>0</v>
      </c>
      <c r="K143" s="1229">
        <v>0</v>
      </c>
      <c r="L143" s="1235">
        <v>0</v>
      </c>
    </row>
    <row r="144" spans="1:12" ht="19.5" customHeight="1">
      <c r="A144" s="43"/>
      <c r="B144" s="44"/>
      <c r="C144" s="1581"/>
      <c r="D144" s="1544"/>
      <c r="E144" s="1511"/>
      <c r="F144" s="1416"/>
      <c r="G144" s="1416"/>
      <c r="H144" s="1408"/>
      <c r="I144" s="1232" t="s">
        <v>31</v>
      </c>
      <c r="J144" s="1234">
        <v>0.2</v>
      </c>
      <c r="K144" s="1230">
        <v>0</v>
      </c>
      <c r="L144" s="1236">
        <v>0</v>
      </c>
    </row>
    <row r="145" spans="1:12" ht="15" customHeight="1">
      <c r="A145" s="47"/>
      <c r="B145" s="48"/>
      <c r="C145" s="1582"/>
      <c r="D145" s="1516"/>
      <c r="E145" s="1512"/>
      <c r="F145" s="1417"/>
      <c r="G145" s="1417"/>
      <c r="H145" s="1409"/>
      <c r="I145" s="543" t="s">
        <v>25</v>
      </c>
      <c r="J145" s="551">
        <f>SUM(J143:J144)</f>
        <v>0.2</v>
      </c>
      <c r="K145" s="551">
        <f>SUM(K143:K143)</f>
        <v>0</v>
      </c>
      <c r="L145" s="291">
        <f>SUM(L143:L143)</f>
        <v>0</v>
      </c>
    </row>
    <row r="146" spans="1:12" ht="12">
      <c r="A146" s="51" t="s">
        <v>16</v>
      </c>
      <c r="B146" s="28" t="s">
        <v>16</v>
      </c>
      <c r="C146" s="1716" t="s">
        <v>81</v>
      </c>
      <c r="D146" s="1717"/>
      <c r="E146" s="1718"/>
      <c r="F146" s="1718"/>
      <c r="G146" s="1718"/>
      <c r="H146" s="1718"/>
      <c r="I146" s="1719"/>
      <c r="J146" s="52">
        <f>J11+J13+J16+J18+J52+J138+J140+J142+J145</f>
        <v>18416.500000000004</v>
      </c>
      <c r="K146" s="52">
        <f>K11+K13+K16+K18+K52+K138+K140+K142+K145</f>
        <v>18078.8</v>
      </c>
      <c r="L146" s="53">
        <f>L11+L13+L16+L18+L52+L138+L140+L142+L145</f>
        <v>17921.2</v>
      </c>
    </row>
    <row r="147" spans="1:12" ht="15.75" customHeight="1">
      <c r="A147" s="54" t="s">
        <v>16</v>
      </c>
      <c r="B147" s="55" t="s">
        <v>26</v>
      </c>
      <c r="C147" s="56" t="s">
        <v>82</v>
      </c>
      <c r="D147" s="57"/>
      <c r="E147" s="57"/>
      <c r="F147" s="57"/>
      <c r="G147" s="57"/>
      <c r="H147" s="57"/>
      <c r="I147" s="57"/>
      <c r="J147" s="58"/>
      <c r="K147" s="59"/>
      <c r="L147" s="60"/>
    </row>
    <row r="148" spans="1:12" ht="31.5" customHeight="1">
      <c r="A148" s="1453" t="s">
        <v>16</v>
      </c>
      <c r="B148" s="1484" t="s">
        <v>26</v>
      </c>
      <c r="C148" s="1487" t="s">
        <v>16</v>
      </c>
      <c r="D148" s="1732" t="s">
        <v>83</v>
      </c>
      <c r="E148" s="1424" t="s">
        <v>20</v>
      </c>
      <c r="F148" s="1740" t="s">
        <v>21</v>
      </c>
      <c r="G148" s="1731" t="s">
        <v>30</v>
      </c>
      <c r="H148" s="1720" t="s">
        <v>23</v>
      </c>
      <c r="I148" s="554" t="s">
        <v>24</v>
      </c>
      <c r="J148" s="878">
        <v>0</v>
      </c>
      <c r="K148" s="878">
        <v>0</v>
      </c>
      <c r="L148" s="879">
        <v>0</v>
      </c>
    </row>
    <row r="149" spans="1:12" ht="25.5" customHeight="1">
      <c r="A149" s="1453"/>
      <c r="B149" s="1485"/>
      <c r="C149" s="1488"/>
      <c r="D149" s="1733"/>
      <c r="E149" s="1425"/>
      <c r="F149" s="1417"/>
      <c r="G149" s="1521"/>
      <c r="H149" s="1721"/>
      <c r="I149" s="555" t="s">
        <v>25</v>
      </c>
      <c r="J149" s="2">
        <f>SUM(J148:J148)</f>
        <v>0</v>
      </c>
      <c r="K149" s="2">
        <f>SUM(K148:K148)</f>
        <v>0</v>
      </c>
      <c r="L149" s="4">
        <f>SUM(L148:L148)</f>
        <v>0</v>
      </c>
    </row>
    <row r="150" spans="1:12" ht="12">
      <c r="A150" s="54" t="s">
        <v>16</v>
      </c>
      <c r="B150" s="62" t="s">
        <v>26</v>
      </c>
      <c r="C150" s="1443" t="s">
        <v>81</v>
      </c>
      <c r="D150" s="1444"/>
      <c r="E150" s="1444"/>
      <c r="F150" s="1444"/>
      <c r="G150" s="1444"/>
      <c r="H150" s="1445"/>
      <c r="I150" s="1446"/>
      <c r="J150" s="3">
        <f>J149</f>
        <v>0</v>
      </c>
      <c r="K150" s="3">
        <f t="shared" ref="K150:L150" si="12">K149</f>
        <v>0</v>
      </c>
      <c r="L150" s="5">
        <f t="shared" si="12"/>
        <v>0</v>
      </c>
    </row>
    <row r="151" spans="1:12" ht="12">
      <c r="A151" s="63" t="s">
        <v>16</v>
      </c>
      <c r="B151" s="64"/>
      <c r="C151" s="65"/>
      <c r="D151" s="65"/>
      <c r="E151" s="65"/>
      <c r="F151" s="65"/>
      <c r="G151" s="65"/>
      <c r="H151" s="65"/>
      <c r="I151" s="66" t="s">
        <v>84</v>
      </c>
      <c r="J151" s="67">
        <f>J146+J150</f>
        <v>18416.500000000004</v>
      </c>
      <c r="K151" s="67">
        <f>K146+K150</f>
        <v>18078.8</v>
      </c>
      <c r="L151" s="67">
        <f>L146+L150</f>
        <v>17921.2</v>
      </c>
    </row>
    <row r="152" spans="1:12" ht="12">
      <c r="A152" s="68" t="s">
        <v>26</v>
      </c>
      <c r="B152" s="69" t="s">
        <v>85</v>
      </c>
      <c r="C152" s="70"/>
      <c r="D152" s="70"/>
      <c r="E152" s="70"/>
      <c r="F152" s="70"/>
      <c r="G152" s="70"/>
      <c r="H152" s="70"/>
      <c r="I152" s="70"/>
      <c r="J152" s="71"/>
      <c r="K152" s="70"/>
      <c r="L152" s="72"/>
    </row>
    <row r="153" spans="1:12" ht="15" customHeight="1">
      <c r="A153" s="61" t="s">
        <v>26</v>
      </c>
      <c r="B153" s="73" t="s">
        <v>16</v>
      </c>
      <c r="C153" s="1421" t="s">
        <v>86</v>
      </c>
      <c r="D153" s="1422"/>
      <c r="E153" s="1422"/>
      <c r="F153" s="1422"/>
      <c r="G153" s="1422"/>
      <c r="H153" s="1422"/>
      <c r="I153" s="1422"/>
      <c r="J153" s="1422"/>
      <c r="K153" s="1422"/>
      <c r="L153" s="1423"/>
    </row>
    <row r="154" spans="1:12" ht="24" customHeight="1">
      <c r="A154" s="1449" t="s">
        <v>26</v>
      </c>
      <c r="B154" s="1464" t="s">
        <v>16</v>
      </c>
      <c r="C154" s="1451" t="s">
        <v>16</v>
      </c>
      <c r="D154" s="1493" t="s">
        <v>87</v>
      </c>
      <c r="E154" s="1576" t="s">
        <v>20</v>
      </c>
      <c r="F154" s="1592" t="s">
        <v>21</v>
      </c>
      <c r="G154" s="1418" t="s">
        <v>77</v>
      </c>
      <c r="H154" s="1458" t="s">
        <v>23</v>
      </c>
      <c r="I154" s="556" t="s">
        <v>88</v>
      </c>
      <c r="J154" s="880">
        <v>0.5</v>
      </c>
      <c r="K154" s="880">
        <v>0.5</v>
      </c>
      <c r="L154" s="881">
        <v>0.5</v>
      </c>
    </row>
    <row r="155" spans="1:12" ht="26.25" customHeight="1">
      <c r="A155" s="1450"/>
      <c r="B155" s="1465"/>
      <c r="C155" s="1452"/>
      <c r="D155" s="1494"/>
      <c r="E155" s="1427"/>
      <c r="F155" s="1448"/>
      <c r="G155" s="1419"/>
      <c r="H155" s="1459"/>
      <c r="I155" s="557" t="s">
        <v>25</v>
      </c>
      <c r="J155" s="2">
        <f>SUM(J154:J154)</f>
        <v>0.5</v>
      </c>
      <c r="K155" s="2">
        <f>SUM(K154:K154)</f>
        <v>0.5</v>
      </c>
      <c r="L155" s="4">
        <f>SUM(L154:L154)</f>
        <v>0.5</v>
      </c>
    </row>
    <row r="156" spans="1:12" ht="23.25" customHeight="1">
      <c r="A156" s="1489" t="s">
        <v>26</v>
      </c>
      <c r="B156" s="1492" t="s">
        <v>16</v>
      </c>
      <c r="C156" s="1490" t="s">
        <v>26</v>
      </c>
      <c r="D156" s="1432" t="s">
        <v>89</v>
      </c>
      <c r="E156" s="1456" t="s">
        <v>20</v>
      </c>
      <c r="F156" s="1420" t="s">
        <v>21</v>
      </c>
      <c r="G156" s="1418" t="s">
        <v>77</v>
      </c>
      <c r="H156" s="1462" t="s">
        <v>23</v>
      </c>
      <c r="I156" s="556" t="s">
        <v>88</v>
      </c>
      <c r="J156" s="880">
        <v>28.1</v>
      </c>
      <c r="K156" s="880">
        <v>28.1</v>
      </c>
      <c r="L156" s="881">
        <v>28.1</v>
      </c>
    </row>
    <row r="157" spans="1:12" ht="18" customHeight="1">
      <c r="A157" s="1489"/>
      <c r="B157" s="1492"/>
      <c r="C157" s="1491"/>
      <c r="D157" s="1432"/>
      <c r="E157" s="1457"/>
      <c r="F157" s="1419"/>
      <c r="G157" s="1419"/>
      <c r="H157" s="1463"/>
      <c r="I157" s="550" t="s">
        <v>25</v>
      </c>
      <c r="J157" s="2">
        <f>SUM(J156:J156)</f>
        <v>28.1</v>
      </c>
      <c r="K157" s="2">
        <f>SUM(K156:K156)</f>
        <v>28.1</v>
      </c>
      <c r="L157" s="4">
        <f>SUM(L156:L156)</f>
        <v>28.1</v>
      </c>
    </row>
    <row r="158" spans="1:12" ht="28.5" customHeight="1">
      <c r="A158" s="1489" t="s">
        <v>26</v>
      </c>
      <c r="B158" s="1492" t="s">
        <v>16</v>
      </c>
      <c r="C158" s="1490" t="s">
        <v>28</v>
      </c>
      <c r="D158" s="1432" t="s">
        <v>90</v>
      </c>
      <c r="E158" s="1456" t="s">
        <v>20</v>
      </c>
      <c r="F158" s="1420" t="s">
        <v>21</v>
      </c>
      <c r="G158" s="1418" t="s">
        <v>77</v>
      </c>
      <c r="H158" s="1454" t="s">
        <v>23</v>
      </c>
      <c r="I158" s="558" t="s">
        <v>88</v>
      </c>
      <c r="J158" s="882">
        <v>20.7</v>
      </c>
      <c r="K158" s="882">
        <v>20.7</v>
      </c>
      <c r="L158" s="883">
        <v>20.7</v>
      </c>
    </row>
    <row r="159" spans="1:12" ht="18" customHeight="1">
      <c r="A159" s="1489"/>
      <c r="B159" s="1492"/>
      <c r="C159" s="1491"/>
      <c r="D159" s="1432"/>
      <c r="E159" s="1457"/>
      <c r="F159" s="1419"/>
      <c r="G159" s="1419"/>
      <c r="H159" s="1455"/>
      <c r="I159" s="548" t="s">
        <v>25</v>
      </c>
      <c r="J159" s="2">
        <f>SUM(J158:J158)</f>
        <v>20.7</v>
      </c>
      <c r="K159" s="2">
        <f>SUM(K158:K158)</f>
        <v>20.7</v>
      </c>
      <c r="L159" s="4">
        <f>SUM(L158:L158)</f>
        <v>20.7</v>
      </c>
    </row>
    <row r="160" spans="1:12" ht="26.25" customHeight="1">
      <c r="A160" s="1483" t="s">
        <v>26</v>
      </c>
      <c r="B160" s="1589" t="s">
        <v>16</v>
      </c>
      <c r="C160" s="1590" t="s">
        <v>32</v>
      </c>
      <c r="D160" s="1486" t="s">
        <v>91</v>
      </c>
      <c r="E160" s="1460" t="s">
        <v>20</v>
      </c>
      <c r="F160" s="1447" t="s">
        <v>21</v>
      </c>
      <c r="G160" s="1612" t="s">
        <v>92</v>
      </c>
      <c r="H160" s="1462" t="s">
        <v>23</v>
      </c>
      <c r="I160" s="556" t="s">
        <v>88</v>
      </c>
      <c r="J160" s="884">
        <v>10.5</v>
      </c>
      <c r="K160" s="884">
        <v>10.5</v>
      </c>
      <c r="L160" s="885">
        <v>10.5</v>
      </c>
    </row>
    <row r="161" spans="1:12" ht="12">
      <c r="A161" s="1483"/>
      <c r="B161" s="1589"/>
      <c r="C161" s="1591"/>
      <c r="D161" s="1486"/>
      <c r="E161" s="1461"/>
      <c r="F161" s="1448"/>
      <c r="G161" s="1613"/>
      <c r="H161" s="1463"/>
      <c r="I161" s="559" t="s">
        <v>25</v>
      </c>
      <c r="J161" s="433">
        <f>SUM(J160:J160)</f>
        <v>10.5</v>
      </c>
      <c r="K161" s="433">
        <f>SUM(K160:K160)</f>
        <v>10.5</v>
      </c>
      <c r="L161" s="4">
        <f>SUM(L160:L160)</f>
        <v>10.5</v>
      </c>
    </row>
    <row r="162" spans="1:12" ht="34.5" customHeight="1">
      <c r="A162" s="1453" t="s">
        <v>26</v>
      </c>
      <c r="B162" s="1492" t="s">
        <v>16</v>
      </c>
      <c r="C162" s="1481" t="s">
        <v>34</v>
      </c>
      <c r="D162" s="1428" t="s">
        <v>93</v>
      </c>
      <c r="E162" s="1426" t="s">
        <v>20</v>
      </c>
      <c r="F162" s="1447" t="s">
        <v>21</v>
      </c>
      <c r="G162" s="1753" t="s">
        <v>30</v>
      </c>
      <c r="H162" s="1624" t="s">
        <v>23</v>
      </c>
      <c r="I162" s="556" t="s">
        <v>88</v>
      </c>
      <c r="J162" s="884">
        <v>2.9</v>
      </c>
      <c r="K162" s="884">
        <v>2.9</v>
      </c>
      <c r="L162" s="885">
        <v>2.9</v>
      </c>
    </row>
    <row r="163" spans="1:12" ht="33" customHeight="1">
      <c r="A163" s="1453"/>
      <c r="B163" s="1492"/>
      <c r="C163" s="1482"/>
      <c r="D163" s="1428"/>
      <c r="E163" s="1427"/>
      <c r="F163" s="1448"/>
      <c r="G163" s="1754"/>
      <c r="H163" s="1752"/>
      <c r="I163" s="550" t="s">
        <v>25</v>
      </c>
      <c r="J163" s="433">
        <f>SUM(J162:J162)</f>
        <v>2.9</v>
      </c>
      <c r="K163" s="433">
        <f>SUM(K162:K162)</f>
        <v>2.9</v>
      </c>
      <c r="L163" s="4">
        <f>SUM(L162:L162)</f>
        <v>2.9</v>
      </c>
    </row>
    <row r="164" spans="1:12" ht="25.5" customHeight="1">
      <c r="A164" s="1453" t="s">
        <v>26</v>
      </c>
      <c r="B164" s="1492" t="s">
        <v>16</v>
      </c>
      <c r="C164" s="1481" t="s">
        <v>67</v>
      </c>
      <c r="D164" s="1629" t="s">
        <v>94</v>
      </c>
      <c r="E164" s="1426" t="s">
        <v>20</v>
      </c>
      <c r="F164" s="1447" t="s">
        <v>21</v>
      </c>
      <c r="G164" s="1495" t="s">
        <v>95</v>
      </c>
      <c r="H164" s="1429" t="s">
        <v>23</v>
      </c>
      <c r="I164" s="556" t="s">
        <v>88</v>
      </c>
      <c r="J164" s="884">
        <v>0.5</v>
      </c>
      <c r="K164" s="884">
        <v>0.5</v>
      </c>
      <c r="L164" s="885">
        <v>0.5</v>
      </c>
    </row>
    <row r="165" spans="1:12" ht="12">
      <c r="A165" s="1453"/>
      <c r="B165" s="1492"/>
      <c r="C165" s="1482"/>
      <c r="D165" s="1744"/>
      <c r="E165" s="1427"/>
      <c r="F165" s="1448"/>
      <c r="G165" s="1496"/>
      <c r="H165" s="1430"/>
      <c r="I165" s="541" t="s">
        <v>25</v>
      </c>
      <c r="J165" s="433">
        <f>SUM(J164:J164)</f>
        <v>0.5</v>
      </c>
      <c r="K165" s="433">
        <f>SUM(K164:K164)</f>
        <v>0.5</v>
      </c>
      <c r="L165" s="4">
        <f>SUM(L164:L164)</f>
        <v>0.5</v>
      </c>
    </row>
    <row r="166" spans="1:12" ht="21" customHeight="1">
      <c r="A166" s="1453" t="s">
        <v>26</v>
      </c>
      <c r="B166" s="1492" t="s">
        <v>16</v>
      </c>
      <c r="C166" s="1481" t="s">
        <v>73</v>
      </c>
      <c r="D166" s="1428" t="s">
        <v>96</v>
      </c>
      <c r="E166" s="1426" t="s">
        <v>20</v>
      </c>
      <c r="F166" s="1745" t="s">
        <v>21</v>
      </c>
      <c r="G166" s="1441" t="s">
        <v>30</v>
      </c>
      <c r="H166" s="1755" t="s">
        <v>97</v>
      </c>
      <c r="I166" s="556" t="s">
        <v>88</v>
      </c>
      <c r="J166" s="884">
        <v>45.4</v>
      </c>
      <c r="K166" s="884">
        <v>45.4</v>
      </c>
      <c r="L166" s="885">
        <v>45.4</v>
      </c>
    </row>
    <row r="167" spans="1:12" ht="12">
      <c r="A167" s="1453"/>
      <c r="B167" s="1492"/>
      <c r="C167" s="1482"/>
      <c r="D167" s="1428"/>
      <c r="E167" s="1427"/>
      <c r="F167" s="1746"/>
      <c r="G167" s="1442"/>
      <c r="H167" s="1623"/>
      <c r="I167" s="550" t="s">
        <v>25</v>
      </c>
      <c r="J167" s="433">
        <f>SUM(J166:J166)</f>
        <v>45.4</v>
      </c>
      <c r="K167" s="433">
        <f>SUM(K166:K166)</f>
        <v>45.4</v>
      </c>
      <c r="L167" s="4">
        <f>SUM(L166:L166)</f>
        <v>45.4</v>
      </c>
    </row>
    <row r="168" spans="1:12" ht="35.25" customHeight="1">
      <c r="A168" s="1453" t="s">
        <v>26</v>
      </c>
      <c r="B168" s="1492" t="s">
        <v>16</v>
      </c>
      <c r="C168" s="1481" t="s">
        <v>75</v>
      </c>
      <c r="D168" s="1432" t="s">
        <v>98</v>
      </c>
      <c r="E168" s="1426" t="s">
        <v>20</v>
      </c>
      <c r="F168" s="1447" t="s">
        <v>21</v>
      </c>
      <c r="G168" s="1431" t="s">
        <v>99</v>
      </c>
      <c r="H168" s="1462" t="s">
        <v>23</v>
      </c>
      <c r="I168" s="556" t="s">
        <v>88</v>
      </c>
      <c r="J168" s="884">
        <v>18.5</v>
      </c>
      <c r="K168" s="884">
        <v>18.5</v>
      </c>
      <c r="L168" s="885">
        <v>18.5</v>
      </c>
    </row>
    <row r="169" spans="1:12" ht="28.5" customHeight="1">
      <c r="A169" s="1453"/>
      <c r="B169" s="1492"/>
      <c r="C169" s="1482"/>
      <c r="D169" s="1432"/>
      <c r="E169" s="1427"/>
      <c r="F169" s="1448"/>
      <c r="G169" s="1431"/>
      <c r="H169" s="1463"/>
      <c r="I169" s="550" t="s">
        <v>25</v>
      </c>
      <c r="J169" s="433">
        <f>SUM(J168:J168)</f>
        <v>18.5</v>
      </c>
      <c r="K169" s="433">
        <f>SUM(K168:K168)</f>
        <v>18.5</v>
      </c>
      <c r="L169" s="4">
        <f>SUM(L168:L168)</f>
        <v>18.5</v>
      </c>
    </row>
    <row r="170" spans="1:12" ht="18.75" customHeight="1">
      <c r="A170" s="1483" t="s">
        <v>26</v>
      </c>
      <c r="B170" s="1589" t="s">
        <v>16</v>
      </c>
      <c r="C170" s="1590" t="s">
        <v>79</v>
      </c>
      <c r="D170" s="1629" t="s">
        <v>100</v>
      </c>
      <c r="E170" s="1460" t="s">
        <v>20</v>
      </c>
      <c r="F170" s="1745" t="s">
        <v>101</v>
      </c>
      <c r="G170" s="1441" t="s">
        <v>102</v>
      </c>
      <c r="H170" s="1622" t="s">
        <v>103</v>
      </c>
      <c r="I170" s="556" t="s">
        <v>88</v>
      </c>
      <c r="J170" s="886">
        <v>1075.4000000000001</v>
      </c>
      <c r="K170" s="886">
        <v>1075.4000000000001</v>
      </c>
      <c r="L170" s="887">
        <v>1075.4000000000001</v>
      </c>
    </row>
    <row r="171" spans="1:12" ht="15" customHeight="1">
      <c r="A171" s="1483"/>
      <c r="B171" s="1589"/>
      <c r="C171" s="1591"/>
      <c r="D171" s="1629"/>
      <c r="E171" s="1461"/>
      <c r="F171" s="1746"/>
      <c r="G171" s="1442"/>
      <c r="H171" s="1623"/>
      <c r="I171" s="559" t="s">
        <v>25</v>
      </c>
      <c r="J171" s="433">
        <f>SUM(J170:J170)</f>
        <v>1075.4000000000001</v>
      </c>
      <c r="K171" s="433">
        <f>SUM(K170:K170)</f>
        <v>1075.4000000000001</v>
      </c>
      <c r="L171" s="4">
        <f>SUM(L170:L170)</f>
        <v>1075.4000000000001</v>
      </c>
    </row>
    <row r="172" spans="1:12" ht="48" customHeight="1">
      <c r="A172" s="1602" t="s">
        <v>26</v>
      </c>
      <c r="B172" s="1603" t="s">
        <v>16</v>
      </c>
      <c r="C172" s="1590" t="s">
        <v>104</v>
      </c>
      <c r="D172" s="1486" t="s">
        <v>105</v>
      </c>
      <c r="E172" s="1460" t="s">
        <v>20</v>
      </c>
      <c r="F172" s="1447" t="s">
        <v>21</v>
      </c>
      <c r="G172" s="1612" t="s">
        <v>106</v>
      </c>
      <c r="H172" s="1626" t="s">
        <v>23</v>
      </c>
      <c r="I172" s="558" t="s">
        <v>88</v>
      </c>
      <c r="J172" s="884">
        <v>1.7</v>
      </c>
      <c r="K172" s="884">
        <v>1.8</v>
      </c>
      <c r="L172" s="885">
        <v>1.8</v>
      </c>
    </row>
    <row r="173" spans="1:12" ht="19.5" customHeight="1">
      <c r="A173" s="1483"/>
      <c r="B173" s="1589"/>
      <c r="C173" s="1604"/>
      <c r="D173" s="1486"/>
      <c r="E173" s="1461"/>
      <c r="F173" s="1448"/>
      <c r="G173" s="1613"/>
      <c r="H173" s="1625"/>
      <c r="I173" s="552" t="s">
        <v>25</v>
      </c>
      <c r="J173" s="433">
        <f>SUM(J172:J172)</f>
        <v>1.7</v>
      </c>
      <c r="K173" s="433">
        <f>SUM(K172:K172)</f>
        <v>1.8</v>
      </c>
      <c r="L173" s="4">
        <f>SUM(L172:L172)</f>
        <v>1.8</v>
      </c>
    </row>
    <row r="174" spans="1:12" ht="27.75" customHeight="1">
      <c r="A174" s="1596" t="s">
        <v>26</v>
      </c>
      <c r="B174" s="1598" t="s">
        <v>16</v>
      </c>
      <c r="C174" s="1600" t="s">
        <v>107</v>
      </c>
      <c r="D174" s="1614" t="s">
        <v>108</v>
      </c>
      <c r="E174" s="1460" t="s">
        <v>20</v>
      </c>
      <c r="F174" s="1616" t="s">
        <v>21</v>
      </c>
      <c r="G174" s="1618" t="s">
        <v>109</v>
      </c>
      <c r="H174" s="1751" t="s">
        <v>110</v>
      </c>
      <c r="I174" s="556" t="s">
        <v>88</v>
      </c>
      <c r="J174" s="888">
        <v>30.6</v>
      </c>
      <c r="K174" s="888">
        <v>30.6</v>
      </c>
      <c r="L174" s="888">
        <v>30.6</v>
      </c>
    </row>
    <row r="175" spans="1:12" ht="19.5" customHeight="1">
      <c r="A175" s="1597"/>
      <c r="B175" s="1599"/>
      <c r="C175" s="1601"/>
      <c r="D175" s="1615"/>
      <c r="E175" s="1461"/>
      <c r="F175" s="1617"/>
      <c r="G175" s="1619"/>
      <c r="H175" s="1625"/>
      <c r="I175" s="560" t="s">
        <v>25</v>
      </c>
      <c r="J175" s="431">
        <f>SUM(J174:J174)</f>
        <v>30.6</v>
      </c>
      <c r="K175" s="214">
        <f>SUM(K174:K174)</f>
        <v>30.6</v>
      </c>
      <c r="L175" s="214">
        <f>SUM(L174:L174)</f>
        <v>30.6</v>
      </c>
    </row>
    <row r="176" spans="1:12" ht="19.5" customHeight="1">
      <c r="A176" s="1476" t="s">
        <v>26</v>
      </c>
      <c r="B176" s="1594" t="s">
        <v>16</v>
      </c>
      <c r="C176" s="1600" t="s">
        <v>111</v>
      </c>
      <c r="D176" s="1606" t="s">
        <v>112</v>
      </c>
      <c r="E176" s="1460" t="s">
        <v>20</v>
      </c>
      <c r="F176" s="1616" t="s">
        <v>21</v>
      </c>
      <c r="G176" s="1618" t="s">
        <v>113</v>
      </c>
      <c r="H176" s="1626" t="s">
        <v>23</v>
      </c>
      <c r="I176" s="561" t="s">
        <v>88</v>
      </c>
      <c r="J176" s="889">
        <v>9</v>
      </c>
      <c r="K176" s="890">
        <v>9</v>
      </c>
      <c r="L176" s="891">
        <v>9</v>
      </c>
    </row>
    <row r="177" spans="1:12" ht="30" customHeight="1">
      <c r="A177" s="1477"/>
      <c r="B177" s="1595"/>
      <c r="C177" s="1608"/>
      <c r="D177" s="1628"/>
      <c r="E177" s="1636"/>
      <c r="F177" s="1620"/>
      <c r="G177" s="1621"/>
      <c r="H177" s="1627"/>
      <c r="I177" s="559" t="s">
        <v>25</v>
      </c>
      <c r="J177" s="36">
        <f>SUM(J176:J176)</f>
        <v>9</v>
      </c>
      <c r="K177" s="283">
        <f>SUM(K176:K176)</f>
        <v>9</v>
      </c>
      <c r="L177" s="253">
        <f>SUM(L176:L176)</f>
        <v>9</v>
      </c>
    </row>
    <row r="178" spans="1:12" ht="37.5" customHeight="1">
      <c r="A178" s="1476" t="s">
        <v>26</v>
      </c>
      <c r="B178" s="1707" t="s">
        <v>16</v>
      </c>
      <c r="C178" s="1710" t="s">
        <v>114</v>
      </c>
      <c r="D178" s="1633" t="s">
        <v>115</v>
      </c>
      <c r="E178" s="1756" t="s">
        <v>20</v>
      </c>
      <c r="F178" s="1759" t="s">
        <v>21</v>
      </c>
      <c r="G178" s="756" t="s">
        <v>116</v>
      </c>
      <c r="H178" s="1478" t="s">
        <v>23</v>
      </c>
      <c r="I178" s="1401" t="s">
        <v>88</v>
      </c>
      <c r="J178" s="1403">
        <v>43.9</v>
      </c>
      <c r="K178" s="1403">
        <v>43.9</v>
      </c>
      <c r="L178" s="1405">
        <v>43.9</v>
      </c>
    </row>
    <row r="179" spans="1:12" ht="20.25" customHeight="1">
      <c r="A179" s="1605"/>
      <c r="B179" s="1708"/>
      <c r="C179" s="1711"/>
      <c r="D179" s="1634"/>
      <c r="E179" s="1757"/>
      <c r="F179" s="1760"/>
      <c r="G179" s="1747" t="s">
        <v>117</v>
      </c>
      <c r="H179" s="1479"/>
      <c r="I179" s="1402"/>
      <c r="J179" s="1404"/>
      <c r="K179" s="1404"/>
      <c r="L179" s="1406"/>
    </row>
    <row r="180" spans="1:12" ht="28.5" customHeight="1">
      <c r="A180" s="1477"/>
      <c r="B180" s="1709"/>
      <c r="C180" s="1712"/>
      <c r="D180" s="1635"/>
      <c r="E180" s="1758"/>
      <c r="F180" s="1761"/>
      <c r="G180" s="1632"/>
      <c r="H180" s="1480"/>
      <c r="I180" s="82" t="s">
        <v>25</v>
      </c>
      <c r="J180" s="83">
        <f>SUM(J178:J179)</f>
        <v>43.9</v>
      </c>
      <c r="K180" s="83">
        <f>SUM(K178:K179)</f>
        <v>43.9</v>
      </c>
      <c r="L180" s="84">
        <f>SUM(L178:L179)</f>
        <v>43.9</v>
      </c>
    </row>
    <row r="181" spans="1:12" ht="12">
      <c r="A181" s="63" t="s">
        <v>26</v>
      </c>
      <c r="B181" s="85" t="s">
        <v>16</v>
      </c>
      <c r="C181" s="86"/>
      <c r="D181" s="86"/>
      <c r="E181" s="86"/>
      <c r="F181" s="86"/>
      <c r="G181" s="86"/>
      <c r="H181" s="86"/>
      <c r="I181" s="87" t="s">
        <v>81</v>
      </c>
      <c r="J181" s="52">
        <f>J149+J155+J157+J159+J161+J163+J165+J167+J169+J171+J173+J175+J177+J180</f>
        <v>1287.7</v>
      </c>
      <c r="K181" s="52">
        <f>K149+K155+K157+K159+K161+K163+K165+K167+K169+K171+K173+K175+K177+K180</f>
        <v>1287.8</v>
      </c>
      <c r="L181" s="52">
        <f>L149+L155+L157+L159+L161+L163+L165+L167+L169+L171+L173+L175+L177+L180</f>
        <v>1287.8</v>
      </c>
    </row>
    <row r="182" spans="1:12" ht="12">
      <c r="A182" s="88" t="s">
        <v>26</v>
      </c>
      <c r="B182" s="89" t="s">
        <v>26</v>
      </c>
      <c r="C182" s="90" t="s">
        <v>118</v>
      </c>
      <c r="D182" s="89"/>
      <c r="E182" s="89"/>
      <c r="F182" s="89"/>
      <c r="G182" s="89"/>
      <c r="H182" s="89"/>
      <c r="I182" s="91"/>
      <c r="J182" s="92"/>
      <c r="K182" s="91"/>
      <c r="L182" s="93"/>
    </row>
    <row r="183" spans="1:12" ht="36.75" customHeight="1">
      <c r="A183" s="1476" t="s">
        <v>26</v>
      </c>
      <c r="B183" s="1594" t="s">
        <v>26</v>
      </c>
      <c r="C183" s="1600" t="s">
        <v>16</v>
      </c>
      <c r="D183" s="1606" t="s">
        <v>119</v>
      </c>
      <c r="E183" s="1460" t="s">
        <v>20</v>
      </c>
      <c r="F183" s="1616" t="s">
        <v>21</v>
      </c>
      <c r="G183" s="1618" t="s">
        <v>30</v>
      </c>
      <c r="H183" s="1624" t="s">
        <v>23</v>
      </c>
      <c r="I183" s="94" t="s">
        <v>24</v>
      </c>
      <c r="J183" s="95">
        <v>100</v>
      </c>
      <c r="K183" s="95">
        <v>100</v>
      </c>
      <c r="L183" s="95">
        <v>100</v>
      </c>
    </row>
    <row r="184" spans="1:12" ht="16.5" customHeight="1">
      <c r="A184" s="1477"/>
      <c r="B184" s="1595"/>
      <c r="C184" s="1601"/>
      <c r="D184" s="1607"/>
      <c r="E184" s="1461"/>
      <c r="F184" s="1617"/>
      <c r="G184" s="1619"/>
      <c r="H184" s="1625"/>
      <c r="I184" s="559" t="s">
        <v>25</v>
      </c>
      <c r="J184" s="4">
        <f>SUM(J183:J183)</f>
        <v>100</v>
      </c>
      <c r="K184" s="4">
        <f>SUM(K183:K183)</f>
        <v>100</v>
      </c>
      <c r="L184" s="4">
        <f>SUM(L183:L183)</f>
        <v>100</v>
      </c>
    </row>
    <row r="185" spans="1:12" ht="12">
      <c r="A185" s="77" t="s">
        <v>26</v>
      </c>
      <c r="B185" s="96" t="s">
        <v>26</v>
      </c>
      <c r="C185" s="96"/>
      <c r="D185" s="96"/>
      <c r="E185" s="96"/>
      <c r="F185" s="96"/>
      <c r="G185" s="96"/>
      <c r="H185" s="96"/>
      <c r="I185" s="97" t="s">
        <v>81</v>
      </c>
      <c r="J185" s="98">
        <f>J184</f>
        <v>100</v>
      </c>
      <c r="K185" s="98">
        <f t="shared" ref="K185:L185" si="13">K184</f>
        <v>100</v>
      </c>
      <c r="L185" s="98">
        <f t="shared" si="13"/>
        <v>100</v>
      </c>
    </row>
    <row r="186" spans="1:12" ht="12">
      <c r="A186" s="63" t="s">
        <v>26</v>
      </c>
      <c r="B186" s="64"/>
      <c r="C186" s="65"/>
      <c r="D186" s="65"/>
      <c r="E186" s="65"/>
      <c r="F186" s="65"/>
      <c r="G186" s="65"/>
      <c r="H186" s="65"/>
      <c r="I186" s="66" t="s">
        <v>84</v>
      </c>
      <c r="J186" s="99">
        <f>J181+J185</f>
        <v>1387.7</v>
      </c>
      <c r="K186" s="99">
        <f>K181+K185</f>
        <v>1387.8</v>
      </c>
      <c r="L186" s="99">
        <f>L181+L185</f>
        <v>1387.8</v>
      </c>
    </row>
    <row r="187" spans="1:12" ht="25.5" customHeight="1">
      <c r="A187" s="88" t="s">
        <v>28</v>
      </c>
      <c r="B187" s="1649" t="s">
        <v>120</v>
      </c>
      <c r="C187" s="1649"/>
      <c r="D187" s="1649"/>
      <c r="E187" s="1649"/>
      <c r="F187" s="1649"/>
      <c r="G187" s="1649"/>
      <c r="H187" s="1649"/>
      <c r="I187" s="1649"/>
      <c r="J187" s="1650"/>
      <c r="K187" s="1650"/>
      <c r="L187" s="1651"/>
    </row>
    <row r="188" spans="1:12" ht="12">
      <c r="A188" s="88" t="s">
        <v>28</v>
      </c>
      <c r="B188" s="85" t="s">
        <v>16</v>
      </c>
      <c r="C188" s="1652" t="s">
        <v>121</v>
      </c>
      <c r="D188" s="1653"/>
      <c r="E188" s="1653"/>
      <c r="F188" s="1653"/>
      <c r="G188" s="1653"/>
      <c r="H188" s="1653"/>
      <c r="I188" s="1654"/>
      <c r="J188" s="1654"/>
      <c r="K188" s="1654"/>
      <c r="L188" s="1655"/>
    </row>
    <row r="189" spans="1:12" ht="18" customHeight="1">
      <c r="A189" s="1476" t="s">
        <v>28</v>
      </c>
      <c r="B189" s="1594" t="s">
        <v>16</v>
      </c>
      <c r="C189" s="1600" t="s">
        <v>16</v>
      </c>
      <c r="D189" s="1606" t="s">
        <v>122</v>
      </c>
      <c r="E189" s="1460" t="s">
        <v>20</v>
      </c>
      <c r="F189" s="1616" t="s">
        <v>21</v>
      </c>
      <c r="G189" s="1618" t="s">
        <v>30</v>
      </c>
      <c r="H189" s="1664" t="s">
        <v>123</v>
      </c>
      <c r="I189" s="562" t="s">
        <v>24</v>
      </c>
      <c r="J189" s="430">
        <v>44</v>
      </c>
      <c r="K189" s="430">
        <v>44</v>
      </c>
      <c r="L189" s="430">
        <v>44</v>
      </c>
    </row>
    <row r="190" spans="1:12" ht="20.25" customHeight="1">
      <c r="A190" s="1477"/>
      <c r="B190" s="1595"/>
      <c r="C190" s="1601"/>
      <c r="D190" s="1607"/>
      <c r="E190" s="1461"/>
      <c r="F190" s="1617"/>
      <c r="G190" s="1619"/>
      <c r="H190" s="1625"/>
      <c r="I190" s="555" t="s">
        <v>25</v>
      </c>
      <c r="J190" s="4">
        <f>SUM(J189)</f>
        <v>44</v>
      </c>
      <c r="K190" s="4">
        <f t="shared" ref="K190:L190" si="14">SUM(K189)</f>
        <v>44</v>
      </c>
      <c r="L190" s="4">
        <f t="shared" si="14"/>
        <v>44</v>
      </c>
    </row>
    <row r="191" spans="1:12" ht="44.25" customHeight="1">
      <c r="A191" s="49" t="s">
        <v>28</v>
      </c>
      <c r="B191" s="44" t="s">
        <v>16</v>
      </c>
      <c r="C191" s="1580" t="s">
        <v>26</v>
      </c>
      <c r="D191" s="1516" t="s">
        <v>124</v>
      </c>
      <c r="E191" s="1584" t="s">
        <v>20</v>
      </c>
      <c r="F191" s="1585" t="s">
        <v>21</v>
      </c>
      <c r="G191" s="1593" t="s">
        <v>125</v>
      </c>
      <c r="H191" s="1609" t="s">
        <v>126</v>
      </c>
      <c r="I191" s="546" t="s">
        <v>24</v>
      </c>
      <c r="J191" s="265">
        <v>21</v>
      </c>
      <c r="K191" s="265">
        <v>21</v>
      </c>
      <c r="L191" s="563">
        <v>21</v>
      </c>
    </row>
    <row r="192" spans="1:12" ht="30" customHeight="1">
      <c r="A192" s="47"/>
      <c r="B192" s="48"/>
      <c r="C192" s="1582"/>
      <c r="D192" s="1516"/>
      <c r="E192" s="1512"/>
      <c r="F192" s="1417"/>
      <c r="G192" s="1417"/>
      <c r="H192" s="1409"/>
      <c r="I192" s="545" t="s">
        <v>25</v>
      </c>
      <c r="J192" s="2">
        <f>SUM(J191:J191)</f>
        <v>21</v>
      </c>
      <c r="K192" s="2">
        <f>SUM(K191:K191)</f>
        <v>21</v>
      </c>
      <c r="L192" s="4">
        <f>SUM(L191:L191)</f>
        <v>21</v>
      </c>
    </row>
    <row r="193" spans="1:12" ht="18" customHeight="1">
      <c r="A193" s="88" t="s">
        <v>28</v>
      </c>
      <c r="B193" s="96" t="s">
        <v>16</v>
      </c>
      <c r="C193" s="100"/>
      <c r="D193" s="90"/>
      <c r="E193" s="90"/>
      <c r="F193" s="90"/>
      <c r="G193" s="90"/>
      <c r="H193" s="90"/>
      <c r="I193" s="104" t="s">
        <v>81</v>
      </c>
      <c r="J193" s="52">
        <f>J190+J192</f>
        <v>65</v>
      </c>
      <c r="K193" s="52">
        <f>K190+K192</f>
        <v>65</v>
      </c>
      <c r="L193" s="52">
        <f>L190+L192</f>
        <v>65</v>
      </c>
    </row>
    <row r="194" spans="1:12" ht="14.25" customHeight="1">
      <c r="A194" s="88" t="s">
        <v>28</v>
      </c>
      <c r="B194" s="64"/>
      <c r="C194" s="65"/>
      <c r="D194" s="65"/>
      <c r="E194" s="65"/>
      <c r="F194" s="65"/>
      <c r="G194" s="65"/>
      <c r="H194" s="65"/>
      <c r="I194" s="66" t="s">
        <v>84</v>
      </c>
      <c r="J194" s="99">
        <f>J193</f>
        <v>65</v>
      </c>
      <c r="K194" s="99">
        <f t="shared" ref="K194:L194" si="15">K193</f>
        <v>65</v>
      </c>
      <c r="L194" s="99">
        <f t="shared" si="15"/>
        <v>65</v>
      </c>
    </row>
    <row r="195" spans="1:12" ht="21" customHeight="1">
      <c r="A195" s="88" t="s">
        <v>32</v>
      </c>
      <c r="B195" s="105" t="s">
        <v>127</v>
      </c>
      <c r="C195" s="65"/>
      <c r="D195" s="65"/>
      <c r="E195" s="65"/>
      <c r="F195" s="65"/>
      <c r="G195" s="65"/>
      <c r="H195" s="65"/>
      <c r="I195" s="65"/>
      <c r="J195" s="106"/>
      <c r="K195" s="65"/>
      <c r="L195" s="107"/>
    </row>
    <row r="196" spans="1:12" ht="13.5" customHeight="1">
      <c r="A196" s="88" t="s">
        <v>32</v>
      </c>
      <c r="B196" s="85" t="s">
        <v>16</v>
      </c>
      <c r="C196" s="90" t="s">
        <v>128</v>
      </c>
      <c r="D196" s="90"/>
      <c r="E196" s="90"/>
      <c r="F196" s="101"/>
      <c r="G196" s="101"/>
      <c r="H196" s="90"/>
      <c r="I196" s="101"/>
      <c r="J196" s="108"/>
      <c r="K196" s="101"/>
      <c r="L196" s="102"/>
    </row>
    <row r="197" spans="1:12" ht="14.25" customHeight="1">
      <c r="A197" s="1476" t="s">
        <v>32</v>
      </c>
      <c r="B197" s="1594" t="s">
        <v>16</v>
      </c>
      <c r="C197" s="1600" t="s">
        <v>16</v>
      </c>
      <c r="D197" s="1696" t="s">
        <v>129</v>
      </c>
      <c r="E197" s="1698" t="s">
        <v>20</v>
      </c>
      <c r="F197" s="1705" t="s">
        <v>130</v>
      </c>
      <c r="G197" s="1630" t="s">
        <v>131</v>
      </c>
      <c r="H197" s="1610" t="s">
        <v>23</v>
      </c>
      <c r="I197" s="1246" t="s">
        <v>24</v>
      </c>
      <c r="J197" s="1253">
        <v>20.100000000000001</v>
      </c>
      <c r="K197" s="1242">
        <v>20.100000000000001</v>
      </c>
      <c r="L197" s="1237">
        <v>20.100000000000001</v>
      </c>
    </row>
    <row r="198" spans="1:12" ht="14.25" customHeight="1">
      <c r="A198" s="1605"/>
      <c r="B198" s="1695"/>
      <c r="C198" s="1608"/>
      <c r="D198" s="1697"/>
      <c r="E198" s="1699"/>
      <c r="F198" s="1704"/>
      <c r="G198" s="1631"/>
      <c r="H198" s="1611"/>
      <c r="I198" s="1247" t="s">
        <v>31</v>
      </c>
      <c r="J198" s="1146">
        <v>0.1</v>
      </c>
      <c r="K198" s="1243">
        <v>0</v>
      </c>
      <c r="L198" s="1238">
        <v>0</v>
      </c>
    </row>
    <row r="199" spans="1:12" ht="17.25" customHeight="1">
      <c r="A199" s="1605"/>
      <c r="B199" s="1695"/>
      <c r="C199" s="1608"/>
      <c r="D199" s="1697"/>
      <c r="E199" s="1699"/>
      <c r="F199" s="1703" t="s">
        <v>132</v>
      </c>
      <c r="G199" s="1631"/>
      <c r="H199" s="1611"/>
      <c r="I199" s="1248" t="s">
        <v>24</v>
      </c>
      <c r="J199" s="1254">
        <v>17.100000000000001</v>
      </c>
      <c r="K199" s="1244">
        <v>17.100000000000001</v>
      </c>
      <c r="L199" s="1237">
        <v>17.100000000000001</v>
      </c>
    </row>
    <row r="200" spans="1:12" ht="17.25" customHeight="1">
      <c r="A200" s="1605"/>
      <c r="B200" s="1695"/>
      <c r="C200" s="1608"/>
      <c r="D200" s="1697"/>
      <c r="E200" s="1699"/>
      <c r="F200" s="1704"/>
      <c r="G200" s="1631"/>
      <c r="H200" s="1611"/>
      <c r="I200" s="1247" t="s">
        <v>31</v>
      </c>
      <c r="J200" s="1146">
        <v>0.4</v>
      </c>
      <c r="K200" s="1243">
        <v>0</v>
      </c>
      <c r="L200" s="1238">
        <v>0</v>
      </c>
    </row>
    <row r="201" spans="1:12" ht="17.25" customHeight="1">
      <c r="A201" s="1605"/>
      <c r="B201" s="1695"/>
      <c r="C201" s="1608"/>
      <c r="D201" s="1697"/>
      <c r="E201" s="1699"/>
      <c r="F201" s="1703" t="s">
        <v>133</v>
      </c>
      <c r="G201" s="1631"/>
      <c r="H201" s="1611"/>
      <c r="I201" s="1248" t="s">
        <v>24</v>
      </c>
      <c r="J201" s="1254">
        <v>85.7</v>
      </c>
      <c r="K201" s="1244">
        <v>85.7</v>
      </c>
      <c r="L201" s="1237">
        <v>85.7</v>
      </c>
    </row>
    <row r="202" spans="1:12" ht="17.25" customHeight="1">
      <c r="A202" s="1605"/>
      <c r="B202" s="1695"/>
      <c r="C202" s="1608"/>
      <c r="D202" s="1697"/>
      <c r="E202" s="1699"/>
      <c r="F202" s="1704"/>
      <c r="G202" s="1631"/>
      <c r="H202" s="1611"/>
      <c r="I202" s="1247" t="s">
        <v>31</v>
      </c>
      <c r="J202" s="1146">
        <v>0.1</v>
      </c>
      <c r="K202" s="1243">
        <v>0</v>
      </c>
      <c r="L202" s="1238">
        <v>0</v>
      </c>
    </row>
    <row r="203" spans="1:12" ht="18" customHeight="1">
      <c r="A203" s="1605"/>
      <c r="B203" s="1695"/>
      <c r="C203" s="1608"/>
      <c r="D203" s="1697"/>
      <c r="E203" s="1699"/>
      <c r="F203" s="1703" t="s">
        <v>134</v>
      </c>
      <c r="G203" s="1631"/>
      <c r="H203" s="1611"/>
      <c r="I203" s="1248" t="s">
        <v>24</v>
      </c>
      <c r="J203" s="1254">
        <v>15.9</v>
      </c>
      <c r="K203" s="1244">
        <v>15.9</v>
      </c>
      <c r="L203" s="1237">
        <v>15.9</v>
      </c>
    </row>
    <row r="204" spans="1:12" ht="18" customHeight="1">
      <c r="A204" s="1605"/>
      <c r="B204" s="1695"/>
      <c r="C204" s="1608"/>
      <c r="D204" s="1697"/>
      <c r="E204" s="1699"/>
      <c r="F204" s="1704"/>
      <c r="G204" s="1631"/>
      <c r="H204" s="1611"/>
      <c r="I204" s="1247" t="s">
        <v>31</v>
      </c>
      <c r="J204" s="1146">
        <v>0.2</v>
      </c>
      <c r="K204" s="1243">
        <v>0</v>
      </c>
      <c r="L204" s="1238">
        <v>0</v>
      </c>
    </row>
    <row r="205" spans="1:12" ht="16.5" customHeight="1">
      <c r="A205" s="1605"/>
      <c r="B205" s="1695"/>
      <c r="C205" s="1608"/>
      <c r="D205" s="1697"/>
      <c r="E205" s="1699"/>
      <c r="F205" s="1703" t="s">
        <v>135</v>
      </c>
      <c r="G205" s="1631"/>
      <c r="H205" s="1611"/>
      <c r="I205" s="1248" t="s">
        <v>24</v>
      </c>
      <c r="J205" s="1254">
        <v>37.9</v>
      </c>
      <c r="K205" s="1244">
        <v>37.9</v>
      </c>
      <c r="L205" s="1237">
        <v>37.9</v>
      </c>
    </row>
    <row r="206" spans="1:12" ht="16.5" customHeight="1">
      <c r="A206" s="1605"/>
      <c r="B206" s="1695"/>
      <c r="C206" s="1608"/>
      <c r="D206" s="1697"/>
      <c r="E206" s="1699"/>
      <c r="F206" s="1704"/>
      <c r="G206" s="1631"/>
      <c r="H206" s="1611"/>
      <c r="I206" s="1247" t="s">
        <v>31</v>
      </c>
      <c r="J206" s="1146">
        <v>0.3</v>
      </c>
      <c r="K206" s="1243">
        <v>0</v>
      </c>
      <c r="L206" s="1238">
        <v>0</v>
      </c>
    </row>
    <row r="207" spans="1:12" ht="18.75" customHeight="1">
      <c r="A207" s="1605"/>
      <c r="B207" s="1695"/>
      <c r="C207" s="1608"/>
      <c r="D207" s="1697"/>
      <c r="E207" s="1699"/>
      <c r="F207" s="1703" t="s">
        <v>136</v>
      </c>
      <c r="G207" s="1631"/>
      <c r="H207" s="1611"/>
      <c r="I207" s="1248" t="s">
        <v>24</v>
      </c>
      <c r="J207" s="1254">
        <v>17.600000000000001</v>
      </c>
      <c r="K207" s="1244">
        <v>17.600000000000001</v>
      </c>
      <c r="L207" s="1237">
        <v>17.600000000000001</v>
      </c>
    </row>
    <row r="208" spans="1:12" ht="18.75" customHeight="1">
      <c r="A208" s="1605"/>
      <c r="B208" s="1695"/>
      <c r="C208" s="1608"/>
      <c r="D208" s="1697"/>
      <c r="E208" s="1699"/>
      <c r="F208" s="1704"/>
      <c r="G208" s="1631"/>
      <c r="H208" s="1611"/>
      <c r="I208" s="1247" t="s">
        <v>31</v>
      </c>
      <c r="J208" s="1146">
        <v>0.6</v>
      </c>
      <c r="K208" s="1243">
        <v>0</v>
      </c>
      <c r="L208" s="1238">
        <v>0</v>
      </c>
    </row>
    <row r="209" spans="1:12" ht="14.25" customHeight="1">
      <c r="A209" s="1605"/>
      <c r="B209" s="1695"/>
      <c r="C209" s="1608"/>
      <c r="D209" s="1697"/>
      <c r="E209" s="1699"/>
      <c r="F209" s="1703" t="s">
        <v>137</v>
      </c>
      <c r="G209" s="1631"/>
      <c r="H209" s="1611"/>
      <c r="I209" s="1248" t="s">
        <v>24</v>
      </c>
      <c r="J209" s="1254">
        <v>33.5</v>
      </c>
      <c r="K209" s="1244">
        <v>33.5</v>
      </c>
      <c r="L209" s="1237">
        <v>33.5</v>
      </c>
    </row>
    <row r="210" spans="1:12" ht="14.25" customHeight="1">
      <c r="A210" s="1605"/>
      <c r="B210" s="1695"/>
      <c r="C210" s="1608"/>
      <c r="D210" s="1697"/>
      <c r="E210" s="1699"/>
      <c r="F210" s="1706"/>
      <c r="G210" s="1631"/>
      <c r="H210" s="1611"/>
      <c r="I210" s="1249" t="s">
        <v>88</v>
      </c>
      <c r="J210" s="449">
        <v>18.600000000000001</v>
      </c>
      <c r="K210" s="1245">
        <v>18.600000000000001</v>
      </c>
      <c r="L210" s="1239">
        <v>18.600000000000001</v>
      </c>
    </row>
    <row r="211" spans="1:12" ht="14.25" customHeight="1">
      <c r="A211" s="1605"/>
      <c r="B211" s="1695"/>
      <c r="C211" s="1608"/>
      <c r="D211" s="1697"/>
      <c r="E211" s="1699"/>
      <c r="F211" s="1704"/>
      <c r="G211" s="1631"/>
      <c r="H211" s="1611"/>
      <c r="I211" s="1247" t="s">
        <v>31</v>
      </c>
      <c r="J211" s="1146">
        <v>5.9</v>
      </c>
      <c r="K211" s="1243">
        <v>0</v>
      </c>
      <c r="L211" s="1238">
        <v>0</v>
      </c>
    </row>
    <row r="212" spans="1:12" ht="18.75" customHeight="1">
      <c r="A212" s="1605"/>
      <c r="B212" s="1695"/>
      <c r="C212" s="1608"/>
      <c r="D212" s="1697"/>
      <c r="E212" s="1699"/>
      <c r="F212" s="1703" t="s">
        <v>138</v>
      </c>
      <c r="G212" s="1631"/>
      <c r="H212" s="1611"/>
      <c r="I212" s="1248" t="s">
        <v>24</v>
      </c>
      <c r="J212" s="1254">
        <v>18.899999999999999</v>
      </c>
      <c r="K212" s="1244">
        <v>18.899999999999999</v>
      </c>
      <c r="L212" s="1237">
        <v>18.899999999999999</v>
      </c>
    </row>
    <row r="213" spans="1:12" ht="18.75" customHeight="1">
      <c r="A213" s="1605"/>
      <c r="B213" s="1695"/>
      <c r="C213" s="1608"/>
      <c r="D213" s="1697"/>
      <c r="E213" s="1699"/>
      <c r="F213" s="1704"/>
      <c r="G213" s="1631"/>
      <c r="H213" s="1611"/>
      <c r="I213" s="1247" t="s">
        <v>31</v>
      </c>
      <c r="J213" s="1146">
        <v>0.9</v>
      </c>
      <c r="K213" s="1243">
        <v>0</v>
      </c>
      <c r="L213" s="1238">
        <v>0</v>
      </c>
    </row>
    <row r="214" spans="1:12" ht="14.25" customHeight="1">
      <c r="A214" s="1605"/>
      <c r="B214" s="1695"/>
      <c r="C214" s="1608"/>
      <c r="D214" s="1697"/>
      <c r="E214" s="1699"/>
      <c r="F214" s="1703" t="s">
        <v>139</v>
      </c>
      <c r="G214" s="1631"/>
      <c r="H214" s="1611"/>
      <c r="I214" s="1248" t="s">
        <v>24</v>
      </c>
      <c r="J214" s="1254">
        <v>17</v>
      </c>
      <c r="K214" s="1244">
        <v>17</v>
      </c>
      <c r="L214" s="1237">
        <v>17</v>
      </c>
    </row>
    <row r="215" spans="1:12" ht="14.25" customHeight="1">
      <c r="A215" s="1605"/>
      <c r="B215" s="1695"/>
      <c r="C215" s="1608"/>
      <c r="D215" s="1697"/>
      <c r="E215" s="1699"/>
      <c r="F215" s="1704"/>
      <c r="G215" s="1631"/>
      <c r="H215" s="1611"/>
      <c r="I215" s="1247" t="s">
        <v>31</v>
      </c>
      <c r="J215" s="1146">
        <v>0.3</v>
      </c>
      <c r="K215" s="1243">
        <v>0</v>
      </c>
      <c r="L215" s="1238">
        <v>0</v>
      </c>
    </row>
    <row r="216" spans="1:12" ht="15" customHeight="1">
      <c r="A216" s="1605"/>
      <c r="B216" s="1695"/>
      <c r="C216" s="1608"/>
      <c r="D216" s="1697"/>
      <c r="E216" s="1699"/>
      <c r="F216" s="1703" t="s">
        <v>140</v>
      </c>
      <c r="G216" s="1631"/>
      <c r="H216" s="1611"/>
      <c r="I216" s="1248" t="s">
        <v>24</v>
      </c>
      <c r="J216" s="1254">
        <v>14.7</v>
      </c>
      <c r="K216" s="1244">
        <v>14.7</v>
      </c>
      <c r="L216" s="1237">
        <v>14.7</v>
      </c>
    </row>
    <row r="217" spans="1:12" ht="15" customHeight="1">
      <c r="A217" s="1605"/>
      <c r="B217" s="1695"/>
      <c r="C217" s="1608"/>
      <c r="D217" s="1697"/>
      <c r="E217" s="1699"/>
      <c r="F217" s="1704"/>
      <c r="G217" s="1631"/>
      <c r="H217" s="1611"/>
      <c r="I217" s="1247" t="s">
        <v>31</v>
      </c>
      <c r="J217" s="1146">
        <v>1</v>
      </c>
      <c r="K217" s="1243">
        <v>0</v>
      </c>
      <c r="L217" s="1238">
        <v>0</v>
      </c>
    </row>
    <row r="218" spans="1:12" ht="16.5" customHeight="1">
      <c r="A218" s="1605"/>
      <c r="B218" s="1695"/>
      <c r="C218" s="1608"/>
      <c r="D218" s="1697"/>
      <c r="E218" s="1699"/>
      <c r="F218" s="1700" t="s">
        <v>141</v>
      </c>
      <c r="G218" s="1631"/>
      <c r="H218" s="1611"/>
      <c r="I218" s="1250" t="s">
        <v>24</v>
      </c>
      <c r="J218" s="1053">
        <v>21.5</v>
      </c>
      <c r="K218" s="1045">
        <v>21.5</v>
      </c>
      <c r="L218" s="1240">
        <v>21.5</v>
      </c>
    </row>
    <row r="219" spans="1:12" ht="16.5" customHeight="1">
      <c r="A219" s="1605"/>
      <c r="B219" s="1695"/>
      <c r="C219" s="1608"/>
      <c r="D219" s="1697"/>
      <c r="E219" s="1699"/>
      <c r="F219" s="1701"/>
      <c r="G219" s="1631"/>
      <c r="H219" s="1611"/>
      <c r="I219" s="1251" t="s">
        <v>31</v>
      </c>
      <c r="J219" s="1054">
        <v>0.1</v>
      </c>
      <c r="K219" s="1047">
        <v>0</v>
      </c>
      <c r="L219" s="1241">
        <v>0</v>
      </c>
    </row>
    <row r="220" spans="1:12" ht="18.75" customHeight="1">
      <c r="A220" s="1605"/>
      <c r="B220" s="1695"/>
      <c r="C220" s="1608"/>
      <c r="D220" s="1697"/>
      <c r="E220" s="1699"/>
      <c r="F220" s="1702"/>
      <c r="G220" s="1632"/>
      <c r="H220" s="1611"/>
      <c r="I220" s="1252" t="s">
        <v>25</v>
      </c>
      <c r="J220" s="553">
        <f>SUM(J197:J219)</f>
        <v>328.4</v>
      </c>
      <c r="K220" s="282">
        <f t="shared" ref="K220:L220" si="16">SUM(K197:K219)</f>
        <v>318.5</v>
      </c>
      <c r="L220" s="1227">
        <f t="shared" si="16"/>
        <v>318.5</v>
      </c>
    </row>
    <row r="221" spans="1:12" ht="15.75" customHeight="1">
      <c r="A221" s="88" t="s">
        <v>32</v>
      </c>
      <c r="B221" s="111" t="s">
        <v>16</v>
      </c>
      <c r="C221" s="100"/>
      <c r="D221" s="90"/>
      <c r="E221" s="90"/>
      <c r="F221" s="112"/>
      <c r="G221" s="112"/>
      <c r="H221" s="90"/>
      <c r="I221" s="104" t="s">
        <v>81</v>
      </c>
      <c r="J221" s="52">
        <f>J220</f>
        <v>328.4</v>
      </c>
      <c r="K221" s="52">
        <f t="shared" ref="K221:L222" si="17">K220</f>
        <v>318.5</v>
      </c>
      <c r="L221" s="113">
        <f t="shared" si="17"/>
        <v>318.5</v>
      </c>
    </row>
    <row r="222" spans="1:12" ht="15.75" customHeight="1">
      <c r="A222" s="88" t="s">
        <v>32</v>
      </c>
      <c r="B222" s="64"/>
      <c r="C222" s="65"/>
      <c r="D222" s="65"/>
      <c r="E222" s="65"/>
      <c r="F222" s="65"/>
      <c r="G222" s="65"/>
      <c r="H222" s="65"/>
      <c r="I222" s="66" t="s">
        <v>84</v>
      </c>
      <c r="J222" s="99">
        <f>J221</f>
        <v>328.4</v>
      </c>
      <c r="K222" s="99">
        <f t="shared" si="17"/>
        <v>318.5</v>
      </c>
      <c r="L222" s="99">
        <f t="shared" si="17"/>
        <v>318.5</v>
      </c>
    </row>
    <row r="223" spans="1:12" ht="12">
      <c r="A223" s="114" t="s">
        <v>16</v>
      </c>
      <c r="B223" s="1663" t="s">
        <v>142</v>
      </c>
      <c r="C223" s="1663"/>
      <c r="D223" s="1663"/>
      <c r="E223" s="1663"/>
      <c r="F223" s="1663"/>
      <c r="G223" s="1663"/>
      <c r="H223" s="1663"/>
      <c r="I223" s="1663"/>
      <c r="J223" s="115">
        <f>J151+J186+J194+J222</f>
        <v>20197.600000000006</v>
      </c>
      <c r="K223" s="115">
        <f>K151+K186+K194+K222</f>
        <v>19850.099999999999</v>
      </c>
      <c r="L223" s="116">
        <f>L151+L186+L194+L222</f>
        <v>19692.5</v>
      </c>
    </row>
    <row r="224" spans="1:12" ht="12">
      <c r="A224" s="117" t="s">
        <v>143</v>
      </c>
      <c r="B224" s="118"/>
      <c r="C224" s="118"/>
      <c r="D224" s="118"/>
      <c r="E224" s="118"/>
      <c r="F224" s="118"/>
      <c r="G224" s="118"/>
      <c r="H224" s="118"/>
      <c r="I224" s="118"/>
    </row>
    <row r="225" spans="1:12" ht="12">
      <c r="A225" s="119"/>
      <c r="B225" s="118"/>
      <c r="C225" s="118"/>
      <c r="D225" s="1667" t="s">
        <v>144</v>
      </c>
      <c r="E225" s="1667"/>
      <c r="F225" s="1667"/>
      <c r="G225" s="120"/>
      <c r="H225" s="120"/>
    </row>
    <row r="226" spans="1:12" ht="12">
      <c r="A226" s="121"/>
      <c r="B226" s="121"/>
      <c r="C226" s="122"/>
      <c r="D226" s="123"/>
      <c r="E226" s="124"/>
      <c r="F226" s="124"/>
      <c r="G226" s="120"/>
      <c r="H226" s="120"/>
    </row>
    <row r="227" spans="1:12" ht="24">
      <c r="D227" s="1658" t="s">
        <v>145</v>
      </c>
      <c r="E227" s="1659"/>
      <c r="F227" s="1659"/>
      <c r="G227" s="1659"/>
      <c r="H227" s="1659"/>
      <c r="I227" s="1659"/>
      <c r="J227" s="125" t="s">
        <v>11</v>
      </c>
      <c r="K227" s="126" t="s">
        <v>12</v>
      </c>
      <c r="L227" s="127" t="s">
        <v>13</v>
      </c>
    </row>
    <row r="228" spans="1:12" ht="12">
      <c r="D228" s="1665" t="s">
        <v>146</v>
      </c>
      <c r="E228" s="1666"/>
      <c r="F228" s="1666"/>
      <c r="G228" s="1666"/>
      <c r="H228" s="1666"/>
      <c r="I228" s="1666"/>
      <c r="J228" s="128"/>
      <c r="K228" s="129"/>
      <c r="L228" s="129"/>
    </row>
    <row r="229" spans="1:12" ht="12">
      <c r="D229" s="1643" t="s">
        <v>147</v>
      </c>
      <c r="E229" s="1644"/>
      <c r="F229" s="1644"/>
      <c r="G229" s="1644"/>
      <c r="H229" s="1644"/>
      <c r="I229" s="1644"/>
      <c r="J229" s="130">
        <f>J230+J236+J237</f>
        <v>20197.600000000002</v>
      </c>
      <c r="K229" s="130">
        <f t="shared" ref="K229:L229" si="18">K230+K236+K237</f>
        <v>19850.100000000002</v>
      </c>
      <c r="L229" s="130">
        <f t="shared" si="18"/>
        <v>19692.500000000004</v>
      </c>
    </row>
    <row r="230" spans="1:12" ht="12">
      <c r="D230" s="1656" t="s">
        <v>148</v>
      </c>
      <c r="E230" s="1657"/>
      <c r="F230" s="1657"/>
      <c r="G230" s="1657"/>
      <c r="H230" s="1657"/>
      <c r="I230" s="1657"/>
      <c r="J230" s="131">
        <f>SUM(J231:J235)</f>
        <v>19918.2</v>
      </c>
      <c r="K230" s="131">
        <f t="shared" ref="K230:L230" si="19">SUM(K231:K235)</f>
        <v>19850.100000000002</v>
      </c>
      <c r="L230" s="131">
        <f t="shared" si="19"/>
        <v>19692.500000000004</v>
      </c>
    </row>
    <row r="231" spans="1:12" ht="12">
      <c r="D231" s="1660" t="s">
        <v>149</v>
      </c>
      <c r="E231" s="1661"/>
      <c r="F231" s="1661"/>
      <c r="G231" s="1661"/>
      <c r="H231" s="1661"/>
      <c r="I231" s="1662"/>
      <c r="J231" s="132">
        <f>SUMIF($I7:$I224,"SBN",J7:J224)</f>
        <v>17784.400000000001</v>
      </c>
      <c r="K231" s="132">
        <f>SUMIF($I7:$I224,"SBN",K7:K224)</f>
        <v>17716.2</v>
      </c>
      <c r="L231" s="132">
        <f>SUMIF($I7:$I224,"SBN",L7:L224)</f>
        <v>17558.600000000002</v>
      </c>
    </row>
    <row r="232" spans="1:12" ht="12">
      <c r="D232" s="1646" t="s">
        <v>150</v>
      </c>
      <c r="E232" s="1647"/>
      <c r="F232" s="1647"/>
      <c r="G232" s="1647"/>
      <c r="H232" s="1647"/>
      <c r="I232" s="1648"/>
      <c r="J232" s="132">
        <f>SUMIF($I7:$I224,"VBD",J7:J224)</f>
        <v>1306.3</v>
      </c>
      <c r="K232" s="132">
        <f>SUMIF($I7:$I224,"VBD",K7:K224)</f>
        <v>1306.3999999999999</v>
      </c>
      <c r="L232" s="132">
        <f>SUMIF($I7:$I224,"VBD",L7:L224)</f>
        <v>1306.3999999999999</v>
      </c>
    </row>
    <row r="233" spans="1:12" ht="12">
      <c r="D233" s="1646" t="s">
        <v>151</v>
      </c>
      <c r="E233" s="1647"/>
      <c r="F233" s="1647"/>
      <c r="G233" s="1647"/>
      <c r="H233" s="1647"/>
      <c r="I233" s="1648"/>
      <c r="J233" s="132">
        <f>SUMIF($I7:$I224,"PĮ",J7:J224)</f>
        <v>827.50000000000011</v>
      </c>
      <c r="K233" s="132">
        <f>SUMIF($I7:$I224,"PĮ",K7:K224)</f>
        <v>827.50000000000011</v>
      </c>
      <c r="L233" s="132">
        <f>SUMIF($I7:$I224,"PĮ",L7:L224)</f>
        <v>827.50000000000011</v>
      </c>
    </row>
    <row r="234" spans="1:12" ht="12">
      <c r="D234" s="1646" t="s">
        <v>152</v>
      </c>
      <c r="E234" s="1647"/>
      <c r="F234" s="1647"/>
      <c r="G234" s="1647"/>
      <c r="H234" s="1647"/>
      <c r="I234" s="1648"/>
      <c r="J234" s="132">
        <f>SUMIF($I7:$I224,"TPP",J7:J224)</f>
        <v>0</v>
      </c>
      <c r="K234" s="132">
        <f>SUMIF($I7:$I224,"TPP",K7:K224)</f>
        <v>0</v>
      </c>
      <c r="L234" s="132">
        <f>SUMIF($I7:$I224,"TPP",L7:L224)</f>
        <v>0</v>
      </c>
    </row>
    <row r="235" spans="1:12" ht="12">
      <c r="D235" s="1646" t="s">
        <v>153</v>
      </c>
      <c r="E235" s="1647"/>
      <c r="F235" s="1647"/>
      <c r="G235" s="1647"/>
      <c r="H235" s="1647"/>
      <c r="I235" s="1648"/>
      <c r="J235" s="132">
        <f>SUMIF($I7:$I224,"ES",J7:J224)</f>
        <v>0</v>
      </c>
      <c r="K235" s="132">
        <f>SUMIF($I7:$I224,"ES",K7:K224)</f>
        <v>0</v>
      </c>
      <c r="L235" s="132">
        <f>SUMIF($I7:$I224,"ES",L7:L224)</f>
        <v>0</v>
      </c>
    </row>
    <row r="236" spans="1:12" ht="12">
      <c r="D236" s="1646" t="s">
        <v>154</v>
      </c>
      <c r="E236" s="1647"/>
      <c r="F236" s="1647"/>
      <c r="G236" s="1647"/>
      <c r="H236" s="1647"/>
      <c r="I236" s="1648"/>
      <c r="J236" s="132">
        <f>SUMIF($I7:$I224,"SL",J7:J224)</f>
        <v>0</v>
      </c>
      <c r="K236" s="132">
        <f>SUMIF($I7:$I224,"SL",K7:K224)</f>
        <v>0</v>
      </c>
      <c r="L236" s="132">
        <f>SUMIF($I7:$I224,"SL",L7:L224)</f>
        <v>0</v>
      </c>
    </row>
    <row r="237" spans="1:12" ht="12">
      <c r="D237" s="1646" t="s">
        <v>155</v>
      </c>
      <c r="E237" s="1647"/>
      <c r="F237" s="1647"/>
      <c r="G237" s="1647"/>
      <c r="H237" s="1647"/>
      <c r="I237" s="1648"/>
      <c r="J237" s="133">
        <f>SUMIF($I7:$I224,"AML",J7:J224)</f>
        <v>279.39999999999998</v>
      </c>
      <c r="K237" s="133">
        <f>SUMIF($I7:$I224,"AML",K7:K224)</f>
        <v>0</v>
      </c>
      <c r="L237" s="133">
        <f>SUMIF($I7:$I224,"AML",L7:L224)</f>
        <v>0</v>
      </c>
    </row>
    <row r="238" spans="1:12" ht="12">
      <c r="D238" s="1643" t="s">
        <v>156</v>
      </c>
      <c r="E238" s="1644"/>
      <c r="F238" s="1644"/>
      <c r="G238" s="1644"/>
      <c r="H238" s="1644"/>
      <c r="I238" s="1645"/>
      <c r="J238" s="130"/>
      <c r="K238" s="134"/>
      <c r="L238" s="135"/>
    </row>
    <row r="239" spans="1:12" ht="26.25" customHeight="1">
      <c r="D239" s="1640" t="s">
        <v>157</v>
      </c>
      <c r="E239" s="1641"/>
      <c r="F239" s="1641"/>
      <c r="G239" s="1641"/>
      <c r="H239" s="1641"/>
      <c r="I239" s="1642"/>
      <c r="J239" s="136">
        <v>0</v>
      </c>
      <c r="K239" s="137">
        <v>0</v>
      </c>
      <c r="L239" s="138">
        <v>0</v>
      </c>
    </row>
    <row r="240" spans="1:12" ht="15" customHeight="1">
      <c r="D240" s="1643" t="s">
        <v>158</v>
      </c>
      <c r="E240" s="1644"/>
      <c r="F240" s="1644"/>
      <c r="G240" s="1644"/>
      <c r="H240" s="1644"/>
      <c r="I240" s="1645"/>
      <c r="J240" s="130">
        <f>J229+J238</f>
        <v>20197.600000000002</v>
      </c>
      <c r="K240" s="130">
        <f t="shared" ref="K240:L240" si="20">K229+K238</f>
        <v>19850.100000000002</v>
      </c>
      <c r="L240" s="130">
        <f t="shared" si="20"/>
        <v>19692.500000000004</v>
      </c>
    </row>
    <row r="241" spans="4:12" ht="12">
      <c r="D241" s="1646" t="s">
        <v>159</v>
      </c>
      <c r="E241" s="1647"/>
      <c r="F241" s="1647"/>
      <c r="G241" s="1647"/>
      <c r="H241" s="1647"/>
      <c r="I241" s="1648"/>
      <c r="J241" s="139">
        <v>0</v>
      </c>
      <c r="K241" s="140">
        <v>0</v>
      </c>
      <c r="L241" s="141">
        <v>0</v>
      </c>
    </row>
    <row r="242" spans="4:12" ht="12">
      <c r="D242" s="1637" t="s">
        <v>160</v>
      </c>
      <c r="E242" s="1638"/>
      <c r="F242" s="1638"/>
      <c r="G242" s="1638"/>
      <c r="H242" s="1638"/>
      <c r="I242" s="1639"/>
      <c r="J242" s="848">
        <f>J240</f>
        <v>20197.600000000002</v>
      </c>
      <c r="K242" s="142">
        <f t="shared" ref="K242:L242" si="21">K240</f>
        <v>19850.100000000002</v>
      </c>
      <c r="L242" s="142">
        <f t="shared" si="21"/>
        <v>19692.500000000004</v>
      </c>
    </row>
    <row r="243" spans="4:12" ht="12">
      <c r="E243" s="143"/>
    </row>
    <row r="244" spans="4:12" ht="12">
      <c r="E244" s="143"/>
    </row>
    <row r="245" spans="4:12" ht="12">
      <c r="E245" s="143"/>
    </row>
  </sheetData>
  <mergeCells count="294">
    <mergeCell ref="E178:E180"/>
    <mergeCell ref="F178:F180"/>
    <mergeCell ref="F170:F171"/>
    <mergeCell ref="E168:E169"/>
    <mergeCell ref="F73:F75"/>
    <mergeCell ref="F76:F78"/>
    <mergeCell ref="F79:F81"/>
    <mergeCell ref="F85:F87"/>
    <mergeCell ref="F88:F90"/>
    <mergeCell ref="F91:F93"/>
    <mergeCell ref="F94:F96"/>
    <mergeCell ref="F97:F99"/>
    <mergeCell ref="H53:H138"/>
    <mergeCell ref="G189:G190"/>
    <mergeCell ref="H174:H175"/>
    <mergeCell ref="F168:F169"/>
    <mergeCell ref="H172:H173"/>
    <mergeCell ref="H162:H163"/>
    <mergeCell ref="F162:F163"/>
    <mergeCell ref="G162:G163"/>
    <mergeCell ref="H166:H167"/>
    <mergeCell ref="G160:G161"/>
    <mergeCell ref="B178:B180"/>
    <mergeCell ref="C178:C180"/>
    <mergeCell ref="D19:D52"/>
    <mergeCell ref="C146:I146"/>
    <mergeCell ref="H148:H149"/>
    <mergeCell ref="D141:D142"/>
    <mergeCell ref="H141:H142"/>
    <mergeCell ref="C53:C138"/>
    <mergeCell ref="D53:D138"/>
    <mergeCell ref="G148:G149"/>
    <mergeCell ref="D148:D149"/>
    <mergeCell ref="C139:C140"/>
    <mergeCell ref="F139:F140"/>
    <mergeCell ref="F51:F52"/>
    <mergeCell ref="E141:E142"/>
    <mergeCell ref="F148:F149"/>
    <mergeCell ref="C141:C142"/>
    <mergeCell ref="G141:G142"/>
    <mergeCell ref="F141:F142"/>
    <mergeCell ref="H19:H52"/>
    <mergeCell ref="D164:D165"/>
    <mergeCell ref="E172:E173"/>
    <mergeCell ref="F166:F167"/>
    <mergeCell ref="G179:G180"/>
    <mergeCell ref="A197:A220"/>
    <mergeCell ref="B197:B220"/>
    <mergeCell ref="C197:C220"/>
    <mergeCell ref="D197:D220"/>
    <mergeCell ref="E197:E220"/>
    <mergeCell ref="F218:F220"/>
    <mergeCell ref="F191:F192"/>
    <mergeCell ref="C191:C192"/>
    <mergeCell ref="D191:D192"/>
    <mergeCell ref="F216:F217"/>
    <mergeCell ref="F197:F198"/>
    <mergeCell ref="F199:F200"/>
    <mergeCell ref="F201:F202"/>
    <mergeCell ref="F203:F204"/>
    <mergeCell ref="F205:F206"/>
    <mergeCell ref="F207:F208"/>
    <mergeCell ref="F209:F211"/>
    <mergeCell ref="F212:F213"/>
    <mergeCell ref="F214:F215"/>
    <mergeCell ref="C183:C184"/>
    <mergeCell ref="E183:E184"/>
    <mergeCell ref="F183:F184"/>
    <mergeCell ref="D228:I228"/>
    <mergeCell ref="D225:F225"/>
    <mergeCell ref="B189:B190"/>
    <mergeCell ref="C189:C190"/>
    <mergeCell ref="L5:L6"/>
    <mergeCell ref="A7:L7"/>
    <mergeCell ref="B8:L8"/>
    <mergeCell ref="C9:L9"/>
    <mergeCell ref="E10:E11"/>
    <mergeCell ref="A4:A6"/>
    <mergeCell ref="A10:A11"/>
    <mergeCell ref="A12:A13"/>
    <mergeCell ref="B12:B13"/>
    <mergeCell ref="C12:C13"/>
    <mergeCell ref="D12:D13"/>
    <mergeCell ref="E12:E13"/>
    <mergeCell ref="F12:F13"/>
    <mergeCell ref="K5:K6"/>
    <mergeCell ref="F10:F11"/>
    <mergeCell ref="G10:G11"/>
    <mergeCell ref="B4:B6"/>
    <mergeCell ref="D242:I242"/>
    <mergeCell ref="D239:I239"/>
    <mergeCell ref="D240:I240"/>
    <mergeCell ref="D241:I241"/>
    <mergeCell ref="D237:I237"/>
    <mergeCell ref="D235:I235"/>
    <mergeCell ref="B187:L187"/>
    <mergeCell ref="C188:L188"/>
    <mergeCell ref="D230:I230"/>
    <mergeCell ref="D234:I234"/>
    <mergeCell ref="D189:D190"/>
    <mergeCell ref="D227:I227"/>
    <mergeCell ref="D232:I232"/>
    <mergeCell ref="D233:I233"/>
    <mergeCell ref="D236:I236"/>
    <mergeCell ref="D238:I238"/>
    <mergeCell ref="D231:I231"/>
    <mergeCell ref="B223:I223"/>
    <mergeCell ref="D229:I229"/>
    <mergeCell ref="H189:H190"/>
    <mergeCell ref="E189:E190"/>
    <mergeCell ref="F189:F190"/>
    <mergeCell ref="C176:C177"/>
    <mergeCell ref="H191:H192"/>
    <mergeCell ref="H168:H169"/>
    <mergeCell ref="H197:H220"/>
    <mergeCell ref="F172:F173"/>
    <mergeCell ref="G172:G173"/>
    <mergeCell ref="D174:D175"/>
    <mergeCell ref="E174:E175"/>
    <mergeCell ref="F174:F175"/>
    <mergeCell ref="G174:G175"/>
    <mergeCell ref="F176:F177"/>
    <mergeCell ref="G176:G177"/>
    <mergeCell ref="E170:E171"/>
    <mergeCell ref="H170:H171"/>
    <mergeCell ref="G170:G171"/>
    <mergeCell ref="G183:G184"/>
    <mergeCell ref="H183:H184"/>
    <mergeCell ref="H176:H177"/>
    <mergeCell ref="D176:D177"/>
    <mergeCell ref="D170:D171"/>
    <mergeCell ref="D172:D173"/>
    <mergeCell ref="G197:G220"/>
    <mergeCell ref="D178:D180"/>
    <mergeCell ref="E176:E177"/>
    <mergeCell ref="B160:B161"/>
    <mergeCell ref="C160:C161"/>
    <mergeCell ref="B162:B163"/>
    <mergeCell ref="F154:F155"/>
    <mergeCell ref="G191:G192"/>
    <mergeCell ref="E191:E192"/>
    <mergeCell ref="B176:B177"/>
    <mergeCell ref="A170:A171"/>
    <mergeCell ref="B170:B171"/>
    <mergeCell ref="C170:C171"/>
    <mergeCell ref="A168:A169"/>
    <mergeCell ref="A174:A175"/>
    <mergeCell ref="B174:B175"/>
    <mergeCell ref="C174:C175"/>
    <mergeCell ref="A172:A173"/>
    <mergeCell ref="B172:B173"/>
    <mergeCell ref="C172:C173"/>
    <mergeCell ref="B168:B169"/>
    <mergeCell ref="C168:C169"/>
    <mergeCell ref="A178:A180"/>
    <mergeCell ref="A189:A190"/>
    <mergeCell ref="D183:D184"/>
    <mergeCell ref="A183:A184"/>
    <mergeCell ref="B183:B184"/>
    <mergeCell ref="C166:C167"/>
    <mergeCell ref="D166:D167"/>
    <mergeCell ref="E166:E167"/>
    <mergeCell ref="F37:F39"/>
    <mergeCell ref="F40:F41"/>
    <mergeCell ref="F58:F60"/>
    <mergeCell ref="F61:F63"/>
    <mergeCell ref="F64:F66"/>
    <mergeCell ref="E154:E155"/>
    <mergeCell ref="E156:E157"/>
    <mergeCell ref="F53:F54"/>
    <mergeCell ref="F56:F57"/>
    <mergeCell ref="C143:C145"/>
    <mergeCell ref="D143:D145"/>
    <mergeCell ref="E143:E145"/>
    <mergeCell ref="F143:F145"/>
    <mergeCell ref="F100:F102"/>
    <mergeCell ref="F105:F107"/>
    <mergeCell ref="F108:F110"/>
    <mergeCell ref="F111:F113"/>
    <mergeCell ref="F103:F104"/>
    <mergeCell ref="F114:F115"/>
    <mergeCell ref="B1:K1"/>
    <mergeCell ref="D10:D11"/>
    <mergeCell ref="E4:E6"/>
    <mergeCell ref="D4:D6"/>
    <mergeCell ref="C4:C6"/>
    <mergeCell ref="C10:C11"/>
    <mergeCell ref="C14:C16"/>
    <mergeCell ref="D14:D16"/>
    <mergeCell ref="H12:H13"/>
    <mergeCell ref="B2:K2"/>
    <mergeCell ref="H4:H6"/>
    <mergeCell ref="H10:H11"/>
    <mergeCell ref="J5:J6"/>
    <mergeCell ref="F14:F16"/>
    <mergeCell ref="I4:I6"/>
    <mergeCell ref="G4:G6"/>
    <mergeCell ref="F4:F6"/>
    <mergeCell ref="M7:O7"/>
    <mergeCell ref="H14:H16"/>
    <mergeCell ref="E14:E16"/>
    <mergeCell ref="G14:G16"/>
    <mergeCell ref="A19:A52"/>
    <mergeCell ref="H139:H140"/>
    <mergeCell ref="E139:E140"/>
    <mergeCell ref="B10:B11"/>
    <mergeCell ref="D139:D140"/>
    <mergeCell ref="A17:A18"/>
    <mergeCell ref="A53:A138"/>
    <mergeCell ref="G139:G140"/>
    <mergeCell ref="G12:G13"/>
    <mergeCell ref="E17:E18"/>
    <mergeCell ref="H17:H18"/>
    <mergeCell ref="E53:E138"/>
    <mergeCell ref="B17:B18"/>
    <mergeCell ref="E50:E52"/>
    <mergeCell ref="F136:F138"/>
    <mergeCell ref="C19:C52"/>
    <mergeCell ref="B53:B138"/>
    <mergeCell ref="G19:G52"/>
    <mergeCell ref="F67:F69"/>
    <mergeCell ref="F70:F72"/>
    <mergeCell ref="A176:A177"/>
    <mergeCell ref="H178:H180"/>
    <mergeCell ref="H156:H157"/>
    <mergeCell ref="C162:C163"/>
    <mergeCell ref="A160:A161"/>
    <mergeCell ref="A148:A149"/>
    <mergeCell ref="B148:B149"/>
    <mergeCell ref="D160:D161"/>
    <mergeCell ref="C148:C149"/>
    <mergeCell ref="D158:D159"/>
    <mergeCell ref="A156:A157"/>
    <mergeCell ref="C156:C157"/>
    <mergeCell ref="B156:B157"/>
    <mergeCell ref="D154:D155"/>
    <mergeCell ref="A158:A159"/>
    <mergeCell ref="B158:B159"/>
    <mergeCell ref="C158:C159"/>
    <mergeCell ref="D156:D157"/>
    <mergeCell ref="G164:G165"/>
    <mergeCell ref="A166:A167"/>
    <mergeCell ref="B166:B167"/>
    <mergeCell ref="A164:A165"/>
    <mergeCell ref="B164:B165"/>
    <mergeCell ref="C164:C165"/>
    <mergeCell ref="A14:A16"/>
    <mergeCell ref="B14:B16"/>
    <mergeCell ref="F17:F18"/>
    <mergeCell ref="G17:G18"/>
    <mergeCell ref="G166:G167"/>
    <mergeCell ref="C150:I150"/>
    <mergeCell ref="F164:F165"/>
    <mergeCell ref="G158:G159"/>
    <mergeCell ref="A154:A155"/>
    <mergeCell ref="C154:C155"/>
    <mergeCell ref="A162:A163"/>
    <mergeCell ref="F158:F159"/>
    <mergeCell ref="H158:H159"/>
    <mergeCell ref="E158:E159"/>
    <mergeCell ref="H154:H155"/>
    <mergeCell ref="E160:E161"/>
    <mergeCell ref="F160:F161"/>
    <mergeCell ref="H160:H161"/>
    <mergeCell ref="B154:B155"/>
    <mergeCell ref="D17:D18"/>
    <mergeCell ref="C17:C18"/>
    <mergeCell ref="B19:B52"/>
    <mergeCell ref="G53:G138"/>
    <mergeCell ref="F82:F84"/>
    <mergeCell ref="I178:I179"/>
    <mergeCell ref="J178:J179"/>
    <mergeCell ref="K178:K179"/>
    <mergeCell ref="L178:L179"/>
    <mergeCell ref="H143:H145"/>
    <mergeCell ref="F134:F135"/>
    <mergeCell ref="F131:F133"/>
    <mergeCell ref="F116:F118"/>
    <mergeCell ref="F119:F121"/>
    <mergeCell ref="F122:F124"/>
    <mergeCell ref="F125:F127"/>
    <mergeCell ref="F128:F130"/>
    <mergeCell ref="G143:G145"/>
    <mergeCell ref="G154:G155"/>
    <mergeCell ref="F156:F157"/>
    <mergeCell ref="G156:G157"/>
    <mergeCell ref="C153:L153"/>
    <mergeCell ref="E148:E149"/>
    <mergeCell ref="E162:E163"/>
    <mergeCell ref="E164:E165"/>
    <mergeCell ref="D162:D163"/>
    <mergeCell ref="H164:H165"/>
    <mergeCell ref="G168:G169"/>
    <mergeCell ref="D168:D169"/>
  </mergeCells>
  <pageMargins left="0.70866141732283472" right="0.70866141732283472" top="0.74803149606299213" bottom="0.74803149606299213" header="0.31496062992125984" footer="0.31496062992125984"/>
  <pageSetup paperSize="9" scale="55"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41"/>
  <sheetViews>
    <sheetView zoomScale="90" zoomScaleNormal="90" workbookViewId="0">
      <pane ySplit="6" topLeftCell="A111" activePane="bottomLeft" state="frozen"/>
      <selection pane="bottomLeft" activeCell="D122" sqref="D122"/>
    </sheetView>
  </sheetViews>
  <sheetFormatPr defaultRowHeight="12"/>
  <cols>
    <col min="1" max="1" width="5.7109375" style="19" customWidth="1"/>
    <col min="2" max="3" width="5.28515625" style="19" customWidth="1"/>
    <col min="4" max="4" width="18.140625" style="19" customWidth="1"/>
    <col min="5" max="5" width="6.5703125" style="19" customWidth="1"/>
    <col min="6" max="6" width="24.5703125" style="19" customWidth="1"/>
    <col min="7" max="7" width="19.140625" style="19" customWidth="1"/>
    <col min="8" max="8" width="13.7109375" style="19" customWidth="1"/>
    <col min="9" max="9" width="9.140625" style="19"/>
    <col min="10" max="10" width="9.140625" style="21"/>
    <col min="11" max="11" width="9.28515625" style="19" bestFit="1" customWidth="1"/>
    <col min="12" max="16384" width="9.140625" style="19"/>
  </cols>
  <sheetData>
    <row r="1" spans="1:15">
      <c r="B1" s="1542"/>
      <c r="C1" s="1542"/>
      <c r="D1" s="1542"/>
      <c r="E1" s="1542"/>
      <c r="F1" s="1542"/>
      <c r="G1" s="1542"/>
      <c r="H1" s="1542"/>
      <c r="I1" s="1542"/>
      <c r="J1" s="1542"/>
      <c r="K1" s="1542"/>
    </row>
    <row r="2" spans="1:15" ht="28.5" customHeight="1">
      <c r="B2" s="1563" t="s">
        <v>161</v>
      </c>
      <c r="C2" s="1563"/>
      <c r="D2" s="1563"/>
      <c r="E2" s="1563"/>
      <c r="F2" s="1563"/>
      <c r="G2" s="1563"/>
      <c r="H2" s="1563"/>
      <c r="I2" s="1563"/>
      <c r="J2" s="1563"/>
      <c r="K2" s="1563"/>
    </row>
    <row r="3" spans="1:15">
      <c r="B3" s="20"/>
      <c r="C3" s="20"/>
      <c r="D3" s="20"/>
      <c r="E3" s="20"/>
      <c r="F3" s="20"/>
      <c r="G3" s="20"/>
      <c r="H3" s="20"/>
      <c r="I3" s="20"/>
      <c r="J3" s="144"/>
      <c r="K3" s="145"/>
    </row>
    <row r="4" spans="1:15" ht="24">
      <c r="A4" s="1952" t="s">
        <v>2</v>
      </c>
      <c r="B4" s="1954" t="s">
        <v>3</v>
      </c>
      <c r="C4" s="1954" t="s">
        <v>4</v>
      </c>
      <c r="D4" s="1956" t="s">
        <v>5</v>
      </c>
      <c r="E4" s="1958" t="s">
        <v>6</v>
      </c>
      <c r="F4" s="1958" t="s">
        <v>7</v>
      </c>
      <c r="G4" s="1958" t="s">
        <v>8</v>
      </c>
      <c r="H4" s="1545" t="s">
        <v>9</v>
      </c>
      <c r="I4" s="1958" t="s">
        <v>10</v>
      </c>
      <c r="J4" s="22" t="s">
        <v>11</v>
      </c>
      <c r="K4" s="23" t="s">
        <v>12</v>
      </c>
      <c r="L4" s="24" t="s">
        <v>13</v>
      </c>
    </row>
    <row r="5" spans="1:15" ht="15" customHeight="1">
      <c r="A5" s="1953"/>
      <c r="B5" s="1955"/>
      <c r="C5" s="1955"/>
      <c r="D5" s="1957"/>
      <c r="E5" s="1959"/>
      <c r="F5" s="1959"/>
      <c r="G5" s="1959"/>
      <c r="H5" s="1935"/>
      <c r="I5" s="1959"/>
      <c r="J5" s="1564" t="s">
        <v>14</v>
      </c>
      <c r="K5" s="1691" t="s">
        <v>14</v>
      </c>
      <c r="L5" s="1668" t="s">
        <v>14</v>
      </c>
    </row>
    <row r="6" spans="1:15" ht="51.75" customHeight="1">
      <c r="A6" s="1953"/>
      <c r="B6" s="1955"/>
      <c r="C6" s="1955"/>
      <c r="D6" s="1957"/>
      <c r="E6" s="1959"/>
      <c r="F6" s="1959"/>
      <c r="G6" s="1959"/>
      <c r="H6" s="1935"/>
      <c r="I6" s="1959"/>
      <c r="J6" s="1564"/>
      <c r="K6" s="1691"/>
      <c r="L6" s="1668"/>
    </row>
    <row r="7" spans="1:15" ht="15.75" customHeight="1">
      <c r="A7" s="146" t="s">
        <v>162</v>
      </c>
      <c r="B7" s="147"/>
      <c r="C7" s="147"/>
      <c r="D7" s="147"/>
      <c r="E7" s="147"/>
      <c r="F7" s="147"/>
      <c r="G7" s="147"/>
      <c r="H7" s="147"/>
      <c r="I7" s="147"/>
      <c r="J7" s="148"/>
      <c r="K7" s="147"/>
      <c r="L7" s="149"/>
    </row>
    <row r="8" spans="1:15">
      <c r="A8" s="77" t="s">
        <v>16</v>
      </c>
      <c r="B8" s="150" t="s">
        <v>163</v>
      </c>
      <c r="C8" s="151"/>
      <c r="D8" s="151"/>
      <c r="E8" s="151"/>
      <c r="F8" s="151"/>
      <c r="G8" s="151"/>
      <c r="H8" s="151"/>
      <c r="I8" s="151"/>
      <c r="J8" s="152"/>
      <c r="K8" s="151"/>
      <c r="L8" s="153"/>
    </row>
    <row r="9" spans="1:15" ht="15.75" customHeight="1">
      <c r="A9" s="154" t="s">
        <v>16</v>
      </c>
      <c r="B9" s="155" t="s">
        <v>16</v>
      </c>
      <c r="C9" s="1946" t="s">
        <v>164</v>
      </c>
      <c r="D9" s="1947"/>
      <c r="E9" s="1947"/>
      <c r="F9" s="1947"/>
      <c r="G9" s="1947"/>
      <c r="H9" s="1947"/>
      <c r="I9" s="1947"/>
      <c r="J9" s="1947"/>
      <c r="K9" s="1947"/>
      <c r="L9" s="1948"/>
    </row>
    <row r="10" spans="1:15" ht="24" customHeight="1">
      <c r="A10" s="1880" t="s">
        <v>16</v>
      </c>
      <c r="B10" s="1960" t="s">
        <v>16</v>
      </c>
      <c r="C10" s="1936" t="s">
        <v>16</v>
      </c>
      <c r="D10" s="1937" t="s">
        <v>165</v>
      </c>
      <c r="E10" s="1938" t="s">
        <v>20</v>
      </c>
      <c r="F10" s="1939" t="s">
        <v>21</v>
      </c>
      <c r="G10" s="1940" t="s">
        <v>113</v>
      </c>
      <c r="H10" s="1941" t="s">
        <v>166</v>
      </c>
      <c r="I10" s="850" t="s">
        <v>24</v>
      </c>
      <c r="J10" s="566">
        <v>58</v>
      </c>
      <c r="K10" s="566">
        <v>60</v>
      </c>
      <c r="L10" s="566">
        <v>60</v>
      </c>
    </row>
    <row r="11" spans="1:15" ht="13.5" customHeight="1">
      <c r="A11" s="1881"/>
      <c r="B11" s="1961"/>
      <c r="C11" s="1936"/>
      <c r="D11" s="1937"/>
      <c r="E11" s="1938"/>
      <c r="F11" s="1939"/>
      <c r="G11" s="1940"/>
      <c r="H11" s="1941"/>
      <c r="I11" s="567" t="s">
        <v>25</v>
      </c>
      <c r="J11" s="568">
        <f>SUM(J10:J10)</f>
        <v>58</v>
      </c>
      <c r="K11" s="568">
        <f>SUM(K10:K10)</f>
        <v>60</v>
      </c>
      <c r="L11" s="568">
        <f>SUM(L10:L10)</f>
        <v>60</v>
      </c>
      <c r="O11" s="21"/>
    </row>
    <row r="12" spans="1:15" ht="22.5" customHeight="1">
      <c r="A12" s="1880" t="s">
        <v>16</v>
      </c>
      <c r="B12" s="1960" t="s">
        <v>16</v>
      </c>
      <c r="C12" s="1949" t="s">
        <v>26</v>
      </c>
      <c r="D12" s="1951" t="s">
        <v>167</v>
      </c>
      <c r="E12" s="1962" t="s">
        <v>20</v>
      </c>
      <c r="F12" s="757" t="s">
        <v>21</v>
      </c>
      <c r="G12" s="18" t="s">
        <v>113</v>
      </c>
      <c r="H12" s="1944" t="s">
        <v>23</v>
      </c>
      <c r="I12" s="569" t="s">
        <v>88</v>
      </c>
      <c r="J12" s="849">
        <f>398.8+286.6</f>
        <v>685.40000000000009</v>
      </c>
      <c r="K12" s="849">
        <f>398.8+286.6</f>
        <v>685.40000000000009</v>
      </c>
      <c r="L12" s="849">
        <f>398.8+286.6</f>
        <v>685.40000000000009</v>
      </c>
      <c r="O12" s="21"/>
    </row>
    <row r="13" spans="1:15" ht="24.75" customHeight="1">
      <c r="A13" s="1881"/>
      <c r="B13" s="1961"/>
      <c r="C13" s="1950"/>
      <c r="D13" s="1951"/>
      <c r="E13" s="1962"/>
      <c r="F13" s="758" t="s">
        <v>71</v>
      </c>
      <c r="G13" s="1942" t="s">
        <v>37</v>
      </c>
      <c r="H13" s="1944"/>
      <c r="I13" s="570" t="s">
        <v>88</v>
      </c>
      <c r="J13" s="563">
        <v>531.6</v>
      </c>
      <c r="K13" s="563">
        <v>531.6</v>
      </c>
      <c r="L13" s="563">
        <v>531.6</v>
      </c>
    </row>
    <row r="14" spans="1:15" ht="25.5" customHeight="1">
      <c r="A14" s="1881"/>
      <c r="B14" s="1961"/>
      <c r="C14" s="1950"/>
      <c r="D14" s="1951"/>
      <c r="E14" s="1962"/>
      <c r="F14" s="760" t="s">
        <v>39</v>
      </c>
      <c r="G14" s="1942"/>
      <c r="H14" s="1944"/>
      <c r="I14" s="570" t="s">
        <v>88</v>
      </c>
      <c r="J14" s="1338">
        <v>532.70000000000005</v>
      </c>
      <c r="K14" s="1338">
        <v>532.70000000000005</v>
      </c>
      <c r="L14" s="1338">
        <v>532.70000000000005</v>
      </c>
    </row>
    <row r="15" spans="1:15" ht="25.5" customHeight="1">
      <c r="A15" s="1881"/>
      <c r="B15" s="1961"/>
      <c r="C15" s="1950"/>
      <c r="D15" s="1951"/>
      <c r="E15" s="1962"/>
      <c r="F15" s="759" t="s">
        <v>40</v>
      </c>
      <c r="G15" s="1942"/>
      <c r="H15" s="1944"/>
      <c r="I15" s="570" t="s">
        <v>88</v>
      </c>
      <c r="J15" s="1339">
        <v>246.7</v>
      </c>
      <c r="K15" s="1339">
        <v>246.7</v>
      </c>
      <c r="L15" s="1339">
        <v>246.7</v>
      </c>
    </row>
    <row r="16" spans="1:15" ht="33.75" customHeight="1">
      <c r="A16" s="1881"/>
      <c r="B16" s="1961"/>
      <c r="C16" s="1950"/>
      <c r="D16" s="1951"/>
      <c r="E16" s="1962"/>
      <c r="F16" s="760" t="s">
        <v>41</v>
      </c>
      <c r="G16" s="1942"/>
      <c r="H16" s="1944"/>
      <c r="I16" s="570" t="s">
        <v>88</v>
      </c>
      <c r="J16" s="257">
        <v>186.3</v>
      </c>
      <c r="K16" s="257">
        <v>186.3</v>
      </c>
      <c r="L16" s="257">
        <v>186.3</v>
      </c>
    </row>
    <row r="17" spans="1:12" ht="27.75" customHeight="1">
      <c r="A17" s="1881"/>
      <c r="B17" s="1961"/>
      <c r="C17" s="1950"/>
      <c r="D17" s="1951"/>
      <c r="E17" s="1962"/>
      <c r="F17" s="760" t="s">
        <v>42</v>
      </c>
      <c r="G17" s="1942"/>
      <c r="H17" s="1944"/>
      <c r="I17" s="570" t="s">
        <v>88</v>
      </c>
      <c r="J17" s="256">
        <v>589.20000000000005</v>
      </c>
      <c r="K17" s="256">
        <v>589.20000000000005</v>
      </c>
      <c r="L17" s="256">
        <v>589.20000000000005</v>
      </c>
    </row>
    <row r="18" spans="1:12" ht="37.5" customHeight="1">
      <c r="A18" s="1881"/>
      <c r="B18" s="1961"/>
      <c r="C18" s="1950"/>
      <c r="D18" s="1951"/>
      <c r="E18" s="1962"/>
      <c r="F18" s="761" t="s">
        <v>43</v>
      </c>
      <c r="G18" s="1942"/>
      <c r="H18" s="1944"/>
      <c r="I18" s="570" t="s">
        <v>88</v>
      </c>
      <c r="J18" s="256">
        <v>633.79999999999995</v>
      </c>
      <c r="K18" s="256">
        <v>633.79999999999995</v>
      </c>
      <c r="L18" s="256">
        <v>633.79999999999995</v>
      </c>
    </row>
    <row r="19" spans="1:12" ht="30" customHeight="1">
      <c r="A19" s="1881"/>
      <c r="B19" s="1961"/>
      <c r="C19" s="1950"/>
      <c r="D19" s="1951"/>
      <c r="E19" s="1962"/>
      <c r="F19" s="760" t="s">
        <v>44</v>
      </c>
      <c r="G19" s="1942"/>
      <c r="H19" s="1944"/>
      <c r="I19" s="570" t="s">
        <v>88</v>
      </c>
      <c r="J19" s="256">
        <v>1430.2</v>
      </c>
      <c r="K19" s="256">
        <v>1430.2</v>
      </c>
      <c r="L19" s="256">
        <v>1430.2</v>
      </c>
    </row>
    <row r="20" spans="1:12" ht="27.75" customHeight="1">
      <c r="A20" s="1881"/>
      <c r="B20" s="1961"/>
      <c r="C20" s="1950"/>
      <c r="D20" s="1951"/>
      <c r="E20" s="1962"/>
      <c r="F20" s="758" t="s">
        <v>45</v>
      </c>
      <c r="G20" s="1942"/>
      <c r="H20" s="1944"/>
      <c r="I20" s="570" t="s">
        <v>88</v>
      </c>
      <c r="J20" s="256">
        <v>1608.8</v>
      </c>
      <c r="K20" s="256">
        <v>1608.8</v>
      </c>
      <c r="L20" s="256">
        <v>1608.8</v>
      </c>
    </row>
    <row r="21" spans="1:12" ht="35.25" customHeight="1">
      <c r="A21" s="1881"/>
      <c r="B21" s="1961"/>
      <c r="C21" s="1950"/>
      <c r="D21" s="1951"/>
      <c r="E21" s="1962"/>
      <c r="F21" s="758" t="s">
        <v>46</v>
      </c>
      <c r="G21" s="1942"/>
      <c r="H21" s="1944"/>
      <c r="I21" s="570" t="s">
        <v>88</v>
      </c>
      <c r="J21" s="256">
        <v>1881.8</v>
      </c>
      <c r="K21" s="256">
        <v>1881.8</v>
      </c>
      <c r="L21" s="256">
        <v>1881.8</v>
      </c>
    </row>
    <row r="22" spans="1:12" ht="21.75" customHeight="1">
      <c r="A22" s="1881"/>
      <c r="B22" s="1961"/>
      <c r="C22" s="1950"/>
      <c r="D22" s="1951"/>
      <c r="E22" s="1962"/>
      <c r="F22" s="758" t="s">
        <v>47</v>
      </c>
      <c r="G22" s="1942"/>
      <c r="H22" s="1944"/>
      <c r="I22" s="570" t="s">
        <v>88</v>
      </c>
      <c r="J22" s="256">
        <v>739.7</v>
      </c>
      <c r="K22" s="256">
        <v>739.7</v>
      </c>
      <c r="L22" s="256">
        <v>739.7</v>
      </c>
    </row>
    <row r="23" spans="1:12" ht="27.75" customHeight="1">
      <c r="A23" s="1881"/>
      <c r="B23" s="1961"/>
      <c r="C23" s="1950"/>
      <c r="D23" s="1951"/>
      <c r="E23" s="1962"/>
      <c r="F23" s="760" t="s">
        <v>48</v>
      </c>
      <c r="G23" s="1942"/>
      <c r="H23" s="1944"/>
      <c r="I23" s="570" t="s">
        <v>88</v>
      </c>
      <c r="J23" s="256">
        <v>2979</v>
      </c>
      <c r="K23" s="256">
        <v>2979</v>
      </c>
      <c r="L23" s="256">
        <v>2979</v>
      </c>
    </row>
    <row r="24" spans="1:12" ht="25.5" customHeight="1">
      <c r="A24" s="1881"/>
      <c r="B24" s="1961"/>
      <c r="C24" s="1950"/>
      <c r="D24" s="1951"/>
      <c r="E24" s="1962"/>
      <c r="F24" s="762" t="s">
        <v>49</v>
      </c>
      <c r="G24" s="1942"/>
      <c r="H24" s="1944"/>
      <c r="I24" s="570" t="s">
        <v>88</v>
      </c>
      <c r="J24" s="256">
        <v>819.9</v>
      </c>
      <c r="K24" s="256">
        <v>819.9</v>
      </c>
      <c r="L24" s="256">
        <v>819.9</v>
      </c>
    </row>
    <row r="25" spans="1:12" ht="27" customHeight="1">
      <c r="A25" s="1881"/>
      <c r="B25" s="1961"/>
      <c r="C25" s="1950"/>
      <c r="D25" s="1951"/>
      <c r="E25" s="1962"/>
      <c r="F25" s="763" t="s">
        <v>50</v>
      </c>
      <c r="G25" s="1942"/>
      <c r="H25" s="1944"/>
      <c r="I25" s="570" t="s">
        <v>88</v>
      </c>
      <c r="J25" s="256">
        <v>677.5</v>
      </c>
      <c r="K25" s="256">
        <v>677.5</v>
      </c>
      <c r="L25" s="256">
        <v>677.5</v>
      </c>
    </row>
    <row r="26" spans="1:12" ht="18.75" customHeight="1">
      <c r="A26" s="1881"/>
      <c r="B26" s="1961"/>
      <c r="C26" s="1950"/>
      <c r="D26" s="1951"/>
      <c r="E26" s="1962"/>
      <c r="F26" s="764" t="s">
        <v>168</v>
      </c>
      <c r="G26" s="1942"/>
      <c r="H26" s="1944"/>
      <c r="I26" s="570" t="s">
        <v>88</v>
      </c>
      <c r="J26" s="869">
        <v>1203.5999999999999</v>
      </c>
      <c r="K26" s="869">
        <v>1203.5999999999999</v>
      </c>
      <c r="L26" s="869">
        <v>1203.5999999999999</v>
      </c>
    </row>
    <row r="27" spans="1:12" ht="28.5" customHeight="1">
      <c r="A27" s="1881"/>
      <c r="B27" s="1961"/>
      <c r="C27" s="1950"/>
      <c r="D27" s="1951"/>
      <c r="E27" s="1962"/>
      <c r="F27" s="764" t="s">
        <v>52</v>
      </c>
      <c r="G27" s="1942"/>
      <c r="H27" s="1944"/>
      <c r="I27" s="570" t="s">
        <v>88</v>
      </c>
      <c r="J27" s="256">
        <v>764.6</v>
      </c>
      <c r="K27" s="256">
        <v>764.6</v>
      </c>
      <c r="L27" s="256">
        <v>764.6</v>
      </c>
    </row>
    <row r="28" spans="1:12" ht="33" customHeight="1">
      <c r="A28" s="1881"/>
      <c r="B28" s="1961"/>
      <c r="C28" s="1950"/>
      <c r="D28" s="1951"/>
      <c r="E28" s="1962"/>
      <c r="F28" s="765" t="s">
        <v>53</v>
      </c>
      <c r="G28" s="1942"/>
      <c r="H28" s="1944"/>
      <c r="I28" s="570" t="s">
        <v>88</v>
      </c>
      <c r="J28" s="256">
        <v>170.8</v>
      </c>
      <c r="K28" s="256">
        <v>170.8</v>
      </c>
      <c r="L28" s="256">
        <v>170.8</v>
      </c>
    </row>
    <row r="29" spans="1:12" ht="22.5" customHeight="1">
      <c r="A29" s="1881"/>
      <c r="B29" s="1961"/>
      <c r="C29" s="1950"/>
      <c r="D29" s="1951"/>
      <c r="E29" s="1962"/>
      <c r="F29" s="765" t="s">
        <v>54</v>
      </c>
      <c r="G29" s="1942"/>
      <c r="H29" s="1944"/>
      <c r="I29" s="570" t="s">
        <v>88</v>
      </c>
      <c r="J29" s="256">
        <v>0</v>
      </c>
      <c r="K29" s="256">
        <v>0</v>
      </c>
      <c r="L29" s="256">
        <v>0</v>
      </c>
    </row>
    <row r="30" spans="1:12" ht="22.5" customHeight="1" thickBot="1">
      <c r="A30" s="1881"/>
      <c r="B30" s="1961"/>
      <c r="C30" s="1950"/>
      <c r="D30" s="1951"/>
      <c r="E30" s="1962"/>
      <c r="F30" s="1945" t="s">
        <v>56</v>
      </c>
      <c r="G30" s="1942"/>
      <c r="H30" s="1944"/>
      <c r="I30" s="570" t="s">
        <v>88</v>
      </c>
      <c r="J30" s="508">
        <v>0</v>
      </c>
      <c r="K30" s="508">
        <v>0</v>
      </c>
      <c r="L30" s="508">
        <v>0</v>
      </c>
    </row>
    <row r="31" spans="1:12" ht="23.25" customHeight="1" thickBot="1">
      <c r="A31" s="1881"/>
      <c r="B31" s="1961"/>
      <c r="C31" s="1950"/>
      <c r="D31" s="1951"/>
      <c r="E31" s="1962"/>
      <c r="F31" s="1945"/>
      <c r="G31" s="1943"/>
      <c r="H31" s="1944"/>
      <c r="I31" s="571" t="s">
        <v>25</v>
      </c>
      <c r="J31" s="572">
        <f>SUM(J12:J30)</f>
        <v>15681.6</v>
      </c>
      <c r="K31" s="572">
        <f t="shared" ref="K31:L31" si="0">SUM(K12:K30)</f>
        <v>15681.6</v>
      </c>
      <c r="L31" s="573">
        <f t="shared" si="0"/>
        <v>15681.6</v>
      </c>
    </row>
    <row r="32" spans="1:12" ht="32.25" customHeight="1" thickBot="1">
      <c r="A32" s="1476" t="s">
        <v>16</v>
      </c>
      <c r="B32" s="1594" t="s">
        <v>16</v>
      </c>
      <c r="C32" s="1878" t="s">
        <v>28</v>
      </c>
      <c r="D32" s="1906" t="s">
        <v>169</v>
      </c>
      <c r="E32" s="1800" t="s">
        <v>20</v>
      </c>
      <c r="F32" s="834" t="s">
        <v>52</v>
      </c>
      <c r="G32" s="2051" t="s">
        <v>37</v>
      </c>
      <c r="H32" s="2038" t="s">
        <v>23</v>
      </c>
      <c r="I32" s="835" t="s">
        <v>88</v>
      </c>
      <c r="J32" s="633">
        <f>422.3+57.1</f>
        <v>479.40000000000003</v>
      </c>
      <c r="K32" s="634">
        <f t="shared" ref="K32:L32" si="1">422.3+57.1</f>
        <v>479.40000000000003</v>
      </c>
      <c r="L32" s="463">
        <f t="shared" si="1"/>
        <v>479.40000000000003</v>
      </c>
    </row>
    <row r="33" spans="1:12" ht="30.75" customHeight="1">
      <c r="A33" s="1476"/>
      <c r="B33" s="1594"/>
      <c r="C33" s="1878"/>
      <c r="D33" s="1907"/>
      <c r="E33" s="1800"/>
      <c r="F33" s="1531" t="s">
        <v>51</v>
      </c>
      <c r="G33" s="2052"/>
      <c r="H33" s="2039"/>
      <c r="I33" s="1340" t="s">
        <v>88</v>
      </c>
      <c r="J33" s="1341">
        <v>22.1</v>
      </c>
      <c r="K33" s="1272">
        <v>22.1</v>
      </c>
      <c r="L33" s="1268">
        <v>22.1</v>
      </c>
    </row>
    <row r="34" spans="1:12" ht="27.75" customHeight="1">
      <c r="A34" s="2030"/>
      <c r="B34" s="2037"/>
      <c r="C34" s="1879"/>
      <c r="D34" s="1908"/>
      <c r="E34" s="2050"/>
      <c r="F34" s="2076"/>
      <c r="G34" s="2053"/>
      <c r="H34" s="2040"/>
      <c r="I34" s="571" t="s">
        <v>25</v>
      </c>
      <c r="J34" s="579">
        <f>SUM(J32:J33)</f>
        <v>501.50000000000006</v>
      </c>
      <c r="K34" s="580">
        <f t="shared" ref="K34:L34" si="2">SUM(K32:K33)</f>
        <v>501.50000000000006</v>
      </c>
      <c r="L34" s="1176">
        <f t="shared" si="2"/>
        <v>501.50000000000006</v>
      </c>
    </row>
    <row r="35" spans="1:12" ht="29.25" customHeight="1">
      <c r="A35" s="1476" t="s">
        <v>16</v>
      </c>
      <c r="B35" s="1594" t="s">
        <v>16</v>
      </c>
      <c r="C35" s="1928" t="s">
        <v>32</v>
      </c>
      <c r="D35" s="1906" t="s">
        <v>170</v>
      </c>
      <c r="E35" s="2086" t="s">
        <v>20</v>
      </c>
      <c r="F35" s="836" t="s">
        <v>21</v>
      </c>
      <c r="G35" s="2057" t="s">
        <v>37</v>
      </c>
      <c r="H35" s="2094" t="s">
        <v>23</v>
      </c>
      <c r="I35" s="653" t="s">
        <v>88</v>
      </c>
      <c r="J35" s="280">
        <v>0</v>
      </c>
      <c r="K35" s="280">
        <v>0</v>
      </c>
      <c r="L35" s="622">
        <v>0</v>
      </c>
    </row>
    <row r="36" spans="1:12" ht="34.5" customHeight="1">
      <c r="A36" s="1605"/>
      <c r="B36" s="1695"/>
      <c r="C36" s="1929"/>
      <c r="D36" s="1927"/>
      <c r="E36" s="2055"/>
      <c r="F36" s="1342" t="s">
        <v>39</v>
      </c>
      <c r="G36" s="2058"/>
      <c r="H36" s="2095"/>
      <c r="I36" s="974" t="s">
        <v>88</v>
      </c>
      <c r="J36" s="1200">
        <v>0</v>
      </c>
      <c r="K36" s="1200">
        <v>0</v>
      </c>
      <c r="L36" s="623">
        <v>0</v>
      </c>
    </row>
    <row r="37" spans="1:12" ht="29.25" customHeight="1">
      <c r="A37" s="1605"/>
      <c r="B37" s="1695"/>
      <c r="C37" s="1929"/>
      <c r="D37" s="1927"/>
      <c r="E37" s="2055"/>
      <c r="F37" s="1343" t="s">
        <v>42</v>
      </c>
      <c r="G37" s="2058"/>
      <c r="H37" s="2095"/>
      <c r="I37" s="974" t="s">
        <v>88</v>
      </c>
      <c r="J37" s="1200">
        <v>0</v>
      </c>
      <c r="K37" s="1200">
        <v>0</v>
      </c>
      <c r="L37" s="623">
        <v>0</v>
      </c>
    </row>
    <row r="38" spans="1:12" ht="38.25" customHeight="1">
      <c r="A38" s="1605"/>
      <c r="B38" s="1695"/>
      <c r="C38" s="1929"/>
      <c r="D38" s="1927"/>
      <c r="E38" s="2055"/>
      <c r="F38" s="1343" t="s">
        <v>46</v>
      </c>
      <c r="G38" s="2058"/>
      <c r="H38" s="2095"/>
      <c r="I38" s="974" t="s">
        <v>88</v>
      </c>
      <c r="J38" s="1200">
        <v>0</v>
      </c>
      <c r="K38" s="1200">
        <v>0</v>
      </c>
      <c r="L38" s="623">
        <v>0</v>
      </c>
    </row>
    <row r="39" spans="1:12" ht="29.25" customHeight="1">
      <c r="A39" s="1605"/>
      <c r="B39" s="1695"/>
      <c r="C39" s="1929"/>
      <c r="D39" s="1927"/>
      <c r="E39" s="2055"/>
      <c r="F39" s="1343" t="s">
        <v>44</v>
      </c>
      <c r="G39" s="2058"/>
      <c r="H39" s="2095"/>
      <c r="I39" s="974" t="s">
        <v>88</v>
      </c>
      <c r="J39" s="1200">
        <v>0</v>
      </c>
      <c r="K39" s="1200">
        <v>0</v>
      </c>
      <c r="L39" s="623">
        <v>0</v>
      </c>
    </row>
    <row r="40" spans="1:12" ht="19.5" customHeight="1">
      <c r="A40" s="1605"/>
      <c r="B40" s="1695"/>
      <c r="C40" s="1929"/>
      <c r="D40" s="1927"/>
      <c r="E40" s="2055"/>
      <c r="F40" s="2054" t="s">
        <v>41</v>
      </c>
      <c r="G40" s="2059"/>
      <c r="H40" s="2096"/>
      <c r="I40" s="588" t="s">
        <v>88</v>
      </c>
      <c r="J40" s="251">
        <v>0</v>
      </c>
      <c r="K40" s="575">
        <v>0</v>
      </c>
      <c r="L40" s="624">
        <v>0</v>
      </c>
    </row>
    <row r="41" spans="1:12" ht="18" customHeight="1">
      <c r="A41" s="2030"/>
      <c r="B41" s="2037"/>
      <c r="C41" s="2085"/>
      <c r="D41" s="2084"/>
      <c r="E41" s="2087"/>
      <c r="F41" s="1415"/>
      <c r="G41" s="2060"/>
      <c r="H41" s="2097"/>
      <c r="I41" s="1165" t="s">
        <v>25</v>
      </c>
      <c r="J41" s="1074">
        <f>SUM(J35:J40)</f>
        <v>0</v>
      </c>
      <c r="K41" s="1201">
        <f>SUM(K35:K35)</f>
        <v>0</v>
      </c>
      <c r="L41" s="1202">
        <f>SUM(L35:L35)</f>
        <v>0</v>
      </c>
    </row>
    <row r="42" spans="1:12" ht="20.25" customHeight="1">
      <c r="A42" s="1605" t="s">
        <v>16</v>
      </c>
      <c r="B42" s="1695" t="s">
        <v>16</v>
      </c>
      <c r="C42" s="1929" t="s">
        <v>34</v>
      </c>
      <c r="D42" s="2082" t="s">
        <v>171</v>
      </c>
      <c r="E42" s="2055" t="s">
        <v>20</v>
      </c>
      <c r="F42" s="2090" t="s">
        <v>71</v>
      </c>
      <c r="G42" s="2106" t="s">
        <v>37</v>
      </c>
      <c r="H42" s="2098" t="s">
        <v>23</v>
      </c>
      <c r="I42" s="254" t="s">
        <v>24</v>
      </c>
      <c r="J42" s="255">
        <v>248.9</v>
      </c>
      <c r="K42" s="255">
        <v>248.9</v>
      </c>
      <c r="L42" s="255">
        <v>248.9</v>
      </c>
    </row>
    <row r="43" spans="1:12" ht="15" customHeight="1" thickBot="1">
      <c r="A43" s="1476"/>
      <c r="B43" s="1594"/>
      <c r="C43" s="1928"/>
      <c r="D43" s="2083"/>
      <c r="E43" s="2055"/>
      <c r="F43" s="2091"/>
      <c r="G43" s="2107"/>
      <c r="H43" s="2099"/>
      <c r="I43" s="790" t="s">
        <v>88</v>
      </c>
      <c r="J43" s="797">
        <f>18.1</f>
        <v>18.100000000000001</v>
      </c>
      <c r="K43" s="797">
        <f t="shared" ref="K43:L43" si="3">18.1</f>
        <v>18.100000000000001</v>
      </c>
      <c r="L43" s="797">
        <f t="shared" si="3"/>
        <v>18.100000000000001</v>
      </c>
    </row>
    <row r="44" spans="1:12" ht="15.75" customHeight="1" thickBot="1">
      <c r="A44" s="1476"/>
      <c r="B44" s="1594"/>
      <c r="C44" s="1928"/>
      <c r="D44" s="2083"/>
      <c r="E44" s="2056"/>
      <c r="F44" s="2092" t="s">
        <v>39</v>
      </c>
      <c r="G44" s="2107"/>
      <c r="H44" s="2100"/>
      <c r="I44" s="715" t="s">
        <v>24</v>
      </c>
      <c r="J44" s="95">
        <v>233</v>
      </c>
      <c r="K44" s="95">
        <v>234</v>
      </c>
      <c r="L44" s="95">
        <v>235</v>
      </c>
    </row>
    <row r="45" spans="1:12" ht="15" customHeight="1" thickBot="1">
      <c r="A45" s="1476"/>
      <c r="B45" s="1594"/>
      <c r="C45" s="1928"/>
      <c r="D45" s="2083"/>
      <c r="E45" s="2056"/>
      <c r="F45" s="2091"/>
      <c r="G45" s="2107"/>
      <c r="H45" s="2100"/>
      <c r="I45" s="798" t="s">
        <v>88</v>
      </c>
      <c r="J45" s="799">
        <f>19.8</f>
        <v>19.8</v>
      </c>
      <c r="K45" s="799">
        <f>19.8</f>
        <v>19.8</v>
      </c>
      <c r="L45" s="799">
        <f>19.8</f>
        <v>19.8</v>
      </c>
    </row>
    <row r="46" spans="1:12" ht="16.5" customHeight="1" thickBot="1">
      <c r="A46" s="1476"/>
      <c r="B46" s="1594"/>
      <c r="C46" s="1928"/>
      <c r="D46" s="2083"/>
      <c r="E46" s="2056"/>
      <c r="F46" s="2092" t="s">
        <v>40</v>
      </c>
      <c r="G46" s="2107"/>
      <c r="H46" s="2100"/>
      <c r="I46" s="715" t="s">
        <v>24</v>
      </c>
      <c r="J46" s="95">
        <v>82.7</v>
      </c>
      <c r="K46" s="95">
        <v>83.7</v>
      </c>
      <c r="L46" s="95">
        <v>84.7</v>
      </c>
    </row>
    <row r="47" spans="1:12" ht="17.25" customHeight="1" thickBot="1">
      <c r="A47" s="1476"/>
      <c r="B47" s="1594"/>
      <c r="C47" s="1928"/>
      <c r="D47" s="2083"/>
      <c r="E47" s="2056"/>
      <c r="F47" s="2091"/>
      <c r="G47" s="2107"/>
      <c r="H47" s="2100"/>
      <c r="I47" s="798" t="s">
        <v>88</v>
      </c>
      <c r="J47" s="799">
        <f>5.9</f>
        <v>5.9</v>
      </c>
      <c r="K47" s="799">
        <f>5.9</f>
        <v>5.9</v>
      </c>
      <c r="L47" s="799">
        <f>5.9</f>
        <v>5.9</v>
      </c>
    </row>
    <row r="48" spans="1:12" ht="18" customHeight="1" thickBot="1">
      <c r="A48" s="1476"/>
      <c r="B48" s="1594"/>
      <c r="C48" s="1928"/>
      <c r="D48" s="2083"/>
      <c r="E48" s="2056"/>
      <c r="F48" s="2092" t="s">
        <v>41</v>
      </c>
      <c r="G48" s="2107"/>
      <c r="H48" s="2100"/>
      <c r="I48" s="801" t="s">
        <v>24</v>
      </c>
      <c r="J48" s="796">
        <v>75.5</v>
      </c>
      <c r="K48" s="796">
        <v>76.5</v>
      </c>
      <c r="L48" s="796">
        <v>77.5</v>
      </c>
    </row>
    <row r="49" spans="1:12" ht="21.75" customHeight="1">
      <c r="A49" s="1476"/>
      <c r="B49" s="1594"/>
      <c r="C49" s="1928"/>
      <c r="D49" s="2083"/>
      <c r="E49" s="2056"/>
      <c r="F49" s="2091"/>
      <c r="G49" s="2107"/>
      <c r="H49" s="2100"/>
      <c r="I49" s="310" t="s">
        <v>88</v>
      </c>
      <c r="J49" s="46">
        <f>5.9</f>
        <v>5.9</v>
      </c>
      <c r="K49" s="46">
        <f>5.9</f>
        <v>5.9</v>
      </c>
      <c r="L49" s="46">
        <f>5.9</f>
        <v>5.9</v>
      </c>
    </row>
    <row r="50" spans="1:12" ht="21.75" customHeight="1">
      <c r="A50" s="1476"/>
      <c r="B50" s="1594"/>
      <c r="C50" s="1928"/>
      <c r="D50" s="2083"/>
      <c r="E50" s="2056"/>
      <c r="F50" s="1413" t="s">
        <v>42</v>
      </c>
      <c r="G50" s="2107"/>
      <c r="H50" s="2101"/>
      <c r="I50" s="653" t="s">
        <v>24</v>
      </c>
      <c r="J50" s="280">
        <f>117.6-7.4</f>
        <v>110.19999999999999</v>
      </c>
      <c r="K50" s="280">
        <f>117.6-7.4</f>
        <v>110.19999999999999</v>
      </c>
      <c r="L50" s="622">
        <f>117.6-7.4</f>
        <v>110.19999999999999</v>
      </c>
    </row>
    <row r="51" spans="1:12" ht="22.5" customHeight="1">
      <c r="A51" s="1476"/>
      <c r="B51" s="1594"/>
      <c r="C51" s="1928"/>
      <c r="D51" s="2083"/>
      <c r="E51" s="2056"/>
      <c r="F51" s="1415"/>
      <c r="G51" s="2107"/>
      <c r="H51" s="2101"/>
      <c r="I51" s="1025" t="s">
        <v>88</v>
      </c>
      <c r="J51" s="575">
        <f>8.2</f>
        <v>8.1999999999999993</v>
      </c>
      <c r="K51" s="575">
        <f>8.2</f>
        <v>8.1999999999999993</v>
      </c>
      <c r="L51" s="624">
        <f>8.2</f>
        <v>8.1999999999999993</v>
      </c>
    </row>
    <row r="52" spans="1:12" ht="21.75" customHeight="1">
      <c r="A52" s="1476"/>
      <c r="B52" s="1594"/>
      <c r="C52" s="1928"/>
      <c r="D52" s="2083"/>
      <c r="E52" s="2056"/>
      <c r="F52" s="2092" t="s">
        <v>43</v>
      </c>
      <c r="G52" s="2107"/>
      <c r="H52" s="2100"/>
      <c r="I52" s="859" t="s">
        <v>24</v>
      </c>
      <c r="J52" s="255">
        <f>217.6-7.4</f>
        <v>210.2</v>
      </c>
      <c r="K52" s="255">
        <f>217.6-7.4</f>
        <v>210.2</v>
      </c>
      <c r="L52" s="255">
        <f>217.6-7.4</f>
        <v>210.2</v>
      </c>
    </row>
    <row r="53" spans="1:12" ht="18" customHeight="1" thickBot="1">
      <c r="A53" s="1476"/>
      <c r="B53" s="1594"/>
      <c r="C53" s="1928"/>
      <c r="D53" s="2083"/>
      <c r="E53" s="2056"/>
      <c r="F53" s="2091"/>
      <c r="G53" s="2107"/>
      <c r="H53" s="2100"/>
      <c r="I53" s="802" t="s">
        <v>88</v>
      </c>
      <c r="J53" s="259">
        <f>16.8</f>
        <v>16.8</v>
      </c>
      <c r="K53" s="259">
        <f>16.8</f>
        <v>16.8</v>
      </c>
      <c r="L53" s="259">
        <f>16.8</f>
        <v>16.8</v>
      </c>
    </row>
    <row r="54" spans="1:12" ht="24" customHeight="1" thickBot="1">
      <c r="A54" s="1476"/>
      <c r="B54" s="1594"/>
      <c r="C54" s="1928"/>
      <c r="D54" s="2083"/>
      <c r="E54" s="2056"/>
      <c r="F54" s="766" t="s">
        <v>44</v>
      </c>
      <c r="G54" s="2108"/>
      <c r="H54" s="2100"/>
      <c r="I54" s="800" t="s">
        <v>24</v>
      </c>
      <c r="J54" s="255">
        <v>0</v>
      </c>
      <c r="K54" s="255">
        <v>0</v>
      </c>
      <c r="L54" s="255">
        <v>0</v>
      </c>
    </row>
    <row r="55" spans="1:12" ht="24.75" customHeight="1" thickBot="1">
      <c r="A55" s="1476"/>
      <c r="B55" s="1594"/>
      <c r="C55" s="1928"/>
      <c r="D55" s="2083"/>
      <c r="E55" s="2056"/>
      <c r="F55" s="160" t="s">
        <v>45</v>
      </c>
      <c r="G55" s="2108"/>
      <c r="H55" s="2100"/>
      <c r="I55" s="1344" t="s">
        <v>24</v>
      </c>
      <c r="J55" s="1345">
        <v>0</v>
      </c>
      <c r="K55" s="1345">
        <v>0</v>
      </c>
      <c r="L55" s="1345">
        <v>0</v>
      </c>
    </row>
    <row r="56" spans="1:12" ht="19.5" customHeight="1" thickBot="1">
      <c r="A56" s="1476"/>
      <c r="B56" s="1594"/>
      <c r="C56" s="1928"/>
      <c r="D56" s="2083"/>
      <c r="E56" s="2056"/>
      <c r="F56" s="1413" t="s">
        <v>172</v>
      </c>
      <c r="G56" s="2107"/>
      <c r="H56" s="2101"/>
      <c r="I56" s="1027" t="s">
        <v>24</v>
      </c>
      <c r="J56" s="238">
        <f>78.3-31.4</f>
        <v>46.9</v>
      </c>
      <c r="K56" s="238">
        <f>78.3-31.4</f>
        <v>46.9</v>
      </c>
      <c r="L56" s="593">
        <f>78.3-31.4</f>
        <v>46.9</v>
      </c>
    </row>
    <row r="57" spans="1:12" ht="21.75" customHeight="1" thickBot="1">
      <c r="A57" s="1476"/>
      <c r="B57" s="1594"/>
      <c r="C57" s="1928"/>
      <c r="D57" s="2083"/>
      <c r="E57" s="2056"/>
      <c r="F57" s="1415"/>
      <c r="G57" s="2107"/>
      <c r="H57" s="2101"/>
      <c r="I57" s="1028" t="s">
        <v>88</v>
      </c>
      <c r="J57" s="242">
        <f>4.9</f>
        <v>4.9000000000000004</v>
      </c>
      <c r="K57" s="242">
        <f>4.9</f>
        <v>4.9000000000000004</v>
      </c>
      <c r="L57" s="1026">
        <f>4.9</f>
        <v>4.9000000000000004</v>
      </c>
    </row>
    <row r="58" spans="1:12" ht="21" customHeight="1" thickBot="1">
      <c r="A58" s="1476"/>
      <c r="B58" s="1594"/>
      <c r="C58" s="1928"/>
      <c r="D58" s="2083"/>
      <c r="E58" s="2056"/>
      <c r="F58" s="2092" t="s">
        <v>173</v>
      </c>
      <c r="G58" s="2107"/>
      <c r="H58" s="2100"/>
      <c r="I58" s="859" t="s">
        <v>24</v>
      </c>
      <c r="J58" s="255">
        <v>41.9</v>
      </c>
      <c r="K58" s="255">
        <v>42.9</v>
      </c>
      <c r="L58" s="255">
        <v>43.9</v>
      </c>
    </row>
    <row r="59" spans="1:12" ht="15.75" customHeight="1" thickBot="1">
      <c r="A59" s="1476"/>
      <c r="B59" s="1594"/>
      <c r="C59" s="1928"/>
      <c r="D59" s="2083"/>
      <c r="E59" s="2056"/>
      <c r="F59" s="2091"/>
      <c r="G59" s="2107"/>
      <c r="H59" s="2100"/>
      <c r="I59" s="802" t="s">
        <v>88</v>
      </c>
      <c r="J59" s="259">
        <f>3.8</f>
        <v>3.8</v>
      </c>
      <c r="K59" s="259">
        <f>3.8</f>
        <v>3.8</v>
      </c>
      <c r="L59" s="259">
        <f>3.8</f>
        <v>3.8</v>
      </c>
    </row>
    <row r="60" spans="1:12" ht="30" customHeight="1" thickBot="1">
      <c r="A60" s="1476"/>
      <c r="B60" s="1594"/>
      <c r="C60" s="1928"/>
      <c r="D60" s="2083"/>
      <c r="E60" s="2056"/>
      <c r="F60" s="1413" t="s">
        <v>48</v>
      </c>
      <c r="G60" s="2107"/>
      <c r="H60" s="2100"/>
      <c r="I60" s="801" t="s">
        <v>24</v>
      </c>
      <c r="J60" s="796">
        <v>92.6</v>
      </c>
      <c r="K60" s="796">
        <v>93.6</v>
      </c>
      <c r="L60" s="796">
        <v>94.6</v>
      </c>
    </row>
    <row r="61" spans="1:12" ht="30" customHeight="1" thickBot="1">
      <c r="A61" s="1476"/>
      <c r="B61" s="1594"/>
      <c r="C61" s="1928"/>
      <c r="D61" s="2083"/>
      <c r="E61" s="2056"/>
      <c r="F61" s="1415"/>
      <c r="G61" s="2107"/>
      <c r="H61" s="2100"/>
      <c r="I61" s="856" t="s">
        <v>88</v>
      </c>
      <c r="J61" s="17">
        <f>4.2</f>
        <v>4.2</v>
      </c>
      <c r="K61" s="17">
        <f>4.2</f>
        <v>4.2</v>
      </c>
      <c r="L61" s="17">
        <f>4.2</f>
        <v>4.2</v>
      </c>
    </row>
    <row r="62" spans="1:12" ht="26.25" customHeight="1" thickBot="1">
      <c r="A62" s="1476"/>
      <c r="B62" s="1594"/>
      <c r="C62" s="1928"/>
      <c r="D62" s="2083"/>
      <c r="E62" s="2056"/>
      <c r="F62" s="2093" t="s">
        <v>49</v>
      </c>
      <c r="G62" s="2108"/>
      <c r="H62" s="2100"/>
      <c r="I62" s="800" t="s">
        <v>24</v>
      </c>
      <c r="J62" s="255">
        <f>102.5-26.7</f>
        <v>75.8</v>
      </c>
      <c r="K62" s="255">
        <f>102.5-26.7</f>
        <v>75.8</v>
      </c>
      <c r="L62" s="255">
        <f>102.5-26.7</f>
        <v>75.8</v>
      </c>
    </row>
    <row r="63" spans="1:12" ht="25.5" customHeight="1" thickBot="1">
      <c r="A63" s="1476"/>
      <c r="B63" s="1594"/>
      <c r="C63" s="1928"/>
      <c r="D63" s="2083"/>
      <c r="E63" s="2056"/>
      <c r="F63" s="1872"/>
      <c r="G63" s="2108"/>
      <c r="H63" s="2100"/>
      <c r="I63" s="867" t="s">
        <v>88</v>
      </c>
      <c r="J63" s="46">
        <f>7.4</f>
        <v>7.4</v>
      </c>
      <c r="K63" s="46">
        <f>7.4</f>
        <v>7.4</v>
      </c>
      <c r="L63" s="46">
        <f>7.4</f>
        <v>7.4</v>
      </c>
    </row>
    <row r="64" spans="1:12" ht="20.25" customHeight="1">
      <c r="A64" s="1476"/>
      <c r="B64" s="1594"/>
      <c r="C64" s="1928"/>
      <c r="D64" s="2083"/>
      <c r="E64" s="2056"/>
      <c r="F64" s="1413" t="s">
        <v>50</v>
      </c>
      <c r="G64" s="2107"/>
      <c r="H64" s="2100"/>
      <c r="I64" s="801" t="s">
        <v>24</v>
      </c>
      <c r="J64" s="796">
        <v>17.8</v>
      </c>
      <c r="K64" s="796">
        <v>17.8</v>
      </c>
      <c r="L64" s="796">
        <v>17.8</v>
      </c>
    </row>
    <row r="65" spans="1:12" ht="18" customHeight="1">
      <c r="A65" s="1476"/>
      <c r="B65" s="1594"/>
      <c r="C65" s="1928"/>
      <c r="D65" s="2083"/>
      <c r="E65" s="2056"/>
      <c r="F65" s="1415"/>
      <c r="G65" s="2107"/>
      <c r="H65" s="2100"/>
      <c r="I65" s="802" t="s">
        <v>88</v>
      </c>
      <c r="J65" s="1345">
        <f>1.4</f>
        <v>1.4</v>
      </c>
      <c r="K65" s="1345">
        <f>1.4</f>
        <v>1.4</v>
      </c>
      <c r="L65" s="1345">
        <f>1.4</f>
        <v>1.4</v>
      </c>
    </row>
    <row r="66" spans="1:12" ht="21.75" customHeight="1">
      <c r="A66" s="1476"/>
      <c r="B66" s="1594"/>
      <c r="C66" s="1928"/>
      <c r="D66" s="2083"/>
      <c r="E66" s="2056"/>
      <c r="F66" s="1413" t="s">
        <v>51</v>
      </c>
      <c r="G66" s="2107"/>
      <c r="H66" s="2101"/>
      <c r="I66" s="1204" t="s">
        <v>24</v>
      </c>
      <c r="J66" s="238">
        <v>0</v>
      </c>
      <c r="K66" s="238">
        <v>0</v>
      </c>
      <c r="L66" s="593">
        <v>0</v>
      </c>
    </row>
    <row r="67" spans="1:12" ht="17.25" customHeight="1" thickBot="1">
      <c r="A67" s="1476"/>
      <c r="B67" s="1594"/>
      <c r="C67" s="1928"/>
      <c r="D67" s="2083"/>
      <c r="E67" s="2056"/>
      <c r="F67" s="1415"/>
      <c r="G67" s="2107"/>
      <c r="H67" s="2101"/>
      <c r="I67" s="1123" t="s">
        <v>55</v>
      </c>
      <c r="J67" s="1206">
        <v>0</v>
      </c>
      <c r="K67" s="1206">
        <v>0</v>
      </c>
      <c r="L67" s="1203">
        <v>0</v>
      </c>
    </row>
    <row r="68" spans="1:12" ht="14.25" customHeight="1" thickBot="1">
      <c r="A68" s="1476"/>
      <c r="B68" s="1594"/>
      <c r="C68" s="1928"/>
      <c r="D68" s="2083"/>
      <c r="E68" s="2056"/>
      <c r="F68" s="2041" t="s">
        <v>52</v>
      </c>
      <c r="G68" s="2108"/>
      <c r="H68" s="2101"/>
      <c r="I68" s="1205" t="s">
        <v>24</v>
      </c>
      <c r="J68" s="250">
        <f>32.4-7.9</f>
        <v>24.5</v>
      </c>
      <c r="K68" s="250">
        <f>32.4-7.9</f>
        <v>24.5</v>
      </c>
      <c r="L68" s="1188">
        <f>32.4-7.9</f>
        <v>24.5</v>
      </c>
    </row>
    <row r="69" spans="1:12" ht="14.25" customHeight="1" thickBot="1">
      <c r="A69" s="1476"/>
      <c r="B69" s="1594"/>
      <c r="C69" s="1928"/>
      <c r="D69" s="2083"/>
      <c r="E69" s="2056"/>
      <c r="F69" s="2042"/>
      <c r="G69" s="2108"/>
      <c r="H69" s="2101"/>
      <c r="I69" s="1123" t="s">
        <v>88</v>
      </c>
      <c r="J69" s="242">
        <f>2.1</f>
        <v>2.1</v>
      </c>
      <c r="K69" s="242">
        <f>2.1</f>
        <v>2.1</v>
      </c>
      <c r="L69" s="1026">
        <f>2.1</f>
        <v>2.1</v>
      </c>
    </row>
    <row r="70" spans="1:12" ht="22.5" customHeight="1" thickBot="1">
      <c r="A70" s="1476"/>
      <c r="B70" s="1594"/>
      <c r="C70" s="1928"/>
      <c r="D70" s="2083"/>
      <c r="E70" s="2056"/>
      <c r="F70" s="2042"/>
      <c r="G70" s="2108"/>
      <c r="H70" s="2102"/>
      <c r="I70" s="601" t="s">
        <v>25</v>
      </c>
      <c r="J70" s="860">
        <f>SUM(J42:J69)</f>
        <v>1358.5000000000002</v>
      </c>
      <c r="K70" s="860">
        <f>SUM(K42:K69)</f>
        <v>1363.5000000000002</v>
      </c>
      <c r="L70" s="860">
        <f>SUM(L42:L69)</f>
        <v>1368.5000000000002</v>
      </c>
    </row>
    <row r="71" spans="1:12" ht="45" customHeight="1">
      <c r="A71" s="2016" t="s">
        <v>16</v>
      </c>
      <c r="B71" s="1966" t="s">
        <v>16</v>
      </c>
      <c r="C71" s="1965" t="s">
        <v>67</v>
      </c>
      <c r="D71" s="1890" t="s">
        <v>174</v>
      </c>
      <c r="E71" s="1962" t="s">
        <v>20</v>
      </c>
      <c r="F71" s="1968" t="s">
        <v>41</v>
      </c>
      <c r="G71" s="1967" t="s">
        <v>175</v>
      </c>
      <c r="H71" s="1963" t="s">
        <v>23</v>
      </c>
      <c r="I71" s="577" t="s">
        <v>88</v>
      </c>
      <c r="J71" s="844">
        <v>4.2</v>
      </c>
      <c r="K71" s="845">
        <v>0</v>
      </c>
      <c r="L71" s="846">
        <v>0</v>
      </c>
    </row>
    <row r="72" spans="1:12" ht="37.5" customHeight="1">
      <c r="A72" s="2017"/>
      <c r="B72" s="1594"/>
      <c r="C72" s="1928"/>
      <c r="D72" s="1964"/>
      <c r="E72" s="2018"/>
      <c r="F72" s="1968"/>
      <c r="G72" s="1587"/>
      <c r="H72" s="1861"/>
      <c r="I72" s="1167" t="s">
        <v>25</v>
      </c>
      <c r="J72" s="1168">
        <f>SUM(J71:J71)</f>
        <v>4.2</v>
      </c>
      <c r="K72" s="1169">
        <f>SUM(K71:K71)</f>
        <v>0</v>
      </c>
      <c r="L72" s="1170">
        <f>SUM(L71:L71)</f>
        <v>0</v>
      </c>
    </row>
    <row r="73" spans="1:12" ht="23.25" customHeight="1">
      <c r="A73" s="1855" t="s">
        <v>16</v>
      </c>
      <c r="B73" s="1895" t="s">
        <v>16</v>
      </c>
      <c r="C73" s="1885" t="s">
        <v>73</v>
      </c>
      <c r="D73" s="1907" t="s">
        <v>176</v>
      </c>
      <c r="E73" s="1892" t="s">
        <v>20</v>
      </c>
      <c r="F73" s="2063" t="s">
        <v>21</v>
      </c>
      <c r="G73" s="2077" t="s">
        <v>113</v>
      </c>
      <c r="H73" s="2088" t="s">
        <v>23</v>
      </c>
      <c r="I73" s="1163" t="s">
        <v>24</v>
      </c>
      <c r="J73" s="842">
        <v>14</v>
      </c>
      <c r="K73" s="1063">
        <v>14</v>
      </c>
      <c r="L73" s="1164">
        <v>14</v>
      </c>
    </row>
    <row r="74" spans="1:12">
      <c r="A74" s="1894"/>
      <c r="B74" s="1896"/>
      <c r="C74" s="2079"/>
      <c r="D74" s="2080"/>
      <c r="E74" s="2081"/>
      <c r="F74" s="2063"/>
      <c r="G74" s="2078"/>
      <c r="H74" s="2089"/>
      <c r="I74" s="578" t="s">
        <v>25</v>
      </c>
      <c r="J74" s="579">
        <f>SUM(J73)</f>
        <v>14</v>
      </c>
      <c r="K74" s="580">
        <f t="shared" ref="K74:L74" si="4">SUM(K73)</f>
        <v>14</v>
      </c>
      <c r="L74" s="1176">
        <f t="shared" si="4"/>
        <v>14</v>
      </c>
    </row>
    <row r="75" spans="1:12" ht="24.75" customHeight="1">
      <c r="A75" s="1798" t="s">
        <v>16</v>
      </c>
      <c r="B75" s="1803" t="s">
        <v>16</v>
      </c>
      <c r="C75" s="1826" t="s">
        <v>75</v>
      </c>
      <c r="D75" s="1827" t="s">
        <v>177</v>
      </c>
      <c r="E75" s="1778" t="s">
        <v>20</v>
      </c>
      <c r="F75" s="1135" t="s">
        <v>71</v>
      </c>
      <c r="G75" s="2033" t="s">
        <v>37</v>
      </c>
      <c r="H75" s="1805" t="s">
        <v>23</v>
      </c>
      <c r="I75" s="1174" t="s">
        <v>24</v>
      </c>
      <c r="J75" s="31">
        <v>1.3</v>
      </c>
      <c r="K75" s="31">
        <v>1.3</v>
      </c>
      <c r="L75" s="582">
        <v>1.3</v>
      </c>
    </row>
    <row r="76" spans="1:12" ht="30" customHeight="1">
      <c r="A76" s="1797"/>
      <c r="B76" s="1804"/>
      <c r="C76" s="1809"/>
      <c r="D76" s="1811"/>
      <c r="E76" s="1778"/>
      <c r="F76" s="1171" t="s">
        <v>39</v>
      </c>
      <c r="G76" s="2062"/>
      <c r="H76" s="1801"/>
      <c r="I76" s="1175" t="s">
        <v>24</v>
      </c>
      <c r="J76" s="460">
        <v>3</v>
      </c>
      <c r="K76" s="460">
        <v>3</v>
      </c>
      <c r="L76" s="1085">
        <v>3</v>
      </c>
    </row>
    <row r="77" spans="1:12" ht="37.5" customHeight="1">
      <c r="A77" s="1797"/>
      <c r="B77" s="1804"/>
      <c r="C77" s="1809"/>
      <c r="D77" s="1811"/>
      <c r="E77" s="1778"/>
      <c r="F77" s="1133" t="s">
        <v>40</v>
      </c>
      <c r="G77" s="2062"/>
      <c r="H77" s="1801"/>
      <c r="I77" s="574" t="s">
        <v>24</v>
      </c>
      <c r="J77" s="460">
        <v>6</v>
      </c>
      <c r="K77" s="460">
        <v>6</v>
      </c>
      <c r="L77" s="1085">
        <v>6</v>
      </c>
    </row>
    <row r="78" spans="1:12" ht="33" customHeight="1">
      <c r="A78" s="1797"/>
      <c r="B78" s="1804"/>
      <c r="C78" s="1809"/>
      <c r="D78" s="1811"/>
      <c r="E78" s="1778"/>
      <c r="F78" s="1171" t="s">
        <v>41</v>
      </c>
      <c r="G78" s="2062"/>
      <c r="H78" s="1801"/>
      <c r="I78" s="974" t="s">
        <v>24</v>
      </c>
      <c r="J78" s="460">
        <v>3.2</v>
      </c>
      <c r="K78" s="460">
        <v>3.2</v>
      </c>
      <c r="L78" s="1085">
        <v>3.2</v>
      </c>
    </row>
    <row r="79" spans="1:12" ht="35.25" customHeight="1">
      <c r="A79" s="1797"/>
      <c r="B79" s="1804"/>
      <c r="C79" s="1809"/>
      <c r="D79" s="1811"/>
      <c r="E79" s="1778"/>
      <c r="F79" s="1171" t="s">
        <v>42</v>
      </c>
      <c r="G79" s="2062"/>
      <c r="H79" s="1801"/>
      <c r="I79" s="974" t="s">
        <v>24</v>
      </c>
      <c r="J79" s="460">
        <v>2</v>
      </c>
      <c r="K79" s="460">
        <v>2</v>
      </c>
      <c r="L79" s="1085">
        <v>2</v>
      </c>
    </row>
    <row r="80" spans="1:12" ht="37.5" customHeight="1">
      <c r="A80" s="1797"/>
      <c r="B80" s="1804"/>
      <c r="C80" s="1809"/>
      <c r="D80" s="1811"/>
      <c r="E80" s="1778"/>
      <c r="F80" s="1132" t="s">
        <v>43</v>
      </c>
      <c r="G80" s="2062"/>
      <c r="H80" s="1801"/>
      <c r="I80" s="974" t="s">
        <v>24</v>
      </c>
      <c r="J80" s="460">
        <v>7.3</v>
      </c>
      <c r="K80" s="460">
        <v>7.3</v>
      </c>
      <c r="L80" s="1085">
        <v>7.3</v>
      </c>
    </row>
    <row r="81" spans="1:12" ht="23.25" customHeight="1">
      <c r="A81" s="1797"/>
      <c r="B81" s="1804"/>
      <c r="C81" s="1809"/>
      <c r="D81" s="1811"/>
      <c r="E81" s="1778"/>
      <c r="F81" s="1171" t="s">
        <v>44</v>
      </c>
      <c r="G81" s="2062"/>
      <c r="H81" s="1801"/>
      <c r="I81" s="974" t="s">
        <v>24</v>
      </c>
      <c r="J81" s="460">
        <v>5.4</v>
      </c>
      <c r="K81" s="460">
        <v>5.4</v>
      </c>
      <c r="L81" s="1085">
        <v>5.4</v>
      </c>
    </row>
    <row r="82" spans="1:12" ht="23.25" customHeight="1">
      <c r="A82" s="1797"/>
      <c r="B82" s="1804"/>
      <c r="C82" s="1809"/>
      <c r="D82" s="1811"/>
      <c r="E82" s="1778"/>
      <c r="F82" s="1131" t="s">
        <v>45</v>
      </c>
      <c r="G82" s="2062"/>
      <c r="H82" s="1801"/>
      <c r="I82" s="588" t="s">
        <v>24</v>
      </c>
      <c r="J82" s="405">
        <v>8.6999999999999993</v>
      </c>
      <c r="K82" s="405">
        <v>8.6999999999999993</v>
      </c>
      <c r="L82" s="652">
        <v>8.6999999999999993</v>
      </c>
    </row>
    <row r="83" spans="1:12" ht="26.25" customHeight="1">
      <c r="A83" s="1797"/>
      <c r="B83" s="1804"/>
      <c r="C83" s="1809"/>
      <c r="D83" s="1811"/>
      <c r="E83" s="1778"/>
      <c r="F83" s="1577" t="s">
        <v>46</v>
      </c>
      <c r="G83" s="2062"/>
      <c r="H83" s="1801"/>
      <c r="I83" s="653" t="s">
        <v>24</v>
      </c>
      <c r="J83" s="31">
        <v>23</v>
      </c>
      <c r="K83" s="31">
        <v>23</v>
      </c>
      <c r="L83" s="582">
        <v>23</v>
      </c>
    </row>
    <row r="84" spans="1:12" ht="23.25" customHeight="1">
      <c r="A84" s="1797"/>
      <c r="B84" s="1804"/>
      <c r="C84" s="1809"/>
      <c r="D84" s="1811"/>
      <c r="E84" s="1778"/>
      <c r="F84" s="1816"/>
      <c r="G84" s="2062"/>
      <c r="H84" s="1801"/>
      <c r="I84" s="959" t="s">
        <v>31</v>
      </c>
      <c r="J84" s="408">
        <v>0.1</v>
      </c>
      <c r="K84" s="408">
        <v>0</v>
      </c>
      <c r="L84" s="585">
        <v>0</v>
      </c>
    </row>
    <row r="85" spans="1:12" ht="32.25" customHeight="1">
      <c r="A85" s="1797"/>
      <c r="B85" s="1804"/>
      <c r="C85" s="1809"/>
      <c r="D85" s="1811"/>
      <c r="E85" s="1778"/>
      <c r="F85" s="1133" t="s">
        <v>47</v>
      </c>
      <c r="G85" s="2062"/>
      <c r="H85" s="1801"/>
      <c r="I85" s="574" t="s">
        <v>24</v>
      </c>
      <c r="J85" s="645">
        <v>6.1</v>
      </c>
      <c r="K85" s="645">
        <v>6.1</v>
      </c>
      <c r="L85" s="1086">
        <v>6.1</v>
      </c>
    </row>
    <row r="86" spans="1:12" ht="29.25" customHeight="1">
      <c r="A86" s="1797"/>
      <c r="B86" s="1804"/>
      <c r="C86" s="1809"/>
      <c r="D86" s="1811"/>
      <c r="E86" s="1778"/>
      <c r="F86" s="1171" t="s">
        <v>48</v>
      </c>
      <c r="G86" s="2062"/>
      <c r="H86" s="1801"/>
      <c r="I86" s="974" t="s">
        <v>24</v>
      </c>
      <c r="J86" s="460">
        <v>7</v>
      </c>
      <c r="K86" s="460">
        <v>7</v>
      </c>
      <c r="L86" s="1085">
        <v>7</v>
      </c>
    </row>
    <row r="87" spans="1:12" ht="32.25" customHeight="1">
      <c r="A87" s="1797"/>
      <c r="B87" s="1804"/>
      <c r="C87" s="1809"/>
      <c r="D87" s="1811"/>
      <c r="E87" s="1778"/>
      <c r="F87" s="1132" t="s">
        <v>49</v>
      </c>
      <c r="G87" s="2062"/>
      <c r="H87" s="1801"/>
      <c r="I87" s="974" t="s">
        <v>24</v>
      </c>
      <c r="J87" s="460">
        <v>5.9</v>
      </c>
      <c r="K87" s="460">
        <v>5.9</v>
      </c>
      <c r="L87" s="1085">
        <v>5.9</v>
      </c>
    </row>
    <row r="88" spans="1:12" ht="36.75" customHeight="1">
      <c r="A88" s="1797"/>
      <c r="B88" s="1804"/>
      <c r="C88" s="1809"/>
      <c r="D88" s="1811"/>
      <c r="E88" s="1778"/>
      <c r="F88" s="1171" t="s">
        <v>50</v>
      </c>
      <c r="G88" s="2062"/>
      <c r="H88" s="1801"/>
      <c r="I88" s="974" t="s">
        <v>24</v>
      </c>
      <c r="J88" s="460">
        <v>6.7</v>
      </c>
      <c r="K88" s="460">
        <v>6.7</v>
      </c>
      <c r="L88" s="1085">
        <v>6.7</v>
      </c>
    </row>
    <row r="89" spans="1:12" ht="22.5" customHeight="1">
      <c r="A89" s="1797"/>
      <c r="B89" s="1804"/>
      <c r="C89" s="1809"/>
      <c r="D89" s="1811"/>
      <c r="E89" s="1778"/>
      <c r="F89" s="1131" t="s">
        <v>51</v>
      </c>
      <c r="G89" s="2062"/>
      <c r="H89" s="1801"/>
      <c r="I89" s="974" t="s">
        <v>24</v>
      </c>
      <c r="J89" s="460">
        <v>13.8</v>
      </c>
      <c r="K89" s="460">
        <v>13.8</v>
      </c>
      <c r="L89" s="1085">
        <v>13.8</v>
      </c>
    </row>
    <row r="90" spans="1:12" ht="32.25" customHeight="1">
      <c r="A90" s="1797"/>
      <c r="B90" s="1804"/>
      <c r="C90" s="1809"/>
      <c r="D90" s="1811"/>
      <c r="E90" s="1778"/>
      <c r="F90" s="1131" t="s">
        <v>52</v>
      </c>
      <c r="G90" s="2062"/>
      <c r="H90" s="1801"/>
      <c r="I90" s="974" t="s">
        <v>24</v>
      </c>
      <c r="J90" s="460">
        <v>9.1</v>
      </c>
      <c r="K90" s="460">
        <v>9.1</v>
      </c>
      <c r="L90" s="1085">
        <v>9.1</v>
      </c>
    </row>
    <row r="91" spans="1:12" ht="36" customHeight="1">
      <c r="A91" s="1797"/>
      <c r="B91" s="1804"/>
      <c r="C91" s="1809"/>
      <c r="D91" s="1811"/>
      <c r="E91" s="1778"/>
      <c r="F91" s="1172" t="s">
        <v>53</v>
      </c>
      <c r="G91" s="2062"/>
      <c r="H91" s="1801"/>
      <c r="I91" s="974" t="s">
        <v>24</v>
      </c>
      <c r="J91" s="460">
        <v>2.8</v>
      </c>
      <c r="K91" s="460">
        <v>2.8</v>
      </c>
      <c r="L91" s="1085">
        <v>2.8</v>
      </c>
    </row>
    <row r="92" spans="1:12" ht="26.25" customHeight="1">
      <c r="A92" s="1797"/>
      <c r="B92" s="1804"/>
      <c r="C92" s="1809"/>
      <c r="D92" s="1811"/>
      <c r="E92" s="1778"/>
      <c r="F92" s="1134" t="s">
        <v>54</v>
      </c>
      <c r="G92" s="2062"/>
      <c r="H92" s="1801"/>
      <c r="I92" s="974" t="s">
        <v>24</v>
      </c>
      <c r="J92" s="460">
        <v>13.2</v>
      </c>
      <c r="K92" s="460">
        <v>13.2</v>
      </c>
      <c r="L92" s="1085">
        <v>13.2</v>
      </c>
    </row>
    <row r="93" spans="1:12" ht="25.5" customHeight="1">
      <c r="A93" s="1797"/>
      <c r="B93" s="1804"/>
      <c r="C93" s="1809"/>
      <c r="D93" s="1811"/>
      <c r="E93" s="1778"/>
      <c r="F93" s="1531" t="s">
        <v>56</v>
      </c>
      <c r="G93" s="2062"/>
      <c r="H93" s="1801"/>
      <c r="I93" s="588" t="s">
        <v>24</v>
      </c>
      <c r="J93" s="405">
        <v>6.4</v>
      </c>
      <c r="K93" s="405">
        <v>6.4</v>
      </c>
      <c r="L93" s="652">
        <v>6.4</v>
      </c>
    </row>
    <row r="94" spans="1:12" ht="15" customHeight="1">
      <c r="A94" s="1797"/>
      <c r="B94" s="1804"/>
      <c r="C94" s="1809"/>
      <c r="D94" s="1811"/>
      <c r="E94" s="1888"/>
      <c r="F94" s="2061"/>
      <c r="G94" s="2062"/>
      <c r="H94" s="1801"/>
      <c r="I94" s="578" t="s">
        <v>25</v>
      </c>
      <c r="J94" s="1178">
        <f>J75+J76+J77+J78+J79+J80+J81+J82+J83+J84+J85+J86+J87+J88+J89+J90+J91+J92+J93</f>
        <v>131</v>
      </c>
      <c r="K94" s="1178">
        <f t="shared" ref="K94:L94" si="5">SUM(K75:K93)</f>
        <v>130.9</v>
      </c>
      <c r="L94" s="1176">
        <f t="shared" si="5"/>
        <v>130.9</v>
      </c>
    </row>
    <row r="95" spans="1:12" ht="24">
      <c r="A95" s="1806" t="s">
        <v>16</v>
      </c>
      <c r="B95" s="1804" t="s">
        <v>16</v>
      </c>
      <c r="C95" s="1809" t="s">
        <v>79</v>
      </c>
      <c r="D95" s="1811" t="s">
        <v>178</v>
      </c>
      <c r="E95" s="1812" t="s">
        <v>20</v>
      </c>
      <c r="F95" s="766" t="s">
        <v>44</v>
      </c>
      <c r="G95" s="1577" t="s">
        <v>37</v>
      </c>
      <c r="H95" s="1800" t="s">
        <v>179</v>
      </c>
      <c r="I95" s="653" t="s">
        <v>88</v>
      </c>
      <c r="J95" s="31">
        <v>0</v>
      </c>
      <c r="K95" s="31">
        <v>0</v>
      </c>
      <c r="L95" s="582">
        <v>0</v>
      </c>
    </row>
    <row r="96" spans="1:12" ht="24">
      <c r="A96" s="1806"/>
      <c r="B96" s="1804"/>
      <c r="C96" s="1809"/>
      <c r="D96" s="1811"/>
      <c r="E96" s="1812"/>
      <c r="F96" s="617" t="s">
        <v>45</v>
      </c>
      <c r="G96" s="1577"/>
      <c r="H96" s="1801"/>
      <c r="I96" s="974" t="s">
        <v>88</v>
      </c>
      <c r="J96" s="460">
        <v>0</v>
      </c>
      <c r="K96" s="460">
        <v>0</v>
      </c>
      <c r="L96" s="1085">
        <v>0</v>
      </c>
    </row>
    <row r="97" spans="1:12" ht="36">
      <c r="A97" s="1806"/>
      <c r="B97" s="1804"/>
      <c r="C97" s="1809"/>
      <c r="D97" s="1811"/>
      <c r="E97" s="1812"/>
      <c r="F97" s="617" t="s">
        <v>46</v>
      </c>
      <c r="G97" s="1577"/>
      <c r="H97" s="1801"/>
      <c r="I97" s="974" t="s">
        <v>88</v>
      </c>
      <c r="J97" s="460">
        <v>0</v>
      </c>
      <c r="K97" s="460">
        <v>0</v>
      </c>
      <c r="L97" s="1085">
        <v>0</v>
      </c>
    </row>
    <row r="98" spans="1:12" ht="24">
      <c r="A98" s="1806"/>
      <c r="B98" s="1804"/>
      <c r="C98" s="1809"/>
      <c r="D98" s="1811"/>
      <c r="E98" s="1812"/>
      <c r="F98" s="617" t="s">
        <v>48</v>
      </c>
      <c r="G98" s="1577"/>
      <c r="H98" s="1801"/>
      <c r="I98" s="974" t="s">
        <v>88</v>
      </c>
      <c r="J98" s="460">
        <v>0</v>
      </c>
      <c r="K98" s="460">
        <v>0</v>
      </c>
      <c r="L98" s="1085">
        <v>0</v>
      </c>
    </row>
    <row r="99" spans="1:12" ht="24">
      <c r="A99" s="1806"/>
      <c r="B99" s="1804"/>
      <c r="C99" s="1809"/>
      <c r="D99" s="1811"/>
      <c r="E99" s="1812"/>
      <c r="F99" s="617" t="s">
        <v>51</v>
      </c>
      <c r="G99" s="1577"/>
      <c r="H99" s="1801"/>
      <c r="I99" s="974" t="s">
        <v>88</v>
      </c>
      <c r="J99" s="460">
        <v>0</v>
      </c>
      <c r="K99" s="460">
        <v>0</v>
      </c>
      <c r="L99" s="1085">
        <v>0</v>
      </c>
    </row>
    <row r="100" spans="1:12" ht="21" customHeight="1">
      <c r="A100" s="1806"/>
      <c r="B100" s="1804"/>
      <c r="C100" s="1809"/>
      <c r="D100" s="1811"/>
      <c r="E100" s="1812"/>
      <c r="F100" s="1813" t="s">
        <v>56</v>
      </c>
      <c r="G100" s="1577"/>
      <c r="H100" s="1801"/>
      <c r="I100" s="974" t="s">
        <v>88</v>
      </c>
      <c r="J100" s="460">
        <v>0</v>
      </c>
      <c r="K100" s="460">
        <v>0</v>
      </c>
      <c r="L100" s="1085">
        <v>0</v>
      </c>
    </row>
    <row r="101" spans="1:12" ht="21" customHeight="1">
      <c r="A101" s="1806"/>
      <c r="B101" s="1804"/>
      <c r="C101" s="1809"/>
      <c r="D101" s="1811"/>
      <c r="E101" s="1812"/>
      <c r="F101" s="1814"/>
      <c r="G101" s="1577"/>
      <c r="H101" s="1801"/>
      <c r="I101" s="588" t="s">
        <v>24</v>
      </c>
      <c r="J101" s="405">
        <v>0</v>
      </c>
      <c r="K101" s="405">
        <v>0</v>
      </c>
      <c r="L101" s="652">
        <v>0</v>
      </c>
    </row>
    <row r="102" spans="1:12" ht="20.25" customHeight="1">
      <c r="A102" s="1807"/>
      <c r="B102" s="1808"/>
      <c r="C102" s="1810"/>
      <c r="D102" s="1811"/>
      <c r="E102" s="1812"/>
      <c r="F102" s="1815"/>
      <c r="G102" s="1577"/>
      <c r="H102" s="1802"/>
      <c r="I102" s="1165" t="s">
        <v>25</v>
      </c>
      <c r="J102" s="1037">
        <f>SUM(J95:J101)</f>
        <v>0</v>
      </c>
      <c r="K102" s="1166">
        <f>SUM(K95:K101)</f>
        <v>0</v>
      </c>
      <c r="L102" s="1074">
        <f>SUM(L95:L101)</f>
        <v>0</v>
      </c>
    </row>
    <row r="103" spans="1:12" ht="15" customHeight="1">
      <c r="A103" s="1070"/>
      <c r="B103" s="169"/>
      <c r="C103" s="1071"/>
      <c r="D103" s="1793" t="s">
        <v>180</v>
      </c>
      <c r="E103" s="1899" t="s">
        <v>181</v>
      </c>
      <c r="F103" s="1902" t="s">
        <v>21</v>
      </c>
      <c r="G103" s="1767" t="s">
        <v>182</v>
      </c>
      <c r="H103" s="1768" t="s">
        <v>183</v>
      </c>
      <c r="I103" s="574" t="s">
        <v>24</v>
      </c>
      <c r="J103" s="645">
        <v>160</v>
      </c>
      <c r="K103" s="645">
        <v>117.7</v>
      </c>
      <c r="L103" s="1086">
        <v>117.7</v>
      </c>
    </row>
    <row r="104" spans="1:12" ht="21" customHeight="1">
      <c r="A104" s="2022" t="s">
        <v>16</v>
      </c>
      <c r="B104" s="2023" t="s">
        <v>16</v>
      </c>
      <c r="C104" s="2045" t="s">
        <v>104</v>
      </c>
      <c r="D104" s="1794"/>
      <c r="E104" s="1900"/>
      <c r="F104" s="1903"/>
      <c r="G104" s="1579"/>
      <c r="H104" s="1769"/>
      <c r="I104" s="959" t="s">
        <v>184</v>
      </c>
      <c r="J104" s="408">
        <v>0</v>
      </c>
      <c r="K104" s="408">
        <v>1000</v>
      </c>
      <c r="L104" s="585">
        <v>1000</v>
      </c>
    </row>
    <row r="105" spans="1:12" ht="36.75" customHeight="1">
      <c r="A105" s="2022"/>
      <c r="B105" s="2023"/>
      <c r="C105" s="2045"/>
      <c r="D105" s="1794"/>
      <c r="E105" s="1900"/>
      <c r="F105" s="755" t="s">
        <v>42</v>
      </c>
      <c r="G105" s="2049" t="s">
        <v>37</v>
      </c>
      <c r="H105" s="1769"/>
      <c r="I105" s="587" t="s">
        <v>24</v>
      </c>
      <c r="J105" s="399">
        <v>92.5</v>
      </c>
      <c r="K105" s="399">
        <v>0</v>
      </c>
      <c r="L105" s="960">
        <v>0</v>
      </c>
    </row>
    <row r="106" spans="1:12" ht="24.75" customHeight="1">
      <c r="A106" s="2022"/>
      <c r="B106" s="2023"/>
      <c r="C106" s="2045"/>
      <c r="D106" s="1794"/>
      <c r="E106" s="1900"/>
      <c r="F106" s="755" t="s">
        <v>48</v>
      </c>
      <c r="G106" s="2049"/>
      <c r="H106" s="1769"/>
      <c r="I106" s="588" t="s">
        <v>24</v>
      </c>
      <c r="J106" s="405">
        <v>230.6</v>
      </c>
      <c r="K106" s="405">
        <v>0</v>
      </c>
      <c r="L106" s="652">
        <v>0</v>
      </c>
    </row>
    <row r="107" spans="1:12" ht="24.75" customHeight="1">
      <c r="A107" s="2022"/>
      <c r="B107" s="2023"/>
      <c r="C107" s="2045"/>
      <c r="D107" s="1794"/>
      <c r="E107" s="1900"/>
      <c r="F107" s="1072" t="s">
        <v>47</v>
      </c>
      <c r="G107" s="2049"/>
      <c r="H107" s="1769"/>
      <c r="I107" s="588" t="s">
        <v>24</v>
      </c>
      <c r="J107" s="405">
        <v>107.8</v>
      </c>
      <c r="K107" s="405">
        <v>0</v>
      </c>
      <c r="L107" s="652">
        <v>0</v>
      </c>
    </row>
    <row r="108" spans="1:12" ht="15" customHeight="1">
      <c r="A108" s="2022"/>
      <c r="B108" s="2023"/>
      <c r="C108" s="2046"/>
      <c r="D108" s="1794"/>
      <c r="E108" s="1900"/>
      <c r="F108" s="2047" t="s">
        <v>45</v>
      </c>
      <c r="G108" s="2049"/>
      <c r="H108" s="1769"/>
      <c r="I108" s="653" t="s">
        <v>24</v>
      </c>
      <c r="J108" s="31">
        <v>31.9</v>
      </c>
      <c r="K108" s="31">
        <f>17.3+31.8</f>
        <v>49.1</v>
      </c>
      <c r="L108" s="582">
        <v>47</v>
      </c>
    </row>
    <row r="109" spans="1:12" ht="15" customHeight="1">
      <c r="A109" s="2022"/>
      <c r="B109" s="2023"/>
      <c r="C109" s="2046"/>
      <c r="D109" s="1794"/>
      <c r="E109" s="1900"/>
      <c r="F109" s="2048"/>
      <c r="G109" s="1578"/>
      <c r="H109" s="1769"/>
      <c r="I109" s="959" t="s">
        <v>184</v>
      </c>
      <c r="J109" s="408">
        <v>0</v>
      </c>
      <c r="K109" s="408">
        <f>700+180</f>
        <v>880</v>
      </c>
      <c r="L109" s="652">
        <v>700</v>
      </c>
    </row>
    <row r="110" spans="1:12" ht="16.5" customHeight="1">
      <c r="A110" s="2022"/>
      <c r="B110" s="2023"/>
      <c r="C110" s="2045"/>
      <c r="D110" s="1795"/>
      <c r="E110" s="1901"/>
      <c r="F110" s="2048"/>
      <c r="G110" s="1578"/>
      <c r="H110" s="1770"/>
      <c r="I110" s="1069" t="s">
        <v>25</v>
      </c>
      <c r="J110" s="1073">
        <f>J103+J104+J105+J106+J107+J108+J109</f>
        <v>622.79999999999995</v>
      </c>
      <c r="K110" s="1073">
        <f>K103+K104+K105+K106+K107+K108+K109</f>
        <v>2046.8</v>
      </c>
      <c r="L110" s="1074">
        <f>L103+L104+L105+L106+L107+L108+L109</f>
        <v>1864.7</v>
      </c>
    </row>
    <row r="111" spans="1:12" ht="27" customHeight="1">
      <c r="A111" s="1823" t="s">
        <v>16</v>
      </c>
      <c r="B111" s="1824" t="s">
        <v>16</v>
      </c>
      <c r="C111" s="1809" t="s">
        <v>107</v>
      </c>
      <c r="D111" s="1827" t="s">
        <v>185</v>
      </c>
      <c r="E111" s="1828" t="s">
        <v>181</v>
      </c>
      <c r="F111" s="767" t="s">
        <v>21</v>
      </c>
      <c r="G111" s="892" t="s">
        <v>182</v>
      </c>
      <c r="H111" s="1829" t="s">
        <v>186</v>
      </c>
      <c r="I111" s="773" t="s">
        <v>24</v>
      </c>
      <c r="J111" s="832">
        <v>0</v>
      </c>
      <c r="K111" s="832">
        <v>0</v>
      </c>
      <c r="L111" s="832">
        <v>0</v>
      </c>
    </row>
    <row r="112" spans="1:12" ht="24.75" customHeight="1">
      <c r="A112" s="1817"/>
      <c r="B112" s="1825"/>
      <c r="C112" s="1826"/>
      <c r="D112" s="1827"/>
      <c r="E112" s="1828"/>
      <c r="F112" s="617" t="s">
        <v>44</v>
      </c>
      <c r="G112" s="1904" t="s">
        <v>37</v>
      </c>
      <c r="H112" s="1830"/>
      <c r="I112" s="781" t="s">
        <v>24</v>
      </c>
      <c r="J112" s="832">
        <v>0</v>
      </c>
      <c r="K112" s="832">
        <v>0</v>
      </c>
      <c r="L112" s="832">
        <v>0</v>
      </c>
    </row>
    <row r="113" spans="1:12" ht="24" customHeight="1">
      <c r="A113" s="1817"/>
      <c r="B113" s="1825"/>
      <c r="C113" s="1826"/>
      <c r="D113" s="1827"/>
      <c r="E113" s="1828"/>
      <c r="F113" s="617" t="s">
        <v>45</v>
      </c>
      <c r="G113" s="1904"/>
      <c r="H113" s="1830"/>
      <c r="I113" s="781" t="s">
        <v>24</v>
      </c>
      <c r="J113" s="832">
        <v>0</v>
      </c>
      <c r="K113" s="832">
        <v>0</v>
      </c>
      <c r="L113" s="832">
        <v>0</v>
      </c>
    </row>
    <row r="114" spans="1:12" ht="24" customHeight="1">
      <c r="A114" s="1817"/>
      <c r="B114" s="1825"/>
      <c r="C114" s="1826"/>
      <c r="D114" s="1827"/>
      <c r="E114" s="1828"/>
      <c r="F114" s="768" t="s">
        <v>187</v>
      </c>
      <c r="G114" s="1904"/>
      <c r="H114" s="1830"/>
      <c r="I114" s="781" t="s">
        <v>24</v>
      </c>
      <c r="J114" s="832">
        <v>0</v>
      </c>
      <c r="K114" s="832">
        <v>0</v>
      </c>
      <c r="L114" s="832">
        <v>0</v>
      </c>
    </row>
    <row r="115" spans="1:12" ht="20.25" customHeight="1">
      <c r="A115" s="1817"/>
      <c r="B115" s="1825"/>
      <c r="C115" s="1826"/>
      <c r="D115" s="1827"/>
      <c r="E115" s="1828"/>
      <c r="F115" s="2111" t="s">
        <v>48</v>
      </c>
      <c r="G115" s="1905"/>
      <c r="H115" s="1830"/>
      <c r="I115" s="779" t="s">
        <v>24</v>
      </c>
      <c r="J115" s="832">
        <v>0</v>
      </c>
      <c r="K115" s="832">
        <v>0</v>
      </c>
      <c r="L115" s="832">
        <v>0</v>
      </c>
    </row>
    <row r="116" spans="1:12" ht="17.25" customHeight="1">
      <c r="A116" s="1817"/>
      <c r="B116" s="1825"/>
      <c r="C116" s="1826"/>
      <c r="D116" s="1827"/>
      <c r="E116" s="1828"/>
      <c r="F116" s="2031"/>
      <c r="G116" s="1905"/>
      <c r="H116" s="1830"/>
      <c r="I116" s="1128" t="s">
        <v>25</v>
      </c>
      <c r="J116" s="1129">
        <f>SUM(J111:J115)</f>
        <v>0</v>
      </c>
      <c r="K116" s="1033">
        <f>SUM(K111:K115)</f>
        <v>0</v>
      </c>
      <c r="L116" s="1033">
        <f>SUM(L111:L115)</f>
        <v>0</v>
      </c>
    </row>
    <row r="117" spans="1:12" ht="21.75" customHeight="1">
      <c r="A117" s="1137" t="s">
        <v>16</v>
      </c>
      <c r="B117" s="1969" t="s">
        <v>16</v>
      </c>
      <c r="C117" s="1142" t="s">
        <v>111</v>
      </c>
      <c r="D117" s="1180" t="s">
        <v>188</v>
      </c>
      <c r="E117" s="1140" t="s">
        <v>20</v>
      </c>
      <c r="F117" s="2043" t="s">
        <v>42</v>
      </c>
      <c r="G117" s="1783" t="s">
        <v>37</v>
      </c>
      <c r="H117" s="1786" t="s">
        <v>23</v>
      </c>
      <c r="I117" s="1765" t="s">
        <v>24</v>
      </c>
      <c r="J117" s="1762">
        <v>7.4</v>
      </c>
      <c r="K117" s="1796">
        <v>7.4</v>
      </c>
      <c r="L117" s="1762">
        <v>7.4</v>
      </c>
    </row>
    <row r="118" spans="1:12" ht="21" customHeight="1">
      <c r="A118" s="1138"/>
      <c r="B118" s="1970"/>
      <c r="C118" s="1076"/>
      <c r="D118" s="1179"/>
      <c r="E118" s="1075"/>
      <c r="F118" s="2044"/>
      <c r="G118" s="1784"/>
      <c r="H118" s="1787"/>
      <c r="I118" s="1766"/>
      <c r="J118" s="1763"/>
      <c r="K118" s="1790"/>
      <c r="L118" s="1763"/>
    </row>
    <row r="119" spans="1:12" ht="35.25" customHeight="1">
      <c r="A119" s="1138"/>
      <c r="B119" s="1126"/>
      <c r="C119" s="1076"/>
      <c r="D119" s="1179"/>
      <c r="E119" s="1075"/>
      <c r="F119" s="1182" t="s">
        <v>43</v>
      </c>
      <c r="G119" s="1784"/>
      <c r="H119" s="1787"/>
      <c r="I119" s="721" t="s">
        <v>24</v>
      </c>
      <c r="J119" s="460">
        <v>7.4</v>
      </c>
      <c r="K119" s="460">
        <v>7.4</v>
      </c>
      <c r="L119" s="1085">
        <v>7.4</v>
      </c>
    </row>
    <row r="120" spans="1:12" ht="21" customHeight="1">
      <c r="A120" s="1138"/>
      <c r="B120" s="1126"/>
      <c r="C120" s="1076"/>
      <c r="D120" s="1179"/>
      <c r="E120" s="1075"/>
      <c r="F120" s="1182" t="s">
        <v>45</v>
      </c>
      <c r="G120" s="1784"/>
      <c r="H120" s="1787"/>
      <c r="I120" s="721" t="s">
        <v>24</v>
      </c>
      <c r="J120" s="460">
        <v>51.3</v>
      </c>
      <c r="K120" s="460">
        <v>51.3</v>
      </c>
      <c r="L120" s="1085">
        <v>51.3</v>
      </c>
    </row>
    <row r="121" spans="1:12" ht="21" customHeight="1">
      <c r="A121" s="1138"/>
      <c r="B121" s="1126"/>
      <c r="C121" s="1076"/>
      <c r="D121" s="1179"/>
      <c r="E121" s="1075"/>
      <c r="F121" s="2110" t="s">
        <v>46</v>
      </c>
      <c r="G121" s="1784"/>
      <c r="H121" s="1787"/>
      <c r="I121" s="1765" t="s">
        <v>24</v>
      </c>
      <c r="J121" s="1764">
        <v>49.8</v>
      </c>
      <c r="K121" s="1789">
        <v>49.8</v>
      </c>
      <c r="L121" s="1764">
        <v>49.8</v>
      </c>
    </row>
    <row r="122" spans="1:12" ht="21" customHeight="1">
      <c r="A122" s="1138"/>
      <c r="B122" s="1126"/>
      <c r="C122" s="1076"/>
      <c r="D122" s="1179"/>
      <c r="E122" s="1075"/>
      <c r="F122" s="2110"/>
      <c r="G122" s="1784"/>
      <c r="H122" s="1787"/>
      <c r="I122" s="1766"/>
      <c r="J122" s="1763"/>
      <c r="K122" s="1790"/>
      <c r="L122" s="1763"/>
    </row>
    <row r="123" spans="1:12" ht="30" customHeight="1">
      <c r="A123" s="1138"/>
      <c r="B123" s="1126"/>
      <c r="C123" s="1076"/>
      <c r="D123" s="1179"/>
      <c r="E123" s="1075"/>
      <c r="F123" s="158" t="s">
        <v>47</v>
      </c>
      <c r="G123" s="1784"/>
      <c r="H123" s="1787"/>
      <c r="I123" s="721" t="s">
        <v>24</v>
      </c>
      <c r="J123" s="460">
        <v>25.7</v>
      </c>
      <c r="K123" s="460">
        <v>25.7</v>
      </c>
      <c r="L123" s="1085">
        <v>25.7</v>
      </c>
    </row>
    <row r="124" spans="1:12" ht="28.5" customHeight="1">
      <c r="A124" s="1138"/>
      <c r="B124" s="1126"/>
      <c r="C124" s="1076"/>
      <c r="D124" s="1179"/>
      <c r="E124" s="1075"/>
      <c r="F124" s="158" t="s">
        <v>48</v>
      </c>
      <c r="G124" s="1784"/>
      <c r="H124" s="1787"/>
      <c r="I124" s="721" t="s">
        <v>24</v>
      </c>
      <c r="J124" s="460">
        <v>142.69999999999999</v>
      </c>
      <c r="K124" s="460">
        <v>142.69999999999999</v>
      </c>
      <c r="L124" s="1085">
        <v>142.69999999999999</v>
      </c>
    </row>
    <row r="125" spans="1:12" ht="29.25" customHeight="1">
      <c r="A125" s="1138"/>
      <c r="B125" s="1126"/>
      <c r="C125" s="1076"/>
      <c r="D125" s="1179"/>
      <c r="E125" s="1075"/>
      <c r="F125" s="158" t="s">
        <v>49</v>
      </c>
      <c r="G125" s="1784"/>
      <c r="H125" s="1787"/>
      <c r="I125" s="721" t="s">
        <v>24</v>
      </c>
      <c r="J125" s="460">
        <v>26.7</v>
      </c>
      <c r="K125" s="460">
        <v>26.7</v>
      </c>
      <c r="L125" s="1085">
        <v>26.7</v>
      </c>
    </row>
    <row r="126" spans="1:12" ht="33.75" customHeight="1">
      <c r="A126" s="1138"/>
      <c r="B126" s="1126"/>
      <c r="C126" s="1076"/>
      <c r="D126" s="1179"/>
      <c r="E126" s="1075"/>
      <c r="F126" s="159" t="s">
        <v>50</v>
      </c>
      <c r="G126" s="1784"/>
      <c r="H126" s="1787"/>
      <c r="I126" s="721" t="s">
        <v>24</v>
      </c>
      <c r="J126" s="460">
        <v>11</v>
      </c>
      <c r="K126" s="460">
        <v>11</v>
      </c>
      <c r="L126" s="1085">
        <v>11</v>
      </c>
    </row>
    <row r="127" spans="1:12" ht="33.75" customHeight="1">
      <c r="A127" s="1138"/>
      <c r="B127" s="1126"/>
      <c r="C127" s="1076"/>
      <c r="D127" s="1179"/>
      <c r="E127" s="1075"/>
      <c r="F127" s="1781" t="s">
        <v>52</v>
      </c>
      <c r="G127" s="1784"/>
      <c r="H127" s="1787"/>
      <c r="I127" s="945" t="s">
        <v>24</v>
      </c>
      <c r="J127" s="405">
        <v>7.9</v>
      </c>
      <c r="K127" s="405">
        <v>7.9</v>
      </c>
      <c r="L127" s="585">
        <v>7.9</v>
      </c>
    </row>
    <row r="128" spans="1:12" ht="33.75" customHeight="1">
      <c r="A128" s="1139"/>
      <c r="B128" s="1126"/>
      <c r="C128" s="1076"/>
      <c r="D128" s="1181"/>
      <c r="E128" s="1136"/>
      <c r="F128" s="1782"/>
      <c r="G128" s="1785"/>
      <c r="H128" s="1788"/>
      <c r="I128" s="1036" t="s">
        <v>25</v>
      </c>
      <c r="J128" s="1177">
        <f>J117+J119+J120+J121+J123+J124+J125+J126+J127</f>
        <v>329.89999999999992</v>
      </c>
      <c r="K128" s="1177">
        <f t="shared" ref="K128:L128" si="6">K117+K119+K120+K121+K123+K124+K125+K126+K127</f>
        <v>329.89999999999992</v>
      </c>
      <c r="L128" s="1173">
        <f t="shared" si="6"/>
        <v>329.89999999999992</v>
      </c>
    </row>
    <row r="129" spans="1:16" ht="29.25" customHeight="1">
      <c r="A129" s="2117" t="s">
        <v>16</v>
      </c>
      <c r="B129" s="1969" t="s">
        <v>16</v>
      </c>
      <c r="C129" s="1972" t="s">
        <v>114</v>
      </c>
      <c r="D129" s="1859" t="s">
        <v>189</v>
      </c>
      <c r="E129" s="1769" t="s">
        <v>20</v>
      </c>
      <c r="F129" s="1127" t="s">
        <v>21</v>
      </c>
      <c r="G129" s="751" t="s">
        <v>113</v>
      </c>
      <c r="H129" s="1791" t="s">
        <v>23</v>
      </c>
      <c r="I129" s="1183" t="s">
        <v>24</v>
      </c>
      <c r="J129" s="38">
        <v>20</v>
      </c>
      <c r="K129" s="38">
        <v>30</v>
      </c>
      <c r="L129" s="1130">
        <v>30</v>
      </c>
    </row>
    <row r="130" spans="1:16" ht="18" customHeight="1">
      <c r="A130" s="2117"/>
      <c r="B130" s="1970"/>
      <c r="C130" s="1973"/>
      <c r="D130" s="1859"/>
      <c r="E130" s="1769"/>
      <c r="F130" s="2113" t="s">
        <v>190</v>
      </c>
      <c r="G130" s="1781" t="s">
        <v>175</v>
      </c>
      <c r="H130" s="1791"/>
      <c r="I130" s="1006" t="s">
        <v>24</v>
      </c>
      <c r="J130" s="42">
        <v>10</v>
      </c>
      <c r="K130" s="42">
        <v>0</v>
      </c>
      <c r="L130" s="978">
        <v>0</v>
      </c>
    </row>
    <row r="131" spans="1:16" ht="28.5" customHeight="1">
      <c r="A131" s="2118"/>
      <c r="B131" s="1971"/>
      <c r="C131" s="1974"/>
      <c r="D131" s="1860"/>
      <c r="E131" s="1770"/>
      <c r="F131" s="2114"/>
      <c r="G131" s="1782"/>
      <c r="H131" s="1792"/>
      <c r="I131" s="1005" t="s">
        <v>25</v>
      </c>
      <c r="J131" s="860">
        <f>J129+J130</f>
        <v>30</v>
      </c>
      <c r="K131" s="860">
        <f t="shared" ref="K131:L131" si="7">K129+K130</f>
        <v>30</v>
      </c>
      <c r="L131" s="860">
        <f t="shared" si="7"/>
        <v>30</v>
      </c>
    </row>
    <row r="132" spans="1:16" ht="15.75" customHeight="1">
      <c r="A132" s="1817" t="s">
        <v>16</v>
      </c>
      <c r="B132" s="1825" t="s">
        <v>16</v>
      </c>
      <c r="C132" s="1973" t="s">
        <v>191</v>
      </c>
      <c r="D132" s="1794" t="s">
        <v>192</v>
      </c>
      <c r="E132" s="1830" t="s">
        <v>20</v>
      </c>
      <c r="F132" s="2031" t="s">
        <v>21</v>
      </c>
      <c r="G132" s="2033" t="s">
        <v>113</v>
      </c>
      <c r="H132" s="2035" t="s">
        <v>23</v>
      </c>
      <c r="I132" s="716" t="s">
        <v>24</v>
      </c>
      <c r="J132" s="863">
        <v>6</v>
      </c>
      <c r="K132" s="1030">
        <v>6</v>
      </c>
      <c r="L132" s="1024">
        <v>6</v>
      </c>
    </row>
    <row r="133" spans="1:16" ht="15.75" customHeight="1">
      <c r="A133" s="1818"/>
      <c r="B133" s="2028"/>
      <c r="C133" s="1974"/>
      <c r="D133" s="1795"/>
      <c r="E133" s="2029"/>
      <c r="F133" s="2032"/>
      <c r="G133" s="2034"/>
      <c r="H133" s="2036"/>
      <c r="I133" s="1029" t="s">
        <v>25</v>
      </c>
      <c r="J133" s="1033">
        <f>J132</f>
        <v>6</v>
      </c>
      <c r="K133" s="1033">
        <f t="shared" ref="K133:L133" si="8">K132</f>
        <v>6</v>
      </c>
      <c r="L133" s="1033">
        <f t="shared" si="8"/>
        <v>6</v>
      </c>
    </row>
    <row r="134" spans="1:16" ht="15" customHeight="1">
      <c r="A134" s="161" t="s">
        <v>16</v>
      </c>
      <c r="B134" s="952" t="s">
        <v>16</v>
      </c>
      <c r="C134" s="1820" t="s">
        <v>81</v>
      </c>
      <c r="D134" s="1821"/>
      <c r="E134" s="1821"/>
      <c r="F134" s="1821"/>
      <c r="G134" s="1821"/>
      <c r="H134" s="1821"/>
      <c r="I134" s="1822"/>
      <c r="J134" s="1031">
        <f>J11+J31+J34+J41+J70+J72+J74+J94+J102+J110+J131+J133+J128</f>
        <v>18737.500000000004</v>
      </c>
      <c r="K134" s="1034">
        <f>K11+K31+K34+K41+K70+K72+K74+K94+K102+K110+K131+K133</f>
        <v>19834.300000000003</v>
      </c>
      <c r="L134" s="1032">
        <f>L11+L31+L34+L41+L70+L72+L74+L94+L102+L110+L131+L133</f>
        <v>19657.200000000004</v>
      </c>
    </row>
    <row r="135" spans="1:16" ht="15" customHeight="1">
      <c r="A135" s="163" t="s">
        <v>16</v>
      </c>
      <c r="B135" s="164" t="s">
        <v>26</v>
      </c>
      <c r="C135" s="953" t="s">
        <v>193</v>
      </c>
      <c r="D135" s="954"/>
      <c r="E135" s="955"/>
      <c r="F135" s="590"/>
      <c r="G135" s="955"/>
      <c r="H135" s="590"/>
      <c r="I135" s="590"/>
      <c r="J135" s="590"/>
      <c r="K135" s="590"/>
      <c r="L135" s="591"/>
    </row>
    <row r="136" spans="1:16" ht="21.75" customHeight="1">
      <c r="A136" s="1858" t="s">
        <v>16</v>
      </c>
      <c r="B136" s="1863" t="s">
        <v>26</v>
      </c>
      <c r="C136" s="1832" t="s">
        <v>16</v>
      </c>
      <c r="D136" s="2019" t="s">
        <v>194</v>
      </c>
      <c r="E136" s="2020"/>
      <c r="F136" s="1867" t="s">
        <v>56</v>
      </c>
      <c r="G136" s="1871" t="s">
        <v>37</v>
      </c>
      <c r="H136" s="1838" t="s">
        <v>195</v>
      </c>
      <c r="I136" s="980" t="s">
        <v>24</v>
      </c>
      <c r="J136" s="983">
        <v>422.6</v>
      </c>
      <c r="K136" s="983">
        <v>422.6</v>
      </c>
      <c r="L136" s="979">
        <v>422.6</v>
      </c>
    </row>
    <row r="137" spans="1:16" ht="15" customHeight="1">
      <c r="A137" s="1847"/>
      <c r="B137" s="1864"/>
      <c r="C137" s="1833"/>
      <c r="D137" s="2019"/>
      <c r="E137" s="2020"/>
      <c r="F137" s="1868"/>
      <c r="G137" s="1872"/>
      <c r="H137" s="1839"/>
      <c r="I137" s="1007" t="s">
        <v>88</v>
      </c>
      <c r="J137" s="1008">
        <v>27.9</v>
      </c>
      <c r="K137" s="1008">
        <v>0</v>
      </c>
      <c r="L137" s="1184">
        <v>0</v>
      </c>
    </row>
    <row r="138" spans="1:16" ht="20.25" customHeight="1">
      <c r="A138" s="1847"/>
      <c r="B138" s="1864"/>
      <c r="C138" s="1833"/>
      <c r="D138" s="1836"/>
      <c r="E138" s="2020"/>
      <c r="F138" s="1867" t="s">
        <v>54</v>
      </c>
      <c r="G138" s="1872"/>
      <c r="H138" s="1839"/>
      <c r="I138" s="980" t="s">
        <v>24</v>
      </c>
      <c r="J138" s="983">
        <v>845.3</v>
      </c>
      <c r="K138" s="983">
        <v>845.3</v>
      </c>
      <c r="L138" s="979">
        <v>845.3</v>
      </c>
    </row>
    <row r="139" spans="1:16" ht="20.25" customHeight="1">
      <c r="A139" s="1847"/>
      <c r="B139" s="1864"/>
      <c r="C139" s="1833"/>
      <c r="D139" s="1836"/>
      <c r="E139" s="2020"/>
      <c r="F139" s="2112"/>
      <c r="G139" s="1872"/>
      <c r="H139" s="1839"/>
      <c r="I139" s="981" t="s">
        <v>88</v>
      </c>
      <c r="J139" s="984">
        <v>60.6</v>
      </c>
      <c r="K139" s="984">
        <v>0</v>
      </c>
      <c r="L139" s="1185">
        <v>0</v>
      </c>
    </row>
    <row r="140" spans="1:16" ht="20.25" customHeight="1">
      <c r="A140" s="1847"/>
      <c r="B140" s="1864"/>
      <c r="C140" s="1833"/>
      <c r="D140" s="1836"/>
      <c r="E140" s="2020"/>
      <c r="F140" s="2112"/>
      <c r="G140" s="1872"/>
      <c r="H140" s="1839"/>
      <c r="I140" s="981" t="s">
        <v>55</v>
      </c>
      <c r="J140" s="984">
        <v>0</v>
      </c>
      <c r="K140" s="984">
        <v>0</v>
      </c>
      <c r="L140" s="1185">
        <v>0</v>
      </c>
    </row>
    <row r="141" spans="1:16" ht="20.25" customHeight="1">
      <c r="A141" s="1847"/>
      <c r="B141" s="1864"/>
      <c r="C141" s="1833"/>
      <c r="D141" s="1836"/>
      <c r="E141" s="2020"/>
      <c r="F141" s="2112"/>
      <c r="G141" s="1872"/>
      <c r="H141" s="1839"/>
      <c r="I141" s="982" t="s">
        <v>31</v>
      </c>
      <c r="J141" s="985">
        <v>0</v>
      </c>
      <c r="K141" s="984">
        <v>0</v>
      </c>
      <c r="L141" s="1186">
        <v>0</v>
      </c>
    </row>
    <row r="142" spans="1:16" ht="18.75" customHeight="1">
      <c r="A142" s="1847"/>
      <c r="B142" s="1864"/>
      <c r="C142" s="1833"/>
      <c r="D142" s="1836"/>
      <c r="E142" s="2020"/>
      <c r="F142" s="2112"/>
      <c r="G142" s="1872"/>
      <c r="H142" s="1839"/>
      <c r="I142" s="1195" t="s">
        <v>25</v>
      </c>
      <c r="J142" s="1196">
        <f>SUM(J136:J141)</f>
        <v>1356.3999999999999</v>
      </c>
      <c r="K142" s="1197">
        <f>SUM(K136:K141)</f>
        <v>1267.9000000000001</v>
      </c>
      <c r="L142" s="1198">
        <f>SUM(L136:L141)</f>
        <v>1267.9000000000001</v>
      </c>
    </row>
    <row r="143" spans="1:16" ht="29.25" customHeight="1">
      <c r="A143" s="1855" t="s">
        <v>16</v>
      </c>
      <c r="B143" s="1895" t="s">
        <v>26</v>
      </c>
      <c r="C143" s="1885" t="s">
        <v>26</v>
      </c>
      <c r="D143" s="1890" t="s">
        <v>196</v>
      </c>
      <c r="E143" s="1892" t="s">
        <v>20</v>
      </c>
      <c r="F143" s="1189" t="s">
        <v>21</v>
      </c>
      <c r="G143" s="1190" t="s">
        <v>113</v>
      </c>
      <c r="H143" s="2067" t="s">
        <v>197</v>
      </c>
      <c r="I143" s="1191" t="s">
        <v>24</v>
      </c>
      <c r="J143" s="1192">
        <v>3</v>
      </c>
      <c r="K143" s="1193">
        <v>3</v>
      </c>
      <c r="L143" s="1194">
        <v>3</v>
      </c>
      <c r="P143" s="21"/>
    </row>
    <row r="144" spans="1:16" ht="26.25" customHeight="1">
      <c r="A144" s="1856"/>
      <c r="B144" s="1875"/>
      <c r="C144" s="1886"/>
      <c r="D144" s="1780"/>
      <c r="E144" s="1848"/>
      <c r="F144" s="868" t="s">
        <v>56</v>
      </c>
      <c r="G144" s="1897" t="s">
        <v>175</v>
      </c>
      <c r="H144" s="2068"/>
      <c r="I144" s="1346" t="s">
        <v>24</v>
      </c>
      <c r="J144" s="1347">
        <v>8.8000000000000007</v>
      </c>
      <c r="K144" s="1348">
        <v>8.8000000000000007</v>
      </c>
      <c r="L144" s="1349" t="s">
        <v>198</v>
      </c>
    </row>
    <row r="145" spans="1:12" ht="20.25" customHeight="1">
      <c r="A145" s="1856"/>
      <c r="B145" s="1875"/>
      <c r="C145" s="1886"/>
      <c r="D145" s="1780"/>
      <c r="E145" s="1848"/>
      <c r="F145" s="1865" t="s">
        <v>54</v>
      </c>
      <c r="G145" s="1897"/>
      <c r="H145" s="2068"/>
      <c r="I145" s="1340" t="s">
        <v>24</v>
      </c>
      <c r="J145" s="1350">
        <v>0</v>
      </c>
      <c r="K145" s="1351">
        <v>0</v>
      </c>
      <c r="L145" s="1352">
        <v>0</v>
      </c>
    </row>
    <row r="146" spans="1:12" ht="19.5" customHeight="1">
      <c r="A146" s="1857"/>
      <c r="B146" s="2109"/>
      <c r="C146" s="1887"/>
      <c r="D146" s="1891"/>
      <c r="E146" s="1893"/>
      <c r="F146" s="1866"/>
      <c r="G146" s="1898"/>
      <c r="H146" s="2069"/>
      <c r="I146" s="1036" t="s">
        <v>25</v>
      </c>
      <c r="J146" s="1037">
        <f>SUM(J143:J145)</f>
        <v>11.8</v>
      </c>
      <c r="K146" s="1166">
        <f t="shared" ref="K146:L146" si="9">SUM(K143:K144)</f>
        <v>11.8</v>
      </c>
      <c r="L146" s="1074">
        <f t="shared" si="9"/>
        <v>3</v>
      </c>
    </row>
    <row r="147" spans="1:12" ht="15" customHeight="1">
      <c r="A147" s="1847" t="s">
        <v>16</v>
      </c>
      <c r="B147" s="1875" t="s">
        <v>26</v>
      </c>
      <c r="C147" s="1886" t="s">
        <v>28</v>
      </c>
      <c r="D147" s="1780" t="s">
        <v>199</v>
      </c>
      <c r="E147" s="1848" t="s">
        <v>20</v>
      </c>
      <c r="F147" s="1876" t="s">
        <v>21</v>
      </c>
      <c r="G147" s="2074" t="s">
        <v>113</v>
      </c>
      <c r="H147" s="1849" t="s">
        <v>195</v>
      </c>
      <c r="I147" s="1187" t="s">
        <v>24</v>
      </c>
      <c r="J147" s="255">
        <v>31</v>
      </c>
      <c r="K147" s="725">
        <v>35</v>
      </c>
      <c r="L147" s="1188">
        <v>35</v>
      </c>
    </row>
    <row r="148" spans="1:12" ht="16.5" customHeight="1">
      <c r="A148" s="1847"/>
      <c r="B148" s="1875"/>
      <c r="C148" s="1886"/>
      <c r="D148" s="1780"/>
      <c r="E148" s="1848"/>
      <c r="F148" s="1877"/>
      <c r="G148" s="2075"/>
      <c r="H148" s="1849"/>
      <c r="I148" s="594" t="s">
        <v>88</v>
      </c>
      <c r="J148" s="595">
        <v>209.3</v>
      </c>
      <c r="K148" s="596">
        <v>212.2</v>
      </c>
      <c r="L148" s="597">
        <v>212.2</v>
      </c>
    </row>
    <row r="149" spans="1:12" ht="24.75" customHeight="1">
      <c r="A149" s="1847"/>
      <c r="B149" s="1875"/>
      <c r="C149" s="1889"/>
      <c r="D149" s="1780"/>
      <c r="E149" s="1848"/>
      <c r="F149" s="976" t="s">
        <v>200</v>
      </c>
      <c r="G149" s="1882" t="s">
        <v>175</v>
      </c>
      <c r="H149" s="1849"/>
      <c r="I149" s="598" t="s">
        <v>24</v>
      </c>
      <c r="J149" s="255">
        <v>0</v>
      </c>
      <c r="K149" s="255">
        <v>0</v>
      </c>
      <c r="L149" s="255">
        <v>0</v>
      </c>
    </row>
    <row r="150" spans="1:12" ht="24">
      <c r="A150" s="1847"/>
      <c r="B150" s="1875"/>
      <c r="C150" s="1889"/>
      <c r="D150" s="1780"/>
      <c r="E150" s="1848"/>
      <c r="F150" s="808" t="s">
        <v>44</v>
      </c>
      <c r="G150" s="1883"/>
      <c r="H150" s="1849"/>
      <c r="I150" s="599" t="s">
        <v>24</v>
      </c>
      <c r="J150" s="255">
        <v>0</v>
      </c>
      <c r="K150" s="255">
        <v>0</v>
      </c>
      <c r="L150" s="255">
        <v>0</v>
      </c>
    </row>
    <row r="151" spans="1:12" ht="24">
      <c r="A151" s="1847"/>
      <c r="B151" s="1875"/>
      <c r="C151" s="1889"/>
      <c r="D151" s="1780"/>
      <c r="E151" s="1848"/>
      <c r="F151" s="809" t="s">
        <v>45</v>
      </c>
      <c r="G151" s="1883"/>
      <c r="H151" s="1849"/>
      <c r="I151" s="599" t="s">
        <v>24</v>
      </c>
      <c r="J151" s="255">
        <v>0</v>
      </c>
      <c r="K151" s="255">
        <v>0</v>
      </c>
      <c r="L151" s="255">
        <v>0</v>
      </c>
    </row>
    <row r="152" spans="1:12" ht="24">
      <c r="A152" s="1847"/>
      <c r="B152" s="1875"/>
      <c r="C152" s="1889"/>
      <c r="D152" s="1780"/>
      <c r="E152" s="1848"/>
      <c r="F152" s="808" t="s">
        <v>187</v>
      </c>
      <c r="G152" s="1883"/>
      <c r="H152" s="1849"/>
      <c r="I152" s="599" t="s">
        <v>24</v>
      </c>
      <c r="J152" s="255">
        <v>0</v>
      </c>
      <c r="K152" s="255">
        <v>0</v>
      </c>
      <c r="L152" s="255">
        <v>0</v>
      </c>
    </row>
    <row r="153" spans="1:12" ht="24">
      <c r="A153" s="1847"/>
      <c r="B153" s="1875"/>
      <c r="C153" s="1889"/>
      <c r="D153" s="1780"/>
      <c r="E153" s="1848"/>
      <c r="F153" s="808" t="s">
        <v>48</v>
      </c>
      <c r="G153" s="1883"/>
      <c r="H153" s="1849"/>
      <c r="I153" s="599" t="s">
        <v>24</v>
      </c>
      <c r="J153" s="255">
        <v>0</v>
      </c>
      <c r="K153" s="255">
        <v>0</v>
      </c>
      <c r="L153" s="255">
        <v>0</v>
      </c>
    </row>
    <row r="154" spans="1:12" ht="26.25" customHeight="1">
      <c r="A154" s="1847"/>
      <c r="B154" s="1875"/>
      <c r="C154" s="1889"/>
      <c r="D154" s="1780"/>
      <c r="E154" s="1848"/>
      <c r="F154" s="893" t="s">
        <v>47</v>
      </c>
      <c r="G154" s="1883"/>
      <c r="H154" s="1849"/>
      <c r="I154" s="599" t="s">
        <v>24</v>
      </c>
      <c r="J154" s="255">
        <v>0</v>
      </c>
      <c r="K154" s="255">
        <v>0</v>
      </c>
      <c r="L154" s="255">
        <v>0</v>
      </c>
    </row>
    <row r="155" spans="1:12" ht="24">
      <c r="A155" s="1847"/>
      <c r="B155" s="1875"/>
      <c r="C155" s="1889"/>
      <c r="D155" s="1780"/>
      <c r="E155" s="1848"/>
      <c r="F155" s="1353" t="s">
        <v>201</v>
      </c>
      <c r="G155" s="1883"/>
      <c r="H155" s="1849"/>
      <c r="I155" s="1354" t="s">
        <v>24</v>
      </c>
      <c r="J155" s="255">
        <v>0</v>
      </c>
      <c r="K155" s="255">
        <v>0</v>
      </c>
      <c r="L155" s="255">
        <v>0</v>
      </c>
    </row>
    <row r="156" spans="1:12" ht="21.75" customHeight="1">
      <c r="A156" s="1847"/>
      <c r="B156" s="1875"/>
      <c r="C156" s="1889"/>
      <c r="D156" s="1780"/>
      <c r="E156" s="1848"/>
      <c r="F156" s="1869" t="s">
        <v>56</v>
      </c>
      <c r="G156" s="1883"/>
      <c r="H156" s="1849"/>
      <c r="I156" s="1020" t="s">
        <v>24</v>
      </c>
      <c r="J156" s="592">
        <v>0</v>
      </c>
      <c r="K156" s="592">
        <v>0</v>
      </c>
      <c r="L156" s="592">
        <v>0</v>
      </c>
    </row>
    <row r="157" spans="1:12">
      <c r="A157" s="1847"/>
      <c r="B157" s="1875"/>
      <c r="C157" s="1889"/>
      <c r="D157" s="1780"/>
      <c r="E157" s="1848"/>
      <c r="F157" s="1870"/>
      <c r="G157" s="1883"/>
      <c r="H157" s="1849"/>
      <c r="I157" s="1021" t="s">
        <v>88</v>
      </c>
      <c r="J157" s="1022">
        <v>2.9</v>
      </c>
      <c r="K157" s="1022">
        <v>0</v>
      </c>
      <c r="L157" s="1023">
        <v>0</v>
      </c>
    </row>
    <row r="158" spans="1:12" ht="24">
      <c r="A158" s="1847"/>
      <c r="B158" s="1875"/>
      <c r="C158" s="1889"/>
      <c r="D158" s="1780"/>
      <c r="E158" s="1848"/>
      <c r="F158" s="976" t="s">
        <v>54</v>
      </c>
      <c r="G158" s="1883"/>
      <c r="H158" s="1849"/>
      <c r="I158" s="598" t="s">
        <v>24</v>
      </c>
      <c r="J158" s="255">
        <v>0</v>
      </c>
      <c r="K158" s="255">
        <v>0</v>
      </c>
      <c r="L158" s="255">
        <v>0</v>
      </c>
    </row>
    <row r="159" spans="1:12" ht="20.25" customHeight="1">
      <c r="A159" s="1847"/>
      <c r="B159" s="1875"/>
      <c r="C159" s="1889"/>
      <c r="D159" s="1780"/>
      <c r="E159" s="1848"/>
      <c r="F159" s="808" t="s">
        <v>59</v>
      </c>
      <c r="G159" s="1883"/>
      <c r="H159" s="1849"/>
      <c r="I159" s="599" t="s">
        <v>24</v>
      </c>
      <c r="J159" s="255">
        <v>0</v>
      </c>
      <c r="K159" s="255">
        <v>0</v>
      </c>
      <c r="L159" s="255">
        <v>0</v>
      </c>
    </row>
    <row r="160" spans="1:12" ht="26.25" customHeight="1">
      <c r="A160" s="1847"/>
      <c r="B160" s="1875"/>
      <c r="C160" s="1889"/>
      <c r="D160" s="1780"/>
      <c r="E160" s="1848"/>
      <c r="F160" s="808" t="s">
        <v>60</v>
      </c>
      <c r="G160" s="1883"/>
      <c r="H160" s="1849"/>
      <c r="I160" s="599" t="s">
        <v>24</v>
      </c>
      <c r="J160" s="255">
        <v>0</v>
      </c>
      <c r="K160" s="255">
        <v>0</v>
      </c>
      <c r="L160" s="255">
        <v>0</v>
      </c>
    </row>
    <row r="161" spans="1:18" ht="22.5" customHeight="1">
      <c r="A161" s="1847"/>
      <c r="B161" s="1875"/>
      <c r="C161" s="1889"/>
      <c r="D161" s="1780"/>
      <c r="E161" s="1848"/>
      <c r="F161" s="808" t="s">
        <v>61</v>
      </c>
      <c r="G161" s="1883"/>
      <c r="H161" s="1849"/>
      <c r="I161" s="599" t="s">
        <v>24</v>
      </c>
      <c r="J161" s="255">
        <v>0</v>
      </c>
      <c r="K161" s="255">
        <v>0</v>
      </c>
      <c r="L161" s="255">
        <v>0</v>
      </c>
    </row>
    <row r="162" spans="1:18" ht="24.75" customHeight="1">
      <c r="A162" s="1847"/>
      <c r="B162" s="1875"/>
      <c r="C162" s="1889"/>
      <c r="D162" s="1780"/>
      <c r="E162" s="1848"/>
      <c r="F162" s="808" t="s">
        <v>62</v>
      </c>
      <c r="G162" s="1883"/>
      <c r="H162" s="1849"/>
      <c r="I162" s="599" t="s">
        <v>24</v>
      </c>
      <c r="J162" s="255">
        <v>0</v>
      </c>
      <c r="K162" s="255">
        <v>0</v>
      </c>
      <c r="L162" s="255">
        <v>0</v>
      </c>
    </row>
    <row r="163" spans="1:18" ht="27" customHeight="1">
      <c r="A163" s="1847"/>
      <c r="B163" s="1875"/>
      <c r="C163" s="1889"/>
      <c r="D163" s="1780"/>
      <c r="E163" s="1848"/>
      <c r="F163" s="808" t="s">
        <v>63</v>
      </c>
      <c r="G163" s="1883"/>
      <c r="H163" s="1849"/>
      <c r="I163" s="599" t="s">
        <v>24</v>
      </c>
      <c r="J163" s="255">
        <v>0</v>
      </c>
      <c r="K163" s="255">
        <v>0</v>
      </c>
      <c r="L163" s="255">
        <v>0</v>
      </c>
    </row>
    <row r="164" spans="1:18" ht="21.75" customHeight="1">
      <c r="A164" s="1847"/>
      <c r="B164" s="1875"/>
      <c r="C164" s="1889"/>
      <c r="D164" s="1780"/>
      <c r="E164" s="1848"/>
      <c r="F164" s="808" t="s">
        <v>64</v>
      </c>
      <c r="G164" s="1883"/>
      <c r="H164" s="1849"/>
      <c r="I164" s="599" t="s">
        <v>24</v>
      </c>
      <c r="J164" s="255">
        <v>0</v>
      </c>
      <c r="K164" s="255">
        <v>0</v>
      </c>
      <c r="L164" s="255">
        <v>0</v>
      </c>
    </row>
    <row r="165" spans="1:18" ht="17.25" customHeight="1">
      <c r="A165" s="1847"/>
      <c r="B165" s="1875"/>
      <c r="C165" s="1889"/>
      <c r="D165" s="1780"/>
      <c r="E165" s="1848"/>
      <c r="F165" s="1850" t="s">
        <v>57</v>
      </c>
      <c r="G165" s="1883"/>
      <c r="H165" s="1849"/>
      <c r="I165" s="1354" t="s">
        <v>24</v>
      </c>
      <c r="J165" s="255">
        <v>0</v>
      </c>
      <c r="K165" s="255">
        <v>0</v>
      </c>
      <c r="L165" s="255">
        <v>0</v>
      </c>
    </row>
    <row r="166" spans="1:18" ht="16.5" customHeight="1">
      <c r="A166" s="1847"/>
      <c r="B166" s="1875"/>
      <c r="C166" s="1889"/>
      <c r="D166" s="1780"/>
      <c r="E166" s="1848"/>
      <c r="F166" s="1851"/>
      <c r="G166" s="1884"/>
      <c r="H166" s="1849"/>
      <c r="I166" s="571" t="s">
        <v>25</v>
      </c>
      <c r="J166" s="214">
        <f>SUM(J147:J165)</f>
        <v>243.20000000000002</v>
      </c>
      <c r="K166" s="459">
        <f t="shared" ref="K166:L166" si="10">SUM(K147:K165)</f>
        <v>247.2</v>
      </c>
      <c r="L166" s="1009">
        <f t="shared" si="10"/>
        <v>247.2</v>
      </c>
    </row>
    <row r="167" spans="1:18" ht="30.75" customHeight="1">
      <c r="A167" s="1806" t="s">
        <v>16</v>
      </c>
      <c r="B167" s="1804" t="s">
        <v>26</v>
      </c>
      <c r="C167" s="1921" t="s">
        <v>32</v>
      </c>
      <c r="D167" s="1771" t="s">
        <v>202</v>
      </c>
      <c r="E167" s="1777" t="s">
        <v>181</v>
      </c>
      <c r="F167" s="1010" t="s">
        <v>21</v>
      </c>
      <c r="G167" s="1774" t="s">
        <v>182</v>
      </c>
      <c r="H167" s="1777" t="s">
        <v>183</v>
      </c>
      <c r="I167" s="1013" t="s">
        <v>24</v>
      </c>
      <c r="J167" s="41">
        <v>58.9</v>
      </c>
      <c r="K167" s="41">
        <v>10.9</v>
      </c>
      <c r="L167" s="977">
        <v>4.2</v>
      </c>
    </row>
    <row r="168" spans="1:18" ht="30.75" customHeight="1">
      <c r="A168" s="2115"/>
      <c r="B168" s="1803"/>
      <c r="C168" s="2105"/>
      <c r="D168" s="1772"/>
      <c r="E168" s="1778"/>
      <c r="F168" s="1531" t="s">
        <v>54</v>
      </c>
      <c r="G168" s="1775"/>
      <c r="H168" s="1778"/>
      <c r="I168" s="1014" t="s">
        <v>24</v>
      </c>
      <c r="J168" s="42">
        <f>9.6+16.7</f>
        <v>26.299999999999997</v>
      </c>
      <c r="K168" s="42">
        <v>60</v>
      </c>
      <c r="L168" s="978">
        <v>60</v>
      </c>
    </row>
    <row r="169" spans="1:18" ht="36" customHeight="1">
      <c r="A169" s="2116"/>
      <c r="B169" s="1831"/>
      <c r="C169" s="1922"/>
      <c r="D169" s="1773"/>
      <c r="E169" s="1888"/>
      <c r="F169" s="1819"/>
      <c r="G169" s="1776"/>
      <c r="H169" s="1779"/>
      <c r="I169" s="1011" t="s">
        <v>25</v>
      </c>
      <c r="J169" s="291">
        <f>J167+J168</f>
        <v>85.199999999999989</v>
      </c>
      <c r="K169" s="291">
        <f t="shared" ref="K169:L169" si="11">K167</f>
        <v>10.9</v>
      </c>
      <c r="L169" s="1012">
        <f t="shared" si="11"/>
        <v>4.2</v>
      </c>
    </row>
    <row r="170" spans="1:18" ht="15.75" customHeight="1">
      <c r="A170" s="161" t="s">
        <v>16</v>
      </c>
      <c r="B170" s="162" t="s">
        <v>26</v>
      </c>
      <c r="C170" s="165"/>
      <c r="D170" s="169"/>
      <c r="E170" s="169"/>
      <c r="F170" s="169"/>
      <c r="G170" s="169"/>
      <c r="H170" s="169"/>
      <c r="I170" s="602" t="s">
        <v>81</v>
      </c>
      <c r="J170" s="603">
        <f>J142+J146+J166+J169</f>
        <v>1696.6</v>
      </c>
      <c r="K170" s="603">
        <f>K142+K146+K166+K169</f>
        <v>1537.8000000000002</v>
      </c>
      <c r="L170" s="603">
        <f>L142+L146+L166+L169</f>
        <v>1522.3000000000002</v>
      </c>
    </row>
    <row r="171" spans="1:18" ht="15.75" customHeight="1" thickBot="1">
      <c r="A171" s="170" t="s">
        <v>16</v>
      </c>
      <c r="B171" s="171" t="s">
        <v>28</v>
      </c>
      <c r="C171" s="172" t="s">
        <v>203</v>
      </c>
      <c r="D171" s="173"/>
      <c r="E171" s="173"/>
      <c r="F171" s="173"/>
      <c r="G171" s="173"/>
      <c r="H171" s="173"/>
      <c r="I171" s="604"/>
      <c r="J171" s="605"/>
      <c r="K171" s="606"/>
      <c r="L171" s="607"/>
    </row>
    <row r="172" spans="1:18" ht="24" customHeight="1" thickBot="1">
      <c r="A172" s="1797" t="s">
        <v>16</v>
      </c>
      <c r="B172" s="1804" t="s">
        <v>28</v>
      </c>
      <c r="C172" s="1832" t="s">
        <v>16</v>
      </c>
      <c r="D172" s="1835" t="s">
        <v>204</v>
      </c>
      <c r="E172" s="1838" t="s">
        <v>20</v>
      </c>
      <c r="F172" s="1841" t="s">
        <v>53</v>
      </c>
      <c r="G172" s="1844" t="s">
        <v>175</v>
      </c>
      <c r="H172" s="2072" t="s">
        <v>205</v>
      </c>
      <c r="I172" s="625" t="s">
        <v>24</v>
      </c>
      <c r="J172" s="402">
        <v>34.799999999999997</v>
      </c>
      <c r="K172" s="402">
        <v>37.6</v>
      </c>
      <c r="L172" s="403">
        <v>37.6</v>
      </c>
    </row>
    <row r="173" spans="1:18" ht="23.25" customHeight="1" thickBot="1">
      <c r="A173" s="1798"/>
      <c r="B173" s="1803"/>
      <c r="C173" s="1833"/>
      <c r="D173" s="1836"/>
      <c r="E173" s="1839"/>
      <c r="F173" s="1842"/>
      <c r="G173" s="1845"/>
      <c r="H173" s="1839"/>
      <c r="I173" s="862" t="s">
        <v>88</v>
      </c>
      <c r="J173" s="863">
        <f>1</f>
        <v>1</v>
      </c>
      <c r="K173" s="39">
        <v>0</v>
      </c>
      <c r="L173" s="861">
        <v>0</v>
      </c>
    </row>
    <row r="174" spans="1:18" ht="16.5" customHeight="1" thickBot="1">
      <c r="A174" s="1799"/>
      <c r="B174" s="1831"/>
      <c r="C174" s="1834"/>
      <c r="D174" s="1837"/>
      <c r="E174" s="1840"/>
      <c r="F174" s="1843"/>
      <c r="G174" s="1846"/>
      <c r="H174" s="2073"/>
      <c r="I174" s="601" t="s">
        <v>25</v>
      </c>
      <c r="J174" s="564">
        <f>J172+J173</f>
        <v>35.799999999999997</v>
      </c>
      <c r="K174" s="564">
        <f>K172</f>
        <v>37.6</v>
      </c>
      <c r="L174" s="564">
        <f>L172</f>
        <v>37.6</v>
      </c>
    </row>
    <row r="175" spans="1:18" ht="14.25" customHeight="1">
      <c r="A175" s="161" t="s">
        <v>16</v>
      </c>
      <c r="B175" s="162" t="s">
        <v>28</v>
      </c>
      <c r="C175" s="165"/>
      <c r="D175" s="169"/>
      <c r="E175" s="169"/>
      <c r="F175" s="169"/>
      <c r="G175" s="169"/>
      <c r="H175" s="169"/>
      <c r="I175" s="608" t="s">
        <v>81</v>
      </c>
      <c r="J175" s="609">
        <f>J174</f>
        <v>35.799999999999997</v>
      </c>
      <c r="K175" s="609">
        <f t="shared" ref="K175:L175" si="12">K174</f>
        <v>37.6</v>
      </c>
      <c r="L175" s="609">
        <f t="shared" si="12"/>
        <v>37.6</v>
      </c>
      <c r="R175" s="21"/>
    </row>
    <row r="176" spans="1:18" ht="14.25" customHeight="1">
      <c r="A176" s="163" t="s">
        <v>16</v>
      </c>
      <c r="B176" s="164" t="s">
        <v>32</v>
      </c>
      <c r="C176" s="174" t="s">
        <v>206</v>
      </c>
      <c r="D176" s="1"/>
      <c r="E176" s="1"/>
      <c r="F176" s="1"/>
      <c r="G176" s="1"/>
      <c r="H176" s="1"/>
      <c r="I176" s="610"/>
      <c r="J176" s="605"/>
      <c r="K176" s="606"/>
      <c r="L176" s="607"/>
    </row>
    <row r="177" spans="1:16" ht="24.6" customHeight="1">
      <c r="A177" s="1858" t="s">
        <v>16</v>
      </c>
      <c r="B177" s="1873" t="s">
        <v>32</v>
      </c>
      <c r="C177" s="2103" t="s">
        <v>16</v>
      </c>
      <c r="D177" s="2070" t="s">
        <v>207</v>
      </c>
      <c r="E177" s="1861" t="s">
        <v>20</v>
      </c>
      <c r="F177" s="1586" t="s">
        <v>21</v>
      </c>
      <c r="G177" s="2010" t="s">
        <v>113</v>
      </c>
      <c r="H177" s="2021" t="s">
        <v>23</v>
      </c>
      <c r="I177" s="611" t="s">
        <v>24</v>
      </c>
      <c r="J177" s="612">
        <v>20</v>
      </c>
      <c r="K177" s="613">
        <v>20</v>
      </c>
      <c r="L177" s="237">
        <v>20</v>
      </c>
    </row>
    <row r="178" spans="1:16" ht="26.45" customHeight="1">
      <c r="A178" s="2007"/>
      <c r="B178" s="1874"/>
      <c r="C178" s="2104"/>
      <c r="D178" s="2071"/>
      <c r="E178" s="1862"/>
      <c r="F178" s="1588"/>
      <c r="G178" s="2011"/>
      <c r="H178" s="2009"/>
      <c r="I178" s="614" t="s">
        <v>25</v>
      </c>
      <c r="J178" s="615">
        <f>SUM(J177)</f>
        <v>20</v>
      </c>
      <c r="K178" s="616">
        <f t="shared" ref="K178:L178" si="13">SUM(K177)</f>
        <v>20</v>
      </c>
      <c r="L178" s="284">
        <f t="shared" si="13"/>
        <v>20</v>
      </c>
      <c r="P178" s="21"/>
    </row>
    <row r="179" spans="1:16">
      <c r="A179" s="88" t="s">
        <v>16</v>
      </c>
      <c r="B179" s="93" t="s">
        <v>32</v>
      </c>
      <c r="C179" s="2025" t="s">
        <v>81</v>
      </c>
      <c r="D179" s="2026"/>
      <c r="E179" s="2026"/>
      <c r="F179" s="2026"/>
      <c r="G179" s="2026"/>
      <c r="H179" s="2026"/>
      <c r="I179" s="2027"/>
      <c r="J179" s="175">
        <f>J178</f>
        <v>20</v>
      </c>
      <c r="K179" s="176">
        <f t="shared" ref="K179:L179" si="14">K178</f>
        <v>20</v>
      </c>
      <c r="L179" s="177">
        <f t="shared" si="14"/>
        <v>20</v>
      </c>
      <c r="M179" s="21"/>
    </row>
    <row r="180" spans="1:16">
      <c r="A180" s="88" t="s">
        <v>16</v>
      </c>
      <c r="B180" s="64"/>
      <c r="C180" s="65"/>
      <c r="D180" s="65"/>
      <c r="E180" s="65"/>
      <c r="F180" s="65"/>
      <c r="G180" s="65"/>
      <c r="H180" s="65"/>
      <c r="I180" s="178" t="s">
        <v>84</v>
      </c>
      <c r="J180" s="179">
        <f>J134+J170+J175+J179</f>
        <v>20489.900000000001</v>
      </c>
      <c r="K180" s="180">
        <f>K134+K170+K175+K179</f>
        <v>21429.7</v>
      </c>
      <c r="L180" s="181">
        <f>L134+L170+L175+L179</f>
        <v>21237.100000000002</v>
      </c>
    </row>
    <row r="181" spans="1:16" ht="15.75" customHeight="1">
      <c r="A181" s="182" t="s">
        <v>26</v>
      </c>
      <c r="B181" s="1852" t="s">
        <v>208</v>
      </c>
      <c r="C181" s="1853"/>
      <c r="D181" s="1853"/>
      <c r="E181" s="1853"/>
      <c r="F181" s="1853"/>
      <c r="G181" s="1853"/>
      <c r="H181" s="1853"/>
      <c r="I181" s="1853"/>
      <c r="J181" s="1853"/>
      <c r="K181" s="1853"/>
      <c r="L181" s="1854"/>
    </row>
    <row r="182" spans="1:16">
      <c r="A182" s="163" t="s">
        <v>26</v>
      </c>
      <c r="B182" s="184" t="s">
        <v>16</v>
      </c>
      <c r="C182" s="2064" t="s">
        <v>209</v>
      </c>
      <c r="D182" s="2065"/>
      <c r="E182" s="2065"/>
      <c r="F182" s="2065"/>
      <c r="G182" s="2065"/>
      <c r="H182" s="2065"/>
      <c r="I182" s="2065"/>
      <c r="J182" s="2065"/>
      <c r="K182" s="2065"/>
      <c r="L182" s="2066"/>
    </row>
    <row r="183" spans="1:16" ht="15.75" customHeight="1">
      <c r="A183" s="1858" t="s">
        <v>26</v>
      </c>
      <c r="B183" s="1863" t="s">
        <v>16</v>
      </c>
      <c r="C183" s="2003" t="s">
        <v>16</v>
      </c>
      <c r="D183" s="2005" t="s">
        <v>210</v>
      </c>
      <c r="E183" s="1934" t="s">
        <v>20</v>
      </c>
      <c r="F183" s="1577" t="s">
        <v>211</v>
      </c>
      <c r="G183" s="1913" t="s">
        <v>37</v>
      </c>
      <c r="H183" s="1977" t="s">
        <v>23</v>
      </c>
      <c r="I183" s="1048" t="s">
        <v>24</v>
      </c>
      <c r="J183" s="1053">
        <f>11+545</f>
        <v>556</v>
      </c>
      <c r="K183" s="1053">
        <f t="shared" ref="K183:L183" si="15">11+545</f>
        <v>556</v>
      </c>
      <c r="L183" s="1045">
        <f t="shared" si="15"/>
        <v>556</v>
      </c>
    </row>
    <row r="184" spans="1:16" ht="17.25" customHeight="1">
      <c r="A184" s="1847"/>
      <c r="B184" s="1864"/>
      <c r="C184" s="2004"/>
      <c r="D184" s="2006"/>
      <c r="E184" s="1848"/>
      <c r="F184" s="1411"/>
      <c r="G184" s="1914"/>
      <c r="H184" s="1978"/>
      <c r="I184" s="1049" t="s">
        <v>88</v>
      </c>
      <c r="J184" s="618">
        <v>37.5</v>
      </c>
      <c r="K184" s="618">
        <v>37.5</v>
      </c>
      <c r="L184" s="1046">
        <v>37.5</v>
      </c>
    </row>
    <row r="185" spans="1:16" ht="24.75" customHeight="1">
      <c r="A185" s="1847"/>
      <c r="B185" s="1864"/>
      <c r="C185" s="2004"/>
      <c r="D185" s="2006"/>
      <c r="E185" s="1848"/>
      <c r="F185" s="769" t="s">
        <v>58</v>
      </c>
      <c r="G185" s="1914"/>
      <c r="H185" s="1978"/>
      <c r="I185" s="1050" t="s">
        <v>24</v>
      </c>
      <c r="J185" s="618">
        <f>25+113.9</f>
        <v>138.9</v>
      </c>
      <c r="K185" s="618">
        <f t="shared" ref="K185:L185" si="16">25+113.9</f>
        <v>138.9</v>
      </c>
      <c r="L185" s="1046">
        <f t="shared" si="16"/>
        <v>138.9</v>
      </c>
    </row>
    <row r="186" spans="1:16" ht="24">
      <c r="A186" s="1847"/>
      <c r="B186" s="1864"/>
      <c r="C186" s="2004"/>
      <c r="D186" s="2006"/>
      <c r="E186" s="1848"/>
      <c r="F186" s="769" t="s">
        <v>59</v>
      </c>
      <c r="G186" s="1914"/>
      <c r="H186" s="1978"/>
      <c r="I186" s="1051" t="s">
        <v>24</v>
      </c>
      <c r="J186" s="618">
        <f>257.4+345.7</f>
        <v>603.09999999999991</v>
      </c>
      <c r="K186" s="618">
        <f t="shared" ref="K186:L186" si="17">257.4+345.7</f>
        <v>603.09999999999991</v>
      </c>
      <c r="L186" s="1046">
        <f t="shared" si="17"/>
        <v>603.09999999999991</v>
      </c>
    </row>
    <row r="187" spans="1:16" ht="22.5" customHeight="1">
      <c r="A187" s="1847"/>
      <c r="B187" s="1864"/>
      <c r="C187" s="2004"/>
      <c r="D187" s="2006"/>
      <c r="E187" s="1848"/>
      <c r="F187" s="770" t="s">
        <v>60</v>
      </c>
      <c r="G187" s="1914"/>
      <c r="H187" s="1978"/>
      <c r="I187" s="1051" t="s">
        <v>24</v>
      </c>
      <c r="J187" s="618">
        <f>15.5+102.4</f>
        <v>117.9</v>
      </c>
      <c r="K187" s="618">
        <f t="shared" ref="K187:L187" si="18">15.5+102.4</f>
        <v>117.9</v>
      </c>
      <c r="L187" s="1046">
        <f t="shared" si="18"/>
        <v>117.9</v>
      </c>
    </row>
    <row r="188" spans="1:16" ht="22.5" customHeight="1">
      <c r="A188" s="1847"/>
      <c r="B188" s="1864"/>
      <c r="C188" s="2004"/>
      <c r="D188" s="2006"/>
      <c r="E188" s="1848"/>
      <c r="F188" s="769" t="s">
        <v>61</v>
      </c>
      <c r="G188" s="1914"/>
      <c r="H188" s="1978"/>
      <c r="I188" s="1051" t="s">
        <v>24</v>
      </c>
      <c r="J188" s="618">
        <f>14+77.3</f>
        <v>91.3</v>
      </c>
      <c r="K188" s="618">
        <f t="shared" ref="K188:L188" si="19">14+77.3</f>
        <v>91.3</v>
      </c>
      <c r="L188" s="1046">
        <f t="shared" si="19"/>
        <v>91.3</v>
      </c>
    </row>
    <row r="189" spans="1:16" ht="22.5" customHeight="1">
      <c r="A189" s="1847"/>
      <c r="B189" s="1864"/>
      <c r="C189" s="2004"/>
      <c r="D189" s="2006"/>
      <c r="E189" s="1848"/>
      <c r="F189" s="769" t="s">
        <v>62</v>
      </c>
      <c r="G189" s="1914"/>
      <c r="H189" s="1978"/>
      <c r="I189" s="1051" t="s">
        <v>24</v>
      </c>
      <c r="J189" s="618">
        <f>30+108.5</f>
        <v>138.5</v>
      </c>
      <c r="K189" s="618">
        <f t="shared" ref="K189:L189" si="20">30+108.5</f>
        <v>138.5</v>
      </c>
      <c r="L189" s="1046">
        <f t="shared" si="20"/>
        <v>138.5</v>
      </c>
    </row>
    <row r="190" spans="1:16">
      <c r="A190" s="1847"/>
      <c r="B190" s="1864"/>
      <c r="C190" s="2004"/>
      <c r="D190" s="2006"/>
      <c r="E190" s="1848"/>
      <c r="F190" s="771" t="s">
        <v>63</v>
      </c>
      <c r="G190" s="1914"/>
      <c r="H190" s="1978"/>
      <c r="I190" s="1051" t="s">
        <v>24</v>
      </c>
      <c r="J190" s="618">
        <f>25+94.5</f>
        <v>119.5</v>
      </c>
      <c r="K190" s="618">
        <f t="shared" ref="K190:L190" si="21">25+94.5</f>
        <v>119.5</v>
      </c>
      <c r="L190" s="1046">
        <f t="shared" si="21"/>
        <v>119.5</v>
      </c>
    </row>
    <row r="191" spans="1:16" ht="20.25" customHeight="1">
      <c r="A191" s="1847"/>
      <c r="B191" s="1864"/>
      <c r="C191" s="2004"/>
      <c r="D191" s="2006"/>
      <c r="E191" s="1848"/>
      <c r="F191" s="1410" t="s">
        <v>64</v>
      </c>
      <c r="G191" s="1914"/>
      <c r="H191" s="1978"/>
      <c r="I191" s="1052" t="s">
        <v>24</v>
      </c>
      <c r="J191" s="1054">
        <f>30+148.9</f>
        <v>178.9</v>
      </c>
      <c r="K191" s="1054">
        <f t="shared" ref="K191:L191" si="22">30+148.9</f>
        <v>178.9</v>
      </c>
      <c r="L191" s="1047">
        <f t="shared" si="22"/>
        <v>178.9</v>
      </c>
    </row>
    <row r="192" spans="1:16" ht="21" customHeight="1" thickBot="1">
      <c r="A192" s="1847"/>
      <c r="B192" s="1864"/>
      <c r="C192" s="2004"/>
      <c r="D192" s="2006"/>
      <c r="E192" s="1848"/>
      <c r="F192" s="1412"/>
      <c r="G192" s="1915"/>
      <c r="H192" s="1979"/>
      <c r="I192" s="619" t="s">
        <v>25</v>
      </c>
      <c r="J192" s="291">
        <f>SUM(J183:J191)</f>
        <v>1981.6000000000001</v>
      </c>
      <c r="K192" s="291">
        <f t="shared" ref="K192:L192" si="23">SUM(K183:K191)</f>
        <v>1981.6000000000001</v>
      </c>
      <c r="L192" s="30">
        <f t="shared" si="23"/>
        <v>1981.6000000000001</v>
      </c>
    </row>
    <row r="193" spans="1:12" ht="39.75" hidden="1" customHeight="1">
      <c r="A193" s="187" t="s">
        <v>26</v>
      </c>
      <c r="B193" s="188" t="s">
        <v>16</v>
      </c>
      <c r="C193" s="1981" t="s">
        <v>26</v>
      </c>
      <c r="D193" s="1983" t="s">
        <v>212</v>
      </c>
      <c r="E193" s="2002" t="s">
        <v>181</v>
      </c>
      <c r="F193" s="772" t="s">
        <v>211</v>
      </c>
      <c r="G193" s="1916" t="s">
        <v>37</v>
      </c>
      <c r="H193" s="1941" t="s">
        <v>213</v>
      </c>
      <c r="I193" s="565" t="s">
        <v>24</v>
      </c>
      <c r="J193" s="620"/>
      <c r="K193" s="621"/>
      <c r="L193" s="622"/>
    </row>
    <row r="194" spans="1:12" ht="27" hidden="1" customHeight="1">
      <c r="A194" s="156"/>
      <c r="B194" s="169"/>
      <c r="C194" s="1982"/>
      <c r="D194" s="1984"/>
      <c r="E194" s="1769"/>
      <c r="F194" s="769" t="s">
        <v>58</v>
      </c>
      <c r="G194" s="1917"/>
      <c r="H194" s="1941"/>
      <c r="I194" s="565" t="s">
        <v>24</v>
      </c>
      <c r="J194" s="620"/>
      <c r="K194" s="621"/>
      <c r="L194" s="623"/>
    </row>
    <row r="195" spans="1:12" ht="25.5" hidden="1" customHeight="1">
      <c r="A195" s="156"/>
      <c r="B195" s="169"/>
      <c r="C195" s="1982"/>
      <c r="D195" s="1984"/>
      <c r="E195" s="1769"/>
      <c r="F195" s="769" t="s">
        <v>59</v>
      </c>
      <c r="G195" s="1917"/>
      <c r="H195" s="1941"/>
      <c r="I195" s="565" t="s">
        <v>24</v>
      </c>
      <c r="J195" s="620"/>
      <c r="K195" s="621"/>
      <c r="L195" s="623"/>
    </row>
    <row r="196" spans="1:12" ht="24.75" hidden="1" customHeight="1">
      <c r="A196" s="156"/>
      <c r="B196" s="169"/>
      <c r="C196" s="1982"/>
      <c r="D196" s="1984"/>
      <c r="E196" s="1769"/>
      <c r="F196" s="770" t="s">
        <v>60</v>
      </c>
      <c r="G196" s="1917"/>
      <c r="H196" s="1941"/>
      <c r="I196" s="565" t="s">
        <v>24</v>
      </c>
      <c r="J196" s="620"/>
      <c r="K196" s="621"/>
      <c r="L196" s="623"/>
    </row>
    <row r="197" spans="1:12" ht="24" hidden="1">
      <c r="A197" s="156"/>
      <c r="B197" s="169"/>
      <c r="C197" s="1982"/>
      <c r="D197" s="1985"/>
      <c r="E197" s="1769"/>
      <c r="F197" s="769" t="s">
        <v>61</v>
      </c>
      <c r="G197" s="1917"/>
      <c r="H197" s="1941"/>
      <c r="I197" s="565" t="s">
        <v>24</v>
      </c>
      <c r="J197" s="1355"/>
      <c r="K197" s="621"/>
      <c r="L197" s="623"/>
    </row>
    <row r="198" spans="1:12" ht="24" hidden="1">
      <c r="A198" s="156"/>
      <c r="B198" s="169"/>
      <c r="C198" s="1982"/>
      <c r="D198" s="1985"/>
      <c r="E198" s="1769"/>
      <c r="F198" s="769" t="s">
        <v>62</v>
      </c>
      <c r="G198" s="1917"/>
      <c r="H198" s="1941"/>
      <c r="I198" s="565" t="s">
        <v>24</v>
      </c>
      <c r="J198" s="620"/>
      <c r="K198" s="621"/>
      <c r="L198" s="623"/>
    </row>
    <row r="199" spans="1:12" hidden="1">
      <c r="A199" s="156"/>
      <c r="B199" s="169"/>
      <c r="C199" s="1982"/>
      <c r="D199" s="1985"/>
      <c r="E199" s="1769"/>
      <c r="F199" s="771" t="s">
        <v>63</v>
      </c>
      <c r="G199" s="1917"/>
      <c r="H199" s="1941"/>
      <c r="I199" s="565" t="s">
        <v>24</v>
      </c>
      <c r="J199" s="620"/>
      <c r="K199" s="621"/>
      <c r="L199" s="623"/>
    </row>
    <row r="200" spans="1:12" ht="15" hidden="1" customHeight="1">
      <c r="A200" s="156"/>
      <c r="B200" s="169"/>
      <c r="C200" s="1982"/>
      <c r="D200" s="1985"/>
      <c r="E200" s="1769"/>
      <c r="F200" s="1410" t="s">
        <v>64</v>
      </c>
      <c r="G200" s="1917"/>
      <c r="H200" s="1941"/>
      <c r="I200" s="565" t="s">
        <v>24</v>
      </c>
      <c r="J200" s="1356"/>
      <c r="K200" s="621"/>
      <c r="L200" s="624"/>
    </row>
    <row r="201" spans="1:12" hidden="1">
      <c r="A201" s="156"/>
      <c r="B201" s="169"/>
      <c r="C201" s="1982"/>
      <c r="D201" s="1986"/>
      <c r="E201" s="1769"/>
      <c r="F201" s="1412"/>
      <c r="G201" s="1917"/>
      <c r="H201" s="1980"/>
      <c r="I201" s="990" t="s">
        <v>25</v>
      </c>
      <c r="J201" s="991">
        <f>SUM(J193:J200)</f>
        <v>0</v>
      </c>
      <c r="K201" s="992">
        <f>SUM(K193:K200)</f>
        <v>0</v>
      </c>
      <c r="L201" s="484">
        <f>SUM(L193:L200)</f>
        <v>0</v>
      </c>
    </row>
    <row r="202" spans="1:12" ht="12.75" thickBot="1">
      <c r="A202" s="986" t="s">
        <v>26</v>
      </c>
      <c r="B202" s="472" t="s">
        <v>16</v>
      </c>
      <c r="C202" s="1918" t="s">
        <v>81</v>
      </c>
      <c r="D202" s="1919"/>
      <c r="E202" s="1919"/>
      <c r="F202" s="1919"/>
      <c r="G202" s="1919"/>
      <c r="H202" s="1919"/>
      <c r="I202" s="1920"/>
      <c r="J202" s="987">
        <f>J192+J201</f>
        <v>1981.6000000000001</v>
      </c>
      <c r="K202" s="988">
        <f>K192+K201</f>
        <v>1981.6000000000001</v>
      </c>
      <c r="L202" s="989">
        <f>L192+L201</f>
        <v>1981.6000000000001</v>
      </c>
    </row>
    <row r="203" spans="1:12" ht="12.75" thickBot="1">
      <c r="A203" s="161" t="s">
        <v>26</v>
      </c>
      <c r="B203" s="162" t="s">
        <v>26</v>
      </c>
      <c r="C203" s="993" t="s">
        <v>214</v>
      </c>
      <c r="D203" s="994"/>
      <c r="E203" s="994"/>
      <c r="F203" s="994"/>
      <c r="G203" s="994"/>
      <c r="H203" s="994"/>
      <c r="I203" s="994"/>
      <c r="J203" s="995"/>
      <c r="K203" s="994"/>
      <c r="L203" s="190"/>
    </row>
    <row r="204" spans="1:12" ht="23.25" customHeight="1">
      <c r="A204" s="1797" t="s">
        <v>26</v>
      </c>
      <c r="B204" s="1804" t="s">
        <v>26</v>
      </c>
      <c r="C204" s="1921" t="s">
        <v>16</v>
      </c>
      <c r="D204" s="1923" t="s">
        <v>215</v>
      </c>
      <c r="E204" s="1777" t="s">
        <v>20</v>
      </c>
      <c r="F204" s="1413" t="s">
        <v>21</v>
      </c>
      <c r="G204" s="1909" t="s">
        <v>113</v>
      </c>
      <c r="H204" s="1911" t="s">
        <v>216</v>
      </c>
      <c r="I204" s="625" t="s">
        <v>24</v>
      </c>
      <c r="J204" s="402">
        <v>25</v>
      </c>
      <c r="K204" s="402">
        <v>30</v>
      </c>
      <c r="L204" s="403">
        <v>30</v>
      </c>
    </row>
    <row r="205" spans="1:12" ht="19.5" customHeight="1" thickBot="1">
      <c r="A205" s="1799"/>
      <c r="B205" s="1831"/>
      <c r="C205" s="1922"/>
      <c r="D205" s="1924"/>
      <c r="E205" s="1778"/>
      <c r="F205" s="1588"/>
      <c r="G205" s="1910"/>
      <c r="H205" s="1912"/>
      <c r="I205" s="853" t="s">
        <v>25</v>
      </c>
      <c r="J205" s="804">
        <f>SUM(J204)</f>
        <v>25</v>
      </c>
      <c r="K205" s="854">
        <f t="shared" ref="K205:L205" si="24">SUM(K204)</f>
        <v>30</v>
      </c>
      <c r="L205" s="805">
        <f t="shared" si="24"/>
        <v>30</v>
      </c>
    </row>
    <row r="206" spans="1:12" ht="26.25" customHeight="1">
      <c r="A206" s="1476" t="s">
        <v>26</v>
      </c>
      <c r="B206" s="1594" t="s">
        <v>26</v>
      </c>
      <c r="C206" s="1928" t="s">
        <v>26</v>
      </c>
      <c r="D206" s="1906" t="s">
        <v>217</v>
      </c>
      <c r="E206" s="1930" t="s">
        <v>181</v>
      </c>
      <c r="F206" s="852" t="s">
        <v>21</v>
      </c>
      <c r="G206" s="1932" t="s">
        <v>182</v>
      </c>
      <c r="H206" s="1925" t="s">
        <v>216</v>
      </c>
      <c r="I206" s="715" t="s">
        <v>24</v>
      </c>
      <c r="J206" s="95">
        <v>0</v>
      </c>
      <c r="K206" s="95">
        <v>0</v>
      </c>
      <c r="L206" s="95">
        <v>0</v>
      </c>
    </row>
    <row r="207" spans="1:12" ht="20.25" customHeight="1">
      <c r="A207" s="1605"/>
      <c r="B207" s="1695"/>
      <c r="C207" s="1929"/>
      <c r="D207" s="1927"/>
      <c r="E207" s="1931"/>
      <c r="F207" s="1410" t="s">
        <v>64</v>
      </c>
      <c r="G207" s="1933"/>
      <c r="H207" s="1926"/>
      <c r="I207" s="1357" t="s">
        <v>24</v>
      </c>
      <c r="J207" s="1358">
        <v>65</v>
      </c>
      <c r="K207" s="1358">
        <v>0</v>
      </c>
      <c r="L207" s="1358">
        <v>0</v>
      </c>
    </row>
    <row r="208" spans="1:12" ht="25.5" customHeight="1">
      <c r="A208" s="1605"/>
      <c r="B208" s="1695"/>
      <c r="C208" s="1929"/>
      <c r="D208" s="1927"/>
      <c r="E208" s="1931"/>
      <c r="F208" s="1412"/>
      <c r="G208" s="1933"/>
      <c r="H208" s="1926"/>
      <c r="I208" s="714" t="s">
        <v>25</v>
      </c>
      <c r="J208" s="214">
        <f>SUM(J206:J207)</f>
        <v>65</v>
      </c>
      <c r="K208" s="214">
        <f>SUM(K206:K206)</f>
        <v>0</v>
      </c>
      <c r="L208" s="947">
        <f>SUM(L206:L206)</f>
        <v>0</v>
      </c>
    </row>
    <row r="209" spans="1:17" ht="25.5" customHeight="1">
      <c r="A209" s="2016" t="s">
        <v>26</v>
      </c>
      <c r="B209" s="1991" t="s">
        <v>26</v>
      </c>
      <c r="C209" s="1993" t="s">
        <v>28</v>
      </c>
      <c r="D209" s="1995" t="s">
        <v>218</v>
      </c>
      <c r="E209" s="1996" t="s">
        <v>181</v>
      </c>
      <c r="F209" s="1577" t="s">
        <v>64</v>
      </c>
      <c r="G209" s="1998" t="s">
        <v>175</v>
      </c>
      <c r="H209" s="2000" t="s">
        <v>216</v>
      </c>
      <c r="I209" s="1207" t="s">
        <v>24</v>
      </c>
      <c r="J209" s="1208">
        <v>100</v>
      </c>
      <c r="K209" s="1030">
        <v>0</v>
      </c>
      <c r="L209" s="1209">
        <v>0</v>
      </c>
    </row>
    <row r="210" spans="1:17" ht="35.25" customHeight="1">
      <c r="A210" s="2024"/>
      <c r="B210" s="1992"/>
      <c r="C210" s="1994"/>
      <c r="D210" s="1860"/>
      <c r="E210" s="1997"/>
      <c r="F210" s="1816"/>
      <c r="G210" s="1999"/>
      <c r="H210" s="2001"/>
      <c r="I210" s="215" t="s">
        <v>25</v>
      </c>
      <c r="J210" s="291">
        <f>J209</f>
        <v>100</v>
      </c>
      <c r="K210" s="291">
        <f>SUM(K208:K208)</f>
        <v>0</v>
      </c>
      <c r="L210" s="1015">
        <f>SUM(L208:L208)</f>
        <v>0</v>
      </c>
    </row>
    <row r="211" spans="1:17" ht="18" customHeight="1">
      <c r="A211" s="77" t="s">
        <v>26</v>
      </c>
      <c r="B211" s="78" t="s">
        <v>26</v>
      </c>
      <c r="C211" s="1987" t="s">
        <v>81</v>
      </c>
      <c r="D211" s="1990"/>
      <c r="E211" s="1990"/>
      <c r="F211" s="1990"/>
      <c r="G211" s="1990"/>
      <c r="H211" s="1990"/>
      <c r="I211" s="1989"/>
      <c r="J211" s="626">
        <f>J205+J208+J210</f>
        <v>190</v>
      </c>
      <c r="K211" s="627">
        <f>K205+K208</f>
        <v>30</v>
      </c>
      <c r="L211" s="948">
        <f>L205+L208</f>
        <v>30</v>
      </c>
    </row>
    <row r="212" spans="1:17" ht="14.25" customHeight="1">
      <c r="A212" s="163" t="s">
        <v>26</v>
      </c>
      <c r="B212" s="184" t="s">
        <v>28</v>
      </c>
      <c r="C212" s="185" t="s">
        <v>219</v>
      </c>
      <c r="D212" s="1"/>
      <c r="E212" s="1"/>
      <c r="F212" s="1"/>
      <c r="G212" s="1"/>
      <c r="H212" s="1"/>
      <c r="I212" s="999"/>
      <c r="J212" s="1000"/>
      <c r="K212" s="1001"/>
      <c r="L212" s="628"/>
    </row>
    <row r="213" spans="1:17" ht="16.5" customHeight="1">
      <c r="A213" s="1858" t="s">
        <v>26</v>
      </c>
      <c r="B213" s="1863" t="s">
        <v>28</v>
      </c>
      <c r="C213" s="2012" t="s">
        <v>16</v>
      </c>
      <c r="D213" s="2014" t="s">
        <v>220</v>
      </c>
      <c r="E213" s="1861" t="s">
        <v>20</v>
      </c>
      <c r="F213" s="1586" t="s">
        <v>21</v>
      </c>
      <c r="G213" s="2010" t="s">
        <v>113</v>
      </c>
      <c r="H213" s="2008" t="s">
        <v>221</v>
      </c>
      <c r="I213" s="996" t="s">
        <v>24</v>
      </c>
      <c r="J213" s="997">
        <v>105</v>
      </c>
      <c r="K213" s="997">
        <v>105</v>
      </c>
      <c r="L213" s="998">
        <v>105</v>
      </c>
    </row>
    <row r="214" spans="1:17" ht="23.25" customHeight="1">
      <c r="A214" s="2007"/>
      <c r="B214" s="1864"/>
      <c r="C214" s="2013"/>
      <c r="D214" s="2015"/>
      <c r="E214" s="1862"/>
      <c r="F214" s="1588"/>
      <c r="G214" s="2011"/>
      <c r="H214" s="2009"/>
      <c r="I214" s="1002" t="s">
        <v>25</v>
      </c>
      <c r="J214" s="1003">
        <f>SUM(J213)</f>
        <v>105</v>
      </c>
      <c r="K214" s="1003">
        <f t="shared" ref="K214:L214" si="25">SUM(K213)</f>
        <v>105</v>
      </c>
      <c r="L214" s="1004">
        <f t="shared" si="25"/>
        <v>105</v>
      </c>
    </row>
    <row r="215" spans="1:17" ht="15" customHeight="1">
      <c r="A215" s="88" t="s">
        <v>26</v>
      </c>
      <c r="B215" s="85" t="s">
        <v>28</v>
      </c>
      <c r="C215" s="1987" t="s">
        <v>81</v>
      </c>
      <c r="D215" s="1988"/>
      <c r="E215" s="1988"/>
      <c r="F215" s="1988"/>
      <c r="G215" s="1988"/>
      <c r="H215" s="1988"/>
      <c r="I215" s="1989"/>
      <c r="J215" s="626">
        <f>J214</f>
        <v>105</v>
      </c>
      <c r="K215" s="626">
        <f t="shared" ref="K215:L215" si="26">K214</f>
        <v>105</v>
      </c>
      <c r="L215" s="632">
        <f t="shared" si="26"/>
        <v>105</v>
      </c>
    </row>
    <row r="216" spans="1:17" ht="18" customHeight="1">
      <c r="A216" s="88" t="s">
        <v>26</v>
      </c>
      <c r="B216" s="64"/>
      <c r="C216" s="65"/>
      <c r="D216" s="65"/>
      <c r="E216" s="65"/>
      <c r="F216" s="65"/>
      <c r="G216" s="65"/>
      <c r="H216" s="65"/>
      <c r="I216" s="178" t="s">
        <v>84</v>
      </c>
      <c r="J216" s="99">
        <f>J202+J211+J215</f>
        <v>2276.6000000000004</v>
      </c>
      <c r="K216" s="99">
        <f>K202+K211+K215</f>
        <v>2116.6000000000004</v>
      </c>
      <c r="L216" s="99">
        <f>L202+L211+L215</f>
        <v>2116.6000000000004</v>
      </c>
      <c r="P216" s="21"/>
    </row>
    <row r="217" spans="1:17" ht="16.5" customHeight="1">
      <c r="A217" s="192" t="s">
        <v>26</v>
      </c>
      <c r="B217" s="1975" t="s">
        <v>142</v>
      </c>
      <c r="C217" s="1976"/>
      <c r="D217" s="1976"/>
      <c r="E217" s="1976"/>
      <c r="F217" s="1976"/>
      <c r="G217" s="1976"/>
      <c r="H217" s="1976"/>
      <c r="I217" s="1976"/>
      <c r="J217" s="630">
        <f>J180+J216</f>
        <v>22766.5</v>
      </c>
      <c r="K217" s="630">
        <f>K180+K216</f>
        <v>23546.300000000003</v>
      </c>
      <c r="L217" s="631">
        <f>L180+L216</f>
        <v>23353.700000000004</v>
      </c>
    </row>
    <row r="218" spans="1:17">
      <c r="A218" s="117" t="s">
        <v>143</v>
      </c>
      <c r="B218" s="118"/>
      <c r="C218" s="118"/>
      <c r="D218" s="118"/>
      <c r="E218" s="118"/>
      <c r="F218" s="118"/>
      <c r="G218" s="118"/>
      <c r="H218" s="118"/>
      <c r="I218" s="118"/>
      <c r="J218" s="144"/>
      <c r="K218" s="145"/>
    </row>
    <row r="219" spans="1:17">
      <c r="A219" s="119"/>
      <c r="B219" s="118"/>
      <c r="C219" s="118"/>
      <c r="D219" s="118"/>
      <c r="E219" s="118"/>
      <c r="F219" s="118"/>
      <c r="G219" s="118"/>
      <c r="H219" s="118"/>
      <c r="I219" s="118"/>
      <c r="J219" s="144"/>
      <c r="K219" s="145"/>
    </row>
    <row r="220" spans="1:17">
      <c r="A220" s="119"/>
      <c r="B220" s="118"/>
      <c r="C220" s="124"/>
      <c r="D220" s="193" t="s">
        <v>144</v>
      </c>
      <c r="E220" s="193"/>
      <c r="F220" s="193"/>
      <c r="G220" s="124"/>
      <c r="H220" s="124"/>
      <c r="I220" s="124"/>
      <c r="J220" s="144"/>
      <c r="K220" s="145"/>
    </row>
    <row r="221" spans="1:17">
      <c r="A221" s="121"/>
      <c r="B221" s="121"/>
      <c r="C221" s="194"/>
      <c r="D221" s="123"/>
      <c r="E221" s="124"/>
      <c r="F221" s="124"/>
      <c r="G221" s="124"/>
      <c r="H221" s="124"/>
      <c r="I221" s="124"/>
      <c r="J221" s="144"/>
      <c r="K221" s="145"/>
      <c r="Q221" s="21"/>
    </row>
    <row r="222" spans="1:17" ht="24">
      <c r="D222" s="1658" t="s">
        <v>145</v>
      </c>
      <c r="E222" s="1659"/>
      <c r="F222" s="1659"/>
      <c r="G222" s="1659"/>
      <c r="H222" s="1659"/>
      <c r="I222" s="1659"/>
      <c r="J222" s="125" t="s">
        <v>11</v>
      </c>
      <c r="K222" s="126" t="s">
        <v>12</v>
      </c>
      <c r="L222" s="127" t="s">
        <v>13</v>
      </c>
    </row>
    <row r="223" spans="1:17">
      <c r="D223" s="1665" t="s">
        <v>146</v>
      </c>
      <c r="E223" s="1666"/>
      <c r="F223" s="1666"/>
      <c r="G223" s="1666"/>
      <c r="H223" s="1666"/>
      <c r="I223" s="1666"/>
      <c r="J223" s="128"/>
      <c r="K223" s="129"/>
      <c r="L223" s="129"/>
    </row>
    <row r="224" spans="1:17" ht="15" customHeight="1">
      <c r="D224" s="1643" t="s">
        <v>147</v>
      </c>
      <c r="E224" s="1644"/>
      <c r="F224" s="1644"/>
      <c r="G224" s="1644"/>
      <c r="H224" s="1644"/>
      <c r="I224" s="1644"/>
      <c r="J224" s="130">
        <f>J225+J231+J232</f>
        <v>22766.5</v>
      </c>
      <c r="K224" s="130">
        <f t="shared" ref="K224:L224" si="27">K225+K231+K232</f>
        <v>23936.199999999997</v>
      </c>
      <c r="L224" s="130">
        <f t="shared" si="27"/>
        <v>23743.599999999999</v>
      </c>
    </row>
    <row r="225" spans="4:12" ht="15" customHeight="1">
      <c r="D225" s="1656" t="s">
        <v>148</v>
      </c>
      <c r="E225" s="1657"/>
      <c r="F225" s="1657"/>
      <c r="G225" s="1657"/>
      <c r="H225" s="1657"/>
      <c r="I225" s="1657"/>
      <c r="J225" s="131">
        <f>SUM(J226:J230)</f>
        <v>22766.400000000001</v>
      </c>
      <c r="K225" s="131">
        <f t="shared" ref="K225:L225" si="28">SUM(K226:K230)</f>
        <v>23936.199999999997</v>
      </c>
      <c r="L225" s="131">
        <f t="shared" si="28"/>
        <v>23743.599999999999</v>
      </c>
    </row>
    <row r="226" spans="4:12" ht="15" customHeight="1">
      <c r="D226" s="1660" t="s">
        <v>149</v>
      </c>
      <c r="E226" s="1661"/>
      <c r="F226" s="1661"/>
      <c r="G226" s="1661"/>
      <c r="H226" s="1661"/>
      <c r="I226" s="1662"/>
      <c r="J226" s="132">
        <f>SUMIF($I7:$I218,"SBN",J7:J218)</f>
        <v>6141.4000000000005</v>
      </c>
      <c r="K226" s="132">
        <f>SUMIF($I7:$I218,"SBN",K7:K218)</f>
        <v>5524.8999999999987</v>
      </c>
      <c r="L226" s="132">
        <f>SUMIF($I7:$I218,"SBN",L7:L218)</f>
        <v>5512.3</v>
      </c>
    </row>
    <row r="227" spans="4:12" ht="15" customHeight="1">
      <c r="D227" s="1646" t="s">
        <v>150</v>
      </c>
      <c r="E227" s="1647"/>
      <c r="F227" s="1647"/>
      <c r="G227" s="1647"/>
      <c r="H227" s="1647"/>
      <c r="I227" s="1648"/>
      <c r="J227" s="132">
        <f>SUMIF($I7:$I218,"VBD",J7:J218)</f>
        <v>16625</v>
      </c>
      <c r="K227" s="132">
        <f>SUMIF($I7:$I218,"VBD",K7:K218)</f>
        <v>16531.3</v>
      </c>
      <c r="L227" s="132">
        <f>SUMIF($I7:$I218,"VBD",L7:L218)</f>
        <v>16531.3</v>
      </c>
    </row>
    <row r="228" spans="4:12" ht="15" customHeight="1">
      <c r="D228" s="1646" t="s">
        <v>151</v>
      </c>
      <c r="E228" s="1647"/>
      <c r="F228" s="1647"/>
      <c r="G228" s="1647"/>
      <c r="H228" s="1647"/>
      <c r="I228" s="1648"/>
      <c r="J228" s="132">
        <f>SUMIF($I7:$I218,"PĮ",J7:J218)</f>
        <v>0</v>
      </c>
      <c r="K228" s="132">
        <f>SUMIF($I7:$I218,"PĮ",K7:K218)</f>
        <v>0</v>
      </c>
      <c r="L228" s="132">
        <f>SUMIF($I7:$I218,"PĮ",L7:L218)</f>
        <v>0</v>
      </c>
    </row>
    <row r="229" spans="4:12" ht="15" customHeight="1">
      <c r="D229" s="1646" t="s">
        <v>152</v>
      </c>
      <c r="E229" s="1647"/>
      <c r="F229" s="1647"/>
      <c r="G229" s="1647"/>
      <c r="H229" s="1647"/>
      <c r="I229" s="1648"/>
      <c r="J229" s="132">
        <f>SUMIF($I7:$I218,"TPP",J7:J218)</f>
        <v>0</v>
      </c>
      <c r="K229" s="132">
        <f>SUMIF($I7:$I218,"TPP",K7:K218)</f>
        <v>0</v>
      </c>
      <c r="L229" s="132">
        <f>SUMIF($I7:$I218,"TPP",L7:L218)</f>
        <v>0</v>
      </c>
    </row>
    <row r="230" spans="4:12" ht="14.45" customHeight="1">
      <c r="D230" s="1646" t="s">
        <v>153</v>
      </c>
      <c r="E230" s="1647"/>
      <c r="F230" s="1647"/>
      <c r="G230" s="1647"/>
      <c r="H230" s="1647"/>
      <c r="I230" s="1648"/>
      <c r="J230" s="132">
        <f>SUMIF($I7:$I218,"ES",J7:J218)</f>
        <v>0</v>
      </c>
      <c r="K230" s="132">
        <f>SUMIF($I7:$I218,"ES",K7:K218)</f>
        <v>1880</v>
      </c>
      <c r="L230" s="132">
        <f>SUMIF($I7:$I218,"ES",L7:L218)</f>
        <v>1700</v>
      </c>
    </row>
    <row r="231" spans="4:12" ht="15.75" customHeight="1">
      <c r="D231" s="1646" t="s">
        <v>154</v>
      </c>
      <c r="E231" s="1647"/>
      <c r="F231" s="1647"/>
      <c r="G231" s="1647"/>
      <c r="H231" s="1647"/>
      <c r="I231" s="1648"/>
      <c r="J231" s="132">
        <f>SUMIF($I7:$I218,"SL",J7:J218)</f>
        <v>0</v>
      </c>
      <c r="K231" s="132">
        <f>SUMIF($I7:$I218,"SL",K7:K218)</f>
        <v>0</v>
      </c>
      <c r="L231" s="132">
        <f>SUMIF($I7:$I218,"SL",L7:L218)</f>
        <v>0</v>
      </c>
    </row>
    <row r="232" spans="4:12" ht="15.75" customHeight="1">
      <c r="D232" s="1646" t="s">
        <v>155</v>
      </c>
      <c r="E232" s="1647"/>
      <c r="F232" s="1647"/>
      <c r="G232" s="1647"/>
      <c r="H232" s="1647"/>
      <c r="I232" s="1648"/>
      <c r="J232" s="133">
        <f>SUMIF($I7:$I218,"AML",J7:J218)</f>
        <v>0.1</v>
      </c>
      <c r="K232" s="133">
        <f>SUMIF($I7:$I218,"AML",K7:K218)</f>
        <v>0</v>
      </c>
      <c r="L232" s="133">
        <f>SUMIF($I7:$I218,"AML",L7:L218)</f>
        <v>0</v>
      </c>
    </row>
    <row r="233" spans="4:12" ht="15.75" customHeight="1">
      <c r="D233" s="1643" t="s">
        <v>156</v>
      </c>
      <c r="E233" s="1644"/>
      <c r="F233" s="1644"/>
      <c r="G233" s="1644"/>
      <c r="H233" s="1644"/>
      <c r="I233" s="1645"/>
      <c r="J233" s="130">
        <v>0</v>
      </c>
      <c r="K233" s="130">
        <v>0</v>
      </c>
      <c r="L233" s="195">
        <v>0</v>
      </c>
    </row>
    <row r="234" spans="4:12" ht="21" customHeight="1">
      <c r="D234" s="1640" t="s">
        <v>157</v>
      </c>
      <c r="E234" s="1641"/>
      <c r="F234" s="1641"/>
      <c r="G234" s="1641"/>
      <c r="H234" s="1641"/>
      <c r="I234" s="1642"/>
      <c r="J234" s="136">
        <v>0</v>
      </c>
      <c r="K234" s="136">
        <v>0</v>
      </c>
      <c r="L234" s="196">
        <v>0</v>
      </c>
    </row>
    <row r="235" spans="4:12" ht="15" customHeight="1">
      <c r="D235" s="1643" t="s">
        <v>158</v>
      </c>
      <c r="E235" s="1644"/>
      <c r="F235" s="1644"/>
      <c r="G235" s="1644"/>
      <c r="H235" s="1644"/>
      <c r="I235" s="1645"/>
      <c r="J235" s="130">
        <f>J224+J233</f>
        <v>22766.5</v>
      </c>
      <c r="K235" s="130">
        <f t="shared" ref="K235:L235" si="29">K224+K233</f>
        <v>23936.199999999997</v>
      </c>
      <c r="L235" s="130">
        <f t="shared" si="29"/>
        <v>23743.599999999999</v>
      </c>
    </row>
    <row r="236" spans="4:12" ht="15.75" customHeight="1">
      <c r="D236" s="1646" t="s">
        <v>159</v>
      </c>
      <c r="E236" s="1647"/>
      <c r="F236" s="1647"/>
      <c r="G236" s="1647"/>
      <c r="H236" s="1647"/>
      <c r="I236" s="1648"/>
      <c r="J236" s="139">
        <v>0</v>
      </c>
      <c r="K236" s="139">
        <v>0</v>
      </c>
      <c r="L236" s="197">
        <v>0</v>
      </c>
    </row>
    <row r="237" spans="4:12">
      <c r="D237" s="1637" t="s">
        <v>160</v>
      </c>
      <c r="E237" s="1638"/>
      <c r="F237" s="1638"/>
      <c r="G237" s="1638"/>
      <c r="H237" s="1638"/>
      <c r="I237" s="1639"/>
      <c r="J237" s="848">
        <f>J235</f>
        <v>22766.5</v>
      </c>
      <c r="K237" s="142">
        <f t="shared" ref="K237:L237" si="30">K235</f>
        <v>23936.199999999997</v>
      </c>
      <c r="L237" s="142">
        <f t="shared" si="30"/>
        <v>23743.599999999999</v>
      </c>
    </row>
    <row r="238" spans="4:12">
      <c r="E238" s="143"/>
      <c r="J238" s="144"/>
      <c r="K238" s="145"/>
    </row>
    <row r="239" spans="4:12">
      <c r="E239" s="143"/>
      <c r="J239" s="144"/>
      <c r="K239" s="145"/>
    </row>
    <row r="240" spans="4:12">
      <c r="E240" s="143"/>
      <c r="J240" s="144"/>
      <c r="K240" s="145"/>
    </row>
    <row r="241" spans="5:11">
      <c r="E241" s="143"/>
      <c r="J241" s="144"/>
      <c r="K241" s="145"/>
    </row>
  </sheetData>
  <mergeCells count="283">
    <mergeCell ref="A35:A41"/>
    <mergeCell ref="F64:F65"/>
    <mergeCell ref="F66:F67"/>
    <mergeCell ref="F62:F63"/>
    <mergeCell ref="B35:B41"/>
    <mergeCell ref="H35:H41"/>
    <mergeCell ref="H42:H70"/>
    <mergeCell ref="C177:C178"/>
    <mergeCell ref="B167:B169"/>
    <mergeCell ref="C167:C169"/>
    <mergeCell ref="F52:F53"/>
    <mergeCell ref="F58:F59"/>
    <mergeCell ref="F60:F61"/>
    <mergeCell ref="G42:G70"/>
    <mergeCell ref="F56:F57"/>
    <mergeCell ref="B143:B146"/>
    <mergeCell ref="F121:F122"/>
    <mergeCell ref="A177:A178"/>
    <mergeCell ref="F115:F116"/>
    <mergeCell ref="F138:F142"/>
    <mergeCell ref="F130:F131"/>
    <mergeCell ref="G130:G131"/>
    <mergeCell ref="A167:A169"/>
    <mergeCell ref="A129:A131"/>
    <mergeCell ref="C182:L182"/>
    <mergeCell ref="H143:H146"/>
    <mergeCell ref="D177:D178"/>
    <mergeCell ref="H172:H174"/>
    <mergeCell ref="E167:E169"/>
    <mergeCell ref="G147:G148"/>
    <mergeCell ref="B21:B23"/>
    <mergeCell ref="B24:B26"/>
    <mergeCell ref="B27:B29"/>
    <mergeCell ref="B30:B31"/>
    <mergeCell ref="F33:F34"/>
    <mergeCell ref="G73:G74"/>
    <mergeCell ref="C73:C74"/>
    <mergeCell ref="D73:D74"/>
    <mergeCell ref="E73:E74"/>
    <mergeCell ref="D42:D70"/>
    <mergeCell ref="D35:D41"/>
    <mergeCell ref="C35:C41"/>
    <mergeCell ref="E35:E41"/>
    <mergeCell ref="H73:H74"/>
    <mergeCell ref="F42:F43"/>
    <mergeCell ref="F44:F45"/>
    <mergeCell ref="F46:F47"/>
    <mergeCell ref="F48:F49"/>
    <mergeCell ref="A32:A34"/>
    <mergeCell ref="F132:F133"/>
    <mergeCell ref="G132:G133"/>
    <mergeCell ref="H132:H133"/>
    <mergeCell ref="B32:B34"/>
    <mergeCell ref="H32:H34"/>
    <mergeCell ref="F68:F70"/>
    <mergeCell ref="A42:A70"/>
    <mergeCell ref="B42:B70"/>
    <mergeCell ref="C42:C70"/>
    <mergeCell ref="B117:B118"/>
    <mergeCell ref="F117:F118"/>
    <mergeCell ref="C104:C110"/>
    <mergeCell ref="F108:F110"/>
    <mergeCell ref="G105:G110"/>
    <mergeCell ref="E32:E34"/>
    <mergeCell ref="G32:G34"/>
    <mergeCell ref="F40:F41"/>
    <mergeCell ref="F50:F51"/>
    <mergeCell ref="E42:E70"/>
    <mergeCell ref="G35:G41"/>
    <mergeCell ref="F93:F94"/>
    <mergeCell ref="G75:G94"/>
    <mergeCell ref="F73:F74"/>
    <mergeCell ref="A213:A214"/>
    <mergeCell ref="B213:B214"/>
    <mergeCell ref="E213:E214"/>
    <mergeCell ref="F213:F214"/>
    <mergeCell ref="H213:H214"/>
    <mergeCell ref="G213:G214"/>
    <mergeCell ref="C213:C214"/>
    <mergeCell ref="D213:D214"/>
    <mergeCell ref="A71:A72"/>
    <mergeCell ref="E71:E72"/>
    <mergeCell ref="C136:C142"/>
    <mergeCell ref="D136:D142"/>
    <mergeCell ref="E136:E142"/>
    <mergeCell ref="H136:H142"/>
    <mergeCell ref="H177:H178"/>
    <mergeCell ref="G177:G178"/>
    <mergeCell ref="A104:A110"/>
    <mergeCell ref="B104:B110"/>
    <mergeCell ref="A209:A210"/>
    <mergeCell ref="C179:I179"/>
    <mergeCell ref="B132:B133"/>
    <mergeCell ref="C132:C133"/>
    <mergeCell ref="D132:D133"/>
    <mergeCell ref="E132:E133"/>
    <mergeCell ref="D225:I225"/>
    <mergeCell ref="D224:I224"/>
    <mergeCell ref="D223:I223"/>
    <mergeCell ref="B217:I217"/>
    <mergeCell ref="D222:I222"/>
    <mergeCell ref="H183:H192"/>
    <mergeCell ref="H193:H201"/>
    <mergeCell ref="C193:C201"/>
    <mergeCell ref="D193:D201"/>
    <mergeCell ref="B204:B205"/>
    <mergeCell ref="B206:B208"/>
    <mergeCell ref="C215:I215"/>
    <mergeCell ref="C211:I211"/>
    <mergeCell ref="B209:B210"/>
    <mergeCell ref="C209:C210"/>
    <mergeCell ref="D209:D210"/>
    <mergeCell ref="E209:E210"/>
    <mergeCell ref="F209:F210"/>
    <mergeCell ref="G209:G210"/>
    <mergeCell ref="H209:H210"/>
    <mergeCell ref="B183:B192"/>
    <mergeCell ref="E193:E201"/>
    <mergeCell ref="C183:C192"/>
    <mergeCell ref="D183:D192"/>
    <mergeCell ref="B10:B11"/>
    <mergeCell ref="E12:E31"/>
    <mergeCell ref="D236:I236"/>
    <mergeCell ref="D231:I231"/>
    <mergeCell ref="D233:I233"/>
    <mergeCell ref="D232:I232"/>
    <mergeCell ref="D234:I234"/>
    <mergeCell ref="D235:I235"/>
    <mergeCell ref="D228:I228"/>
    <mergeCell ref="D227:I227"/>
    <mergeCell ref="D229:I229"/>
    <mergeCell ref="D230:I230"/>
    <mergeCell ref="H71:H72"/>
    <mergeCell ref="D71:D72"/>
    <mergeCell ref="C71:C72"/>
    <mergeCell ref="B71:B72"/>
    <mergeCell ref="B12:B14"/>
    <mergeCell ref="B15:B17"/>
    <mergeCell ref="B18:B20"/>
    <mergeCell ref="G71:G72"/>
    <mergeCell ref="F71:F72"/>
    <mergeCell ref="B129:B131"/>
    <mergeCell ref="C129:C131"/>
    <mergeCell ref="D226:I226"/>
    <mergeCell ref="B1:K1"/>
    <mergeCell ref="B2:K2"/>
    <mergeCell ref="A4:A6"/>
    <mergeCell ref="B4:B6"/>
    <mergeCell ref="C4:C6"/>
    <mergeCell ref="D4:D6"/>
    <mergeCell ref="E4:E6"/>
    <mergeCell ref="F4:F6"/>
    <mergeCell ref="G4:G6"/>
    <mergeCell ref="I4:I6"/>
    <mergeCell ref="K5:K6"/>
    <mergeCell ref="J5:J6"/>
    <mergeCell ref="L5:L6"/>
    <mergeCell ref="H4:H6"/>
    <mergeCell ref="C10:C11"/>
    <mergeCell ref="D10:D11"/>
    <mergeCell ref="E10:E11"/>
    <mergeCell ref="F10:F11"/>
    <mergeCell ref="G10:G11"/>
    <mergeCell ref="H10:H11"/>
    <mergeCell ref="G13:G31"/>
    <mergeCell ref="H12:H31"/>
    <mergeCell ref="F30:F31"/>
    <mergeCell ref="C9:L9"/>
    <mergeCell ref="C12:C31"/>
    <mergeCell ref="D12:D31"/>
    <mergeCell ref="A206:A208"/>
    <mergeCell ref="F204:F205"/>
    <mergeCell ref="G204:G205"/>
    <mergeCell ref="H204:H205"/>
    <mergeCell ref="G183:G192"/>
    <mergeCell ref="G193:G201"/>
    <mergeCell ref="C202:I202"/>
    <mergeCell ref="F191:F192"/>
    <mergeCell ref="F200:F201"/>
    <mergeCell ref="F183:F184"/>
    <mergeCell ref="A204:A205"/>
    <mergeCell ref="C204:C205"/>
    <mergeCell ref="D204:D205"/>
    <mergeCell ref="E204:E205"/>
    <mergeCell ref="H206:H208"/>
    <mergeCell ref="D206:D208"/>
    <mergeCell ref="C206:C208"/>
    <mergeCell ref="E206:E208"/>
    <mergeCell ref="G206:G208"/>
    <mergeCell ref="F207:F208"/>
    <mergeCell ref="A183:A192"/>
    <mergeCell ref="E183:E192"/>
    <mergeCell ref="C32:C34"/>
    <mergeCell ref="A10:A11"/>
    <mergeCell ref="G149:G166"/>
    <mergeCell ref="C143:C146"/>
    <mergeCell ref="C75:C94"/>
    <mergeCell ref="D75:D94"/>
    <mergeCell ref="E75:E94"/>
    <mergeCell ref="C147:C166"/>
    <mergeCell ref="D143:D146"/>
    <mergeCell ref="E143:E146"/>
    <mergeCell ref="A73:A74"/>
    <mergeCell ref="B73:B74"/>
    <mergeCell ref="A12:A14"/>
    <mergeCell ref="A15:A17"/>
    <mergeCell ref="A18:A20"/>
    <mergeCell ref="A21:A23"/>
    <mergeCell ref="A24:A26"/>
    <mergeCell ref="A27:A29"/>
    <mergeCell ref="A30:A31"/>
    <mergeCell ref="G144:G146"/>
    <mergeCell ref="E103:E110"/>
    <mergeCell ref="F103:F104"/>
    <mergeCell ref="G112:G116"/>
    <mergeCell ref="D32:D34"/>
    <mergeCell ref="F177:F178"/>
    <mergeCell ref="B136:B142"/>
    <mergeCell ref="F145:F146"/>
    <mergeCell ref="F136:F137"/>
    <mergeCell ref="F156:F157"/>
    <mergeCell ref="G136:G142"/>
    <mergeCell ref="B177:B178"/>
    <mergeCell ref="B147:B166"/>
    <mergeCell ref="F147:F148"/>
    <mergeCell ref="D237:I237"/>
    <mergeCell ref="A111:A116"/>
    <mergeCell ref="B111:B116"/>
    <mergeCell ref="C111:C116"/>
    <mergeCell ref="D111:D116"/>
    <mergeCell ref="E111:E116"/>
    <mergeCell ref="H111:H116"/>
    <mergeCell ref="B172:B174"/>
    <mergeCell ref="C172:C174"/>
    <mergeCell ref="D172:D174"/>
    <mergeCell ref="E172:E174"/>
    <mergeCell ref="F172:F174"/>
    <mergeCell ref="G172:G174"/>
    <mergeCell ref="A147:A166"/>
    <mergeCell ref="E147:E166"/>
    <mergeCell ref="H147:H166"/>
    <mergeCell ref="F165:F166"/>
    <mergeCell ref="I117:I118"/>
    <mergeCell ref="B181:L181"/>
    <mergeCell ref="A143:A146"/>
    <mergeCell ref="A136:A142"/>
    <mergeCell ref="D129:D131"/>
    <mergeCell ref="E129:E131"/>
    <mergeCell ref="E177:E178"/>
    <mergeCell ref="A172:A174"/>
    <mergeCell ref="H95:H102"/>
    <mergeCell ref="A75:A94"/>
    <mergeCell ref="B75:B94"/>
    <mergeCell ref="H75:H94"/>
    <mergeCell ref="A95:A102"/>
    <mergeCell ref="B95:B102"/>
    <mergeCell ref="C95:C102"/>
    <mergeCell ref="D95:D102"/>
    <mergeCell ref="E95:E102"/>
    <mergeCell ref="F100:F102"/>
    <mergeCell ref="G95:G102"/>
    <mergeCell ref="F83:F84"/>
    <mergeCell ref="A132:A133"/>
    <mergeCell ref="F168:F169"/>
    <mergeCell ref="C134:I134"/>
    <mergeCell ref="L117:L118"/>
    <mergeCell ref="J121:J122"/>
    <mergeCell ref="I121:I122"/>
    <mergeCell ref="G103:G104"/>
    <mergeCell ref="H103:H110"/>
    <mergeCell ref="D167:D169"/>
    <mergeCell ref="G167:G169"/>
    <mergeCell ref="H167:H169"/>
    <mergeCell ref="D147:D166"/>
    <mergeCell ref="F127:F128"/>
    <mergeCell ref="G117:G128"/>
    <mergeCell ref="H117:H128"/>
    <mergeCell ref="K121:K122"/>
    <mergeCell ref="L121:L122"/>
    <mergeCell ref="H129:H131"/>
    <mergeCell ref="D103:D110"/>
    <mergeCell ref="J117:J118"/>
    <mergeCell ref="K117:K118"/>
  </mergeCells>
  <pageMargins left="0.7" right="0.7" top="0.75" bottom="0.75" header="0.3" footer="0.3"/>
  <pageSetup paperSize="9" scale="5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5"/>
  <sheetViews>
    <sheetView zoomScaleNormal="100" workbookViewId="0">
      <pane ySplit="6" topLeftCell="A174" activePane="bottomLeft" state="frozen"/>
      <selection pane="bottomLeft" activeCell="U184" sqref="U184"/>
    </sheetView>
  </sheetViews>
  <sheetFormatPr defaultRowHeight="15"/>
  <cols>
    <col min="1" max="1" width="5.140625" style="19" customWidth="1"/>
    <col min="2" max="2" width="5.42578125" style="19" customWidth="1"/>
    <col min="3" max="3" width="5.28515625" style="19" customWidth="1"/>
    <col min="4" max="4" width="18.42578125" style="19" customWidth="1"/>
    <col min="5" max="5" width="6.28515625" style="19" customWidth="1"/>
    <col min="6" max="6" width="21.28515625" style="19" customWidth="1"/>
    <col min="7" max="7" width="15.140625" style="19" customWidth="1"/>
    <col min="8" max="8" width="11.7109375" style="19" customWidth="1"/>
    <col min="9" max="12" width="9.140625" style="19"/>
    <col min="13" max="16384" width="9.140625" style="530"/>
  </cols>
  <sheetData>
    <row r="1" spans="1:14">
      <c r="B1" s="1542"/>
      <c r="C1" s="1542"/>
      <c r="D1" s="1542"/>
      <c r="E1" s="1542"/>
      <c r="F1" s="1542"/>
      <c r="G1" s="1542"/>
      <c r="H1" s="1542"/>
      <c r="I1" s="1542"/>
      <c r="J1" s="1542"/>
      <c r="K1" s="1542"/>
    </row>
    <row r="2" spans="1:14" ht="29.25" customHeight="1">
      <c r="A2" s="198"/>
      <c r="B2" s="1563" t="s">
        <v>222</v>
      </c>
      <c r="C2" s="1563"/>
      <c r="D2" s="1563"/>
      <c r="E2" s="1563"/>
      <c r="F2" s="1563"/>
      <c r="G2" s="1563"/>
      <c r="H2" s="1563"/>
      <c r="I2" s="1563"/>
      <c r="J2" s="1563"/>
      <c r="K2" s="1563"/>
    </row>
    <row r="3" spans="1:14">
      <c r="A3" s="198"/>
      <c r="B3" s="199"/>
      <c r="C3" s="199"/>
      <c r="D3" s="199"/>
      <c r="E3" s="199"/>
      <c r="F3" s="199"/>
      <c r="G3" s="199"/>
      <c r="H3" s="199"/>
      <c r="I3" s="199"/>
      <c r="J3" s="198"/>
      <c r="K3" s="198"/>
    </row>
    <row r="4" spans="1:14" ht="24">
      <c r="A4" s="1680" t="s">
        <v>2</v>
      </c>
      <c r="B4" s="1551" t="s">
        <v>3</v>
      </c>
      <c r="C4" s="1551" t="s">
        <v>4</v>
      </c>
      <c r="D4" s="1548" t="s">
        <v>5</v>
      </c>
      <c r="E4" s="1545" t="s">
        <v>6</v>
      </c>
      <c r="F4" s="1545" t="s">
        <v>7</v>
      </c>
      <c r="G4" s="1545" t="s">
        <v>8</v>
      </c>
      <c r="H4" s="1545" t="s">
        <v>9</v>
      </c>
      <c r="I4" s="1545" t="s">
        <v>10</v>
      </c>
      <c r="J4" s="200" t="s">
        <v>11</v>
      </c>
      <c r="K4" s="200" t="s">
        <v>12</v>
      </c>
      <c r="L4" s="24" t="s">
        <v>13</v>
      </c>
    </row>
    <row r="5" spans="1:14">
      <c r="A5" s="1681"/>
      <c r="B5" s="1552"/>
      <c r="C5" s="1552"/>
      <c r="D5" s="1549"/>
      <c r="E5" s="1546"/>
      <c r="F5" s="1546"/>
      <c r="G5" s="1546"/>
      <c r="H5" s="1546"/>
      <c r="I5" s="1546"/>
      <c r="J5" s="2497" t="s">
        <v>14</v>
      </c>
      <c r="K5" s="2497" t="s">
        <v>14</v>
      </c>
      <c r="L5" s="2537" t="s">
        <v>14</v>
      </c>
    </row>
    <row r="6" spans="1:14" ht="60" customHeight="1" thickBot="1">
      <c r="A6" s="1681"/>
      <c r="B6" s="1552"/>
      <c r="C6" s="1552"/>
      <c r="D6" s="1549"/>
      <c r="E6" s="1546"/>
      <c r="F6" s="1546"/>
      <c r="G6" s="1546"/>
      <c r="H6" s="1547"/>
      <c r="I6" s="1546"/>
      <c r="J6" s="2498"/>
      <c r="K6" s="2498"/>
      <c r="L6" s="2538"/>
    </row>
    <row r="7" spans="1:14" ht="15.75" customHeight="1" thickBot="1">
      <c r="A7" s="201" t="s">
        <v>223</v>
      </c>
      <c r="B7" s="202"/>
      <c r="C7" s="202"/>
      <c r="D7" s="202"/>
      <c r="E7" s="202"/>
      <c r="F7" s="202"/>
      <c r="G7" s="202"/>
      <c r="H7" s="202"/>
      <c r="I7" s="202"/>
      <c r="J7" s="202"/>
      <c r="K7" s="202"/>
      <c r="L7" s="203"/>
    </row>
    <row r="8" spans="1:14">
      <c r="A8" s="64" t="s">
        <v>16</v>
      </c>
      <c r="B8" s="204" t="s">
        <v>224</v>
      </c>
      <c r="C8" s="205"/>
      <c r="D8" s="205"/>
      <c r="E8" s="205"/>
      <c r="F8" s="205"/>
      <c r="G8" s="205"/>
      <c r="H8" s="205"/>
      <c r="I8" s="205"/>
      <c r="J8" s="205"/>
      <c r="K8" s="205"/>
      <c r="L8" s="206"/>
    </row>
    <row r="9" spans="1:14" ht="15.75" customHeight="1">
      <c r="A9" s="63" t="s">
        <v>16</v>
      </c>
      <c r="B9" s="85" t="s">
        <v>16</v>
      </c>
      <c r="C9" s="207" t="s">
        <v>225</v>
      </c>
      <c r="D9" s="208"/>
      <c r="E9" s="208"/>
      <c r="F9" s="208"/>
      <c r="G9" s="208"/>
      <c r="H9" s="208"/>
      <c r="I9" s="208"/>
      <c r="J9" s="208"/>
      <c r="K9" s="208"/>
      <c r="L9" s="209"/>
    </row>
    <row r="10" spans="1:14" ht="46.5" customHeight="1">
      <c r="A10" s="1483" t="s">
        <v>16</v>
      </c>
      <c r="B10" s="2225" t="s">
        <v>16</v>
      </c>
      <c r="C10" s="2425" t="s">
        <v>16</v>
      </c>
      <c r="D10" s="2409" t="s">
        <v>226</v>
      </c>
      <c r="E10" s="2413" t="s">
        <v>20</v>
      </c>
      <c r="F10" s="2201" t="s">
        <v>21</v>
      </c>
      <c r="G10" s="1932" t="s">
        <v>106</v>
      </c>
      <c r="H10" s="2483" t="s">
        <v>23</v>
      </c>
      <c r="I10" s="210" t="s">
        <v>88</v>
      </c>
      <c r="J10" s="894">
        <f>273.4+1.1</f>
        <v>274.5</v>
      </c>
      <c r="K10" s="895">
        <v>274.5</v>
      </c>
      <c r="L10" s="1115">
        <v>274.5</v>
      </c>
      <c r="N10" s="532"/>
    </row>
    <row r="11" spans="1:14">
      <c r="A11" s="1483"/>
      <c r="B11" s="2225"/>
      <c r="C11" s="2425"/>
      <c r="D11" s="2409"/>
      <c r="E11" s="2414"/>
      <c r="F11" s="2210"/>
      <c r="G11" s="2394"/>
      <c r="H11" s="2484"/>
      <c r="I11" s="191" t="s">
        <v>25</v>
      </c>
      <c r="J11" s="74">
        <f>SUM(J10:J10)</f>
        <v>274.5</v>
      </c>
      <c r="K11" s="168">
        <f>SUM(K10:K10)</f>
        <v>274.5</v>
      </c>
      <c r="L11" s="1114">
        <f>SUM(L10:L10)</f>
        <v>274.5</v>
      </c>
    </row>
    <row r="12" spans="1:14">
      <c r="A12" s="2424" t="s">
        <v>16</v>
      </c>
      <c r="B12" s="2427" t="s">
        <v>16</v>
      </c>
      <c r="C12" s="2425" t="s">
        <v>26</v>
      </c>
      <c r="D12" s="2409" t="s">
        <v>227</v>
      </c>
      <c r="E12" s="2418" t="s">
        <v>20</v>
      </c>
      <c r="F12" s="2201" t="s">
        <v>21</v>
      </c>
      <c r="G12" s="1932" t="s">
        <v>228</v>
      </c>
      <c r="H12" s="2396" t="s">
        <v>229</v>
      </c>
      <c r="I12" s="211" t="s">
        <v>24</v>
      </c>
      <c r="J12" s="880">
        <v>3289.2</v>
      </c>
      <c r="K12" s="880">
        <v>3289.2</v>
      </c>
      <c r="L12" s="880">
        <v>3289.2</v>
      </c>
    </row>
    <row r="13" spans="1:14">
      <c r="A13" s="1605"/>
      <c r="B13" s="2428"/>
      <c r="C13" s="2425"/>
      <c r="D13" s="2409"/>
      <c r="E13" s="2419"/>
      <c r="F13" s="2189"/>
      <c r="G13" s="1933"/>
      <c r="H13" s="2389"/>
      <c r="I13" s="1359" t="s">
        <v>88</v>
      </c>
      <c r="J13" s="1360">
        <v>0</v>
      </c>
      <c r="K13" s="1360">
        <v>0</v>
      </c>
      <c r="L13" s="1360">
        <v>0</v>
      </c>
    </row>
    <row r="14" spans="1:14">
      <c r="A14" s="1605"/>
      <c r="B14" s="2428"/>
      <c r="C14" s="2425"/>
      <c r="D14" s="2409"/>
      <c r="E14" s="2419"/>
      <c r="F14" s="2189"/>
      <c r="G14" s="1933"/>
      <c r="H14" s="2389"/>
      <c r="I14" s="1361" t="s">
        <v>31</v>
      </c>
      <c r="J14" s="1362">
        <v>328.2</v>
      </c>
      <c r="K14" s="1362">
        <v>328.2</v>
      </c>
      <c r="L14" s="1362">
        <v>328.2</v>
      </c>
    </row>
    <row r="15" spans="1:14" ht="39" customHeight="1">
      <c r="A15" s="2426"/>
      <c r="B15" s="2429"/>
      <c r="C15" s="2425"/>
      <c r="D15" s="2409"/>
      <c r="E15" s="2420"/>
      <c r="F15" s="2210"/>
      <c r="G15" s="2394"/>
      <c r="H15" s="1463"/>
      <c r="I15" s="212" t="s">
        <v>25</v>
      </c>
      <c r="J15" s="213">
        <f>SUM(J12:J14)</f>
        <v>3617.3999999999996</v>
      </c>
      <c r="K15" s="213">
        <f t="shared" ref="K15:L15" si="0">SUM(K12:K14)</f>
        <v>3617.3999999999996</v>
      </c>
      <c r="L15" s="214">
        <f t="shared" si="0"/>
        <v>3617.3999999999996</v>
      </c>
    </row>
    <row r="16" spans="1:14" ht="32.25" customHeight="1" thickBot="1">
      <c r="A16" s="1483" t="s">
        <v>16</v>
      </c>
      <c r="B16" s="2225" t="s">
        <v>16</v>
      </c>
      <c r="C16" s="2425" t="s">
        <v>28</v>
      </c>
      <c r="D16" s="2409" t="s">
        <v>230</v>
      </c>
      <c r="E16" s="2413" t="s">
        <v>20</v>
      </c>
      <c r="F16" s="2201" t="s">
        <v>21</v>
      </c>
      <c r="G16" s="1932" t="s">
        <v>231</v>
      </c>
      <c r="H16" s="2485" t="s">
        <v>23</v>
      </c>
      <c r="I16" s="1121" t="s">
        <v>232</v>
      </c>
      <c r="J16" s="1122">
        <f>4291.9+8698.7</f>
        <v>12990.6</v>
      </c>
      <c r="K16" s="1122">
        <v>0</v>
      </c>
      <c r="L16" s="1122">
        <v>0</v>
      </c>
    </row>
    <row r="17" spans="1:14" ht="19.5" customHeight="1" thickBot="1">
      <c r="A17" s="1483"/>
      <c r="B17" s="2225"/>
      <c r="C17" s="2425"/>
      <c r="D17" s="2409"/>
      <c r="E17" s="2414"/>
      <c r="F17" s="2210"/>
      <c r="G17" s="2394"/>
      <c r="H17" s="1463"/>
      <c r="I17" s="810" t="s">
        <v>25</v>
      </c>
      <c r="J17" s="812">
        <f>SUM(J16:J16)</f>
        <v>12990.6</v>
      </c>
      <c r="K17" s="812">
        <f>SUM(K16:K16)</f>
        <v>0</v>
      </c>
      <c r="L17" s="30">
        <f>SUM(L16:L16)</f>
        <v>0</v>
      </c>
    </row>
    <row r="18" spans="1:14" ht="77.25" customHeight="1" thickBot="1">
      <c r="A18" s="2424" t="s">
        <v>16</v>
      </c>
      <c r="B18" s="2427" t="s">
        <v>16</v>
      </c>
      <c r="C18" s="2421" t="s">
        <v>32</v>
      </c>
      <c r="D18" s="2409" t="s">
        <v>233</v>
      </c>
      <c r="E18" s="2413" t="s">
        <v>20</v>
      </c>
      <c r="F18" s="2201" t="s">
        <v>21</v>
      </c>
      <c r="G18" s="1932" t="s">
        <v>228</v>
      </c>
      <c r="H18" s="2485" t="s">
        <v>23</v>
      </c>
      <c r="I18" s="811" t="s">
        <v>88</v>
      </c>
      <c r="J18" s="896">
        <v>0</v>
      </c>
      <c r="K18" s="896">
        <v>0</v>
      </c>
      <c r="L18" s="897">
        <v>0</v>
      </c>
    </row>
    <row r="19" spans="1:14" ht="18.75" customHeight="1" thickBot="1">
      <c r="A19" s="1605"/>
      <c r="B19" s="2428"/>
      <c r="C19" s="2174"/>
      <c r="D19" s="2415"/>
      <c r="E19" s="2383"/>
      <c r="F19" s="2189"/>
      <c r="G19" s="1933"/>
      <c r="H19" s="2486"/>
      <c r="I19" s="1123" t="s">
        <v>232</v>
      </c>
      <c r="J19" s="1124">
        <v>0</v>
      </c>
      <c r="K19" s="1124">
        <v>0</v>
      </c>
      <c r="L19" s="1125">
        <v>0</v>
      </c>
    </row>
    <row r="20" spans="1:14" ht="15.75" customHeight="1" thickBot="1">
      <c r="A20" s="1605"/>
      <c r="B20" s="2428"/>
      <c r="C20" s="2174"/>
      <c r="D20" s="2415"/>
      <c r="E20" s="2383"/>
      <c r="F20" s="2189"/>
      <c r="G20" s="1933"/>
      <c r="H20" s="1926"/>
      <c r="I20" s="215" t="s">
        <v>25</v>
      </c>
      <c r="J20" s="551">
        <f>SUM(J18:J19)</f>
        <v>0</v>
      </c>
      <c r="K20" s="551">
        <f t="shared" ref="K20:L20" si="1">SUM(K18)</f>
        <v>0</v>
      </c>
      <c r="L20" s="30">
        <f t="shared" si="1"/>
        <v>0</v>
      </c>
    </row>
    <row r="21" spans="1:14" ht="20.25" customHeight="1" thickBot="1">
      <c r="A21" s="2126" t="s">
        <v>16</v>
      </c>
      <c r="B21" s="2149" t="s">
        <v>16</v>
      </c>
      <c r="C21" s="1993" t="s">
        <v>34</v>
      </c>
      <c r="D21" s="2539" t="s">
        <v>234</v>
      </c>
      <c r="E21" s="2416" t="s">
        <v>20</v>
      </c>
      <c r="F21" s="1687" t="s">
        <v>21</v>
      </c>
      <c r="G21" s="2422" t="s">
        <v>77</v>
      </c>
      <c r="H21" s="2411" t="s">
        <v>23</v>
      </c>
      <c r="I21" s="235" t="s">
        <v>24</v>
      </c>
      <c r="J21" s="898">
        <v>29.8</v>
      </c>
      <c r="K21" s="898">
        <v>30</v>
      </c>
      <c r="L21" s="899">
        <v>30</v>
      </c>
    </row>
    <row r="22" spans="1:14" ht="17.25" customHeight="1" thickBot="1">
      <c r="A22" s="2128"/>
      <c r="B22" s="2139"/>
      <c r="C22" s="1994"/>
      <c r="D22" s="2540"/>
      <c r="E22" s="2417"/>
      <c r="F22" s="2410"/>
      <c r="G22" s="2423"/>
      <c r="H22" s="2412"/>
      <c r="I22" s="221" t="s">
        <v>25</v>
      </c>
      <c r="J22" s="222">
        <f>SUM(J21)</f>
        <v>29.8</v>
      </c>
      <c r="K22" s="222">
        <f t="shared" ref="K22:L22" si="2">SUM(K21)</f>
        <v>30</v>
      </c>
      <c r="L22" s="223">
        <f t="shared" si="2"/>
        <v>30</v>
      </c>
    </row>
    <row r="23" spans="1:14" ht="15.75" customHeight="1">
      <c r="A23" s="77" t="s">
        <v>16</v>
      </c>
      <c r="B23" s="81" t="s">
        <v>16</v>
      </c>
      <c r="C23" s="2184" t="s">
        <v>81</v>
      </c>
      <c r="D23" s="2185"/>
      <c r="E23" s="2185"/>
      <c r="F23" s="2185"/>
      <c r="G23" s="2185"/>
      <c r="H23" s="2186"/>
      <c r="I23" s="224"/>
      <c r="J23" s="225">
        <f>J11+J15+J17+J20+J22</f>
        <v>16912.3</v>
      </c>
      <c r="K23" s="225">
        <f>K11+K15+K17+K20+K22</f>
        <v>3921.8999999999996</v>
      </c>
      <c r="L23" s="226">
        <f>L11+L15+L17+L20+L22</f>
        <v>3921.8999999999996</v>
      </c>
    </row>
    <row r="24" spans="1:14" ht="15.75" customHeight="1">
      <c r="A24" s="88" t="s">
        <v>16</v>
      </c>
      <c r="B24" s="227" t="s">
        <v>26</v>
      </c>
      <c r="C24" s="228" t="s">
        <v>235</v>
      </c>
      <c r="D24" s="229"/>
      <c r="E24" s="229"/>
      <c r="F24" s="230"/>
      <c r="G24" s="230"/>
      <c r="H24" s="230"/>
      <c r="I24" s="231"/>
      <c r="J24" s="232"/>
      <c r="K24" s="232"/>
      <c r="L24" s="233"/>
    </row>
    <row r="25" spans="1:14" ht="24.75" customHeight="1">
      <c r="A25" s="2441" t="s">
        <v>16</v>
      </c>
      <c r="B25" s="2491" t="s">
        <v>26</v>
      </c>
      <c r="C25" s="2174" t="s">
        <v>16</v>
      </c>
      <c r="D25" s="2175" t="s">
        <v>236</v>
      </c>
      <c r="E25" s="2493" t="s">
        <v>20</v>
      </c>
      <c r="F25" s="234" t="s">
        <v>21</v>
      </c>
      <c r="G25" s="900" t="s">
        <v>237</v>
      </c>
      <c r="H25" s="2495" t="s">
        <v>23</v>
      </c>
      <c r="I25" s="235" t="s">
        <v>88</v>
      </c>
      <c r="J25" s="236">
        <v>98</v>
      </c>
      <c r="K25" s="236">
        <v>98</v>
      </c>
      <c r="L25" s="1064">
        <v>98</v>
      </c>
      <c r="N25" s="532"/>
    </row>
    <row r="26" spans="1:14" ht="18" customHeight="1">
      <c r="A26" s="1597"/>
      <c r="B26" s="2492"/>
      <c r="C26" s="2174"/>
      <c r="D26" s="2175"/>
      <c r="E26" s="2493"/>
      <c r="F26" s="2442" t="s">
        <v>71</v>
      </c>
      <c r="G26" s="2446" t="s">
        <v>37</v>
      </c>
      <c r="H26" s="2386"/>
      <c r="I26" s="811" t="s">
        <v>24</v>
      </c>
      <c r="J26" s="238">
        <v>0</v>
      </c>
      <c r="K26" s="238">
        <v>0</v>
      </c>
      <c r="L26" s="593">
        <v>0</v>
      </c>
    </row>
    <row r="27" spans="1:14" ht="21" customHeight="1">
      <c r="A27" s="1597"/>
      <c r="B27" s="2492"/>
      <c r="C27" s="2174"/>
      <c r="D27" s="2175"/>
      <c r="E27" s="2493"/>
      <c r="F27" s="2442"/>
      <c r="G27" s="2447"/>
      <c r="H27" s="2386"/>
      <c r="I27" s="1116" t="s">
        <v>88</v>
      </c>
      <c r="J27" s="1144">
        <v>20</v>
      </c>
      <c r="K27" s="1144">
        <v>20</v>
      </c>
      <c r="L27" s="1145">
        <v>20</v>
      </c>
      <c r="N27" s="532"/>
    </row>
    <row r="28" spans="1:14" ht="25.5" customHeight="1">
      <c r="A28" s="1597"/>
      <c r="B28" s="2492"/>
      <c r="C28" s="2174"/>
      <c r="D28" s="2175"/>
      <c r="E28" s="2493"/>
      <c r="F28" s="901" t="s">
        <v>238</v>
      </c>
      <c r="G28" s="2447"/>
      <c r="H28" s="2386"/>
      <c r="I28" s="1068" t="s">
        <v>88</v>
      </c>
      <c r="J28" s="236">
        <v>12</v>
      </c>
      <c r="K28" s="236">
        <v>12</v>
      </c>
      <c r="L28" s="1064">
        <v>12</v>
      </c>
    </row>
    <row r="29" spans="1:14" ht="24">
      <c r="A29" s="1597"/>
      <c r="B29" s="2492"/>
      <c r="C29" s="2174"/>
      <c r="D29" s="2175"/>
      <c r="E29" s="2493"/>
      <c r="F29" s="901" t="s">
        <v>40</v>
      </c>
      <c r="G29" s="2447"/>
      <c r="H29" s="2386"/>
      <c r="I29" s="1118" t="s">
        <v>88</v>
      </c>
      <c r="J29" s="902">
        <v>9.8000000000000007</v>
      </c>
      <c r="K29" s="902">
        <v>9.8000000000000007</v>
      </c>
      <c r="L29" s="1117">
        <v>9.8000000000000007</v>
      </c>
    </row>
    <row r="30" spans="1:14" ht="36" customHeight="1">
      <c r="A30" s="1597"/>
      <c r="B30" s="2492"/>
      <c r="C30" s="2174"/>
      <c r="D30" s="2175"/>
      <c r="E30" s="2493"/>
      <c r="F30" s="901" t="s">
        <v>41</v>
      </c>
      <c r="G30" s="2447"/>
      <c r="H30" s="2386"/>
      <c r="I30" s="1065" t="s">
        <v>88</v>
      </c>
      <c r="J30" s="244">
        <v>10.3</v>
      </c>
      <c r="K30" s="244">
        <v>10.3</v>
      </c>
      <c r="L30" s="1067">
        <v>10.3</v>
      </c>
    </row>
    <row r="31" spans="1:14" ht="36" customHeight="1">
      <c r="A31" s="1597"/>
      <c r="B31" s="2492"/>
      <c r="C31" s="2174"/>
      <c r="D31" s="2175"/>
      <c r="E31" s="2493"/>
      <c r="F31" s="901" t="s">
        <v>42</v>
      </c>
      <c r="G31" s="2447"/>
      <c r="H31" s="2386"/>
      <c r="I31" s="1065" t="s">
        <v>88</v>
      </c>
      <c r="J31" s="16">
        <v>36</v>
      </c>
      <c r="K31" s="16">
        <v>36</v>
      </c>
      <c r="L31" s="1262">
        <v>36</v>
      </c>
    </row>
    <row r="32" spans="1:14" ht="22.5" customHeight="1">
      <c r="A32" s="1597"/>
      <c r="B32" s="2492"/>
      <c r="C32" s="2174"/>
      <c r="D32" s="2175"/>
      <c r="E32" s="2493"/>
      <c r="F32" s="2442" t="s">
        <v>43</v>
      </c>
      <c r="G32" s="2447"/>
      <c r="H32" s="2386"/>
      <c r="I32" s="1256" t="s">
        <v>24</v>
      </c>
      <c r="J32" s="1053">
        <v>5</v>
      </c>
      <c r="K32" s="1053">
        <v>0</v>
      </c>
      <c r="L32" s="1045">
        <v>0</v>
      </c>
    </row>
    <row r="33" spans="1:12" ht="24.75" customHeight="1">
      <c r="A33" s="1597"/>
      <c r="B33" s="2492"/>
      <c r="C33" s="2174"/>
      <c r="D33" s="2175"/>
      <c r="E33" s="2493"/>
      <c r="F33" s="2442"/>
      <c r="G33" s="2447"/>
      <c r="H33" s="2386"/>
      <c r="I33" s="1116" t="s">
        <v>88</v>
      </c>
      <c r="J33" s="1054">
        <v>55</v>
      </c>
      <c r="K33" s="1054">
        <v>55</v>
      </c>
      <c r="L33" s="1047">
        <v>55</v>
      </c>
    </row>
    <row r="34" spans="1:12" ht="21" customHeight="1">
      <c r="A34" s="1597"/>
      <c r="B34" s="2492"/>
      <c r="C34" s="2174"/>
      <c r="D34" s="2175"/>
      <c r="E34" s="2493"/>
      <c r="F34" s="2442" t="s">
        <v>44</v>
      </c>
      <c r="G34" s="2447"/>
      <c r="H34" s="2386"/>
      <c r="I34" s="1256" t="s">
        <v>24</v>
      </c>
      <c r="J34" s="247">
        <v>1.9</v>
      </c>
      <c r="K34" s="247">
        <v>0</v>
      </c>
      <c r="L34" s="846">
        <v>0</v>
      </c>
    </row>
    <row r="35" spans="1:12" ht="17.25" customHeight="1">
      <c r="A35" s="1597"/>
      <c r="B35" s="2492"/>
      <c r="C35" s="2174"/>
      <c r="D35" s="2175"/>
      <c r="E35" s="2493"/>
      <c r="F35" s="2442"/>
      <c r="G35" s="2447"/>
      <c r="H35" s="2386"/>
      <c r="I35" s="1116" t="s">
        <v>88</v>
      </c>
      <c r="J35" s="248">
        <v>16</v>
      </c>
      <c r="K35" s="248">
        <v>16</v>
      </c>
      <c r="L35" s="1255">
        <v>16</v>
      </c>
    </row>
    <row r="36" spans="1:12" ht="20.25" customHeight="1">
      <c r="A36" s="1597"/>
      <c r="B36" s="2492"/>
      <c r="C36" s="2174"/>
      <c r="D36" s="2175"/>
      <c r="E36" s="2493"/>
      <c r="F36" s="2442" t="s">
        <v>45</v>
      </c>
      <c r="G36" s="2447"/>
      <c r="H36" s="2386"/>
      <c r="I36" s="245" t="s">
        <v>24</v>
      </c>
      <c r="J36" s="249">
        <v>9</v>
      </c>
      <c r="K36" s="250">
        <v>0</v>
      </c>
      <c r="L36" s="1188">
        <v>0</v>
      </c>
    </row>
    <row r="37" spans="1:12" ht="19.5" customHeight="1">
      <c r="A37" s="1597"/>
      <c r="B37" s="2492"/>
      <c r="C37" s="2174"/>
      <c r="D37" s="2175"/>
      <c r="E37" s="2493"/>
      <c r="F37" s="2442"/>
      <c r="G37" s="2447"/>
      <c r="H37" s="2386"/>
      <c r="I37" s="240" t="s">
        <v>88</v>
      </c>
      <c r="J37" s="1263">
        <v>73</v>
      </c>
      <c r="K37" s="1144">
        <v>73</v>
      </c>
      <c r="L37" s="1026">
        <v>73</v>
      </c>
    </row>
    <row r="38" spans="1:12" ht="24.75" customHeight="1">
      <c r="A38" s="1597"/>
      <c r="B38" s="2492"/>
      <c r="C38" s="2174"/>
      <c r="D38" s="2175"/>
      <c r="E38" s="2493"/>
      <c r="F38" s="2442" t="s">
        <v>46</v>
      </c>
      <c r="G38" s="2447"/>
      <c r="H38" s="2386"/>
      <c r="I38" s="1256" t="s">
        <v>24</v>
      </c>
      <c r="J38" s="238">
        <v>14.5</v>
      </c>
      <c r="K38" s="593">
        <v>14.5</v>
      </c>
      <c r="L38" s="1264">
        <v>14.5</v>
      </c>
    </row>
    <row r="39" spans="1:12">
      <c r="A39" s="1597"/>
      <c r="B39" s="2492"/>
      <c r="C39" s="2174"/>
      <c r="D39" s="2175"/>
      <c r="E39" s="2493"/>
      <c r="F39" s="2442"/>
      <c r="G39" s="2447"/>
      <c r="H39" s="2386"/>
      <c r="I39" s="1116" t="s">
        <v>88</v>
      </c>
      <c r="J39" s="1144">
        <v>93</v>
      </c>
      <c r="K39" s="1026">
        <v>93</v>
      </c>
      <c r="L39" s="1265">
        <v>93</v>
      </c>
    </row>
    <row r="40" spans="1:12" ht="22.5" customHeight="1">
      <c r="A40" s="1597"/>
      <c r="B40" s="2492"/>
      <c r="C40" s="2174"/>
      <c r="D40" s="2175"/>
      <c r="E40" s="2493"/>
      <c r="F40" s="2442" t="s">
        <v>47</v>
      </c>
      <c r="G40" s="2447"/>
      <c r="H40" s="2386"/>
      <c r="I40" s="1256" t="s">
        <v>24</v>
      </c>
      <c r="J40" s="593">
        <v>8</v>
      </c>
      <c r="K40" s="249">
        <v>0</v>
      </c>
      <c r="L40" s="1188">
        <v>8</v>
      </c>
    </row>
    <row r="41" spans="1:12" ht="22.5" customHeight="1">
      <c r="A41" s="1597"/>
      <c r="B41" s="2492"/>
      <c r="C41" s="2174"/>
      <c r="D41" s="2175"/>
      <c r="E41" s="2493"/>
      <c r="F41" s="2442"/>
      <c r="G41" s="2447"/>
      <c r="H41" s="2386"/>
      <c r="I41" s="1116" t="s">
        <v>88</v>
      </c>
      <c r="J41" s="1145">
        <v>57</v>
      </c>
      <c r="K41" s="241">
        <v>57</v>
      </c>
      <c r="L41" s="1026">
        <v>57</v>
      </c>
    </row>
    <row r="42" spans="1:12" ht="19.5" customHeight="1">
      <c r="A42" s="1597"/>
      <c r="B42" s="2492"/>
      <c r="C42" s="2174"/>
      <c r="D42" s="2175"/>
      <c r="E42" s="2493"/>
      <c r="F42" s="2442" t="s">
        <v>48</v>
      </c>
      <c r="G42" s="2447"/>
      <c r="H42" s="2386"/>
      <c r="I42" s="1256" t="s">
        <v>24</v>
      </c>
      <c r="J42" s="1242">
        <v>31</v>
      </c>
      <c r="K42" s="246">
        <v>0</v>
      </c>
      <c r="L42" s="846">
        <v>0</v>
      </c>
    </row>
    <row r="43" spans="1:12" ht="19.5" customHeight="1">
      <c r="A43" s="1597"/>
      <c r="B43" s="2492"/>
      <c r="C43" s="2174"/>
      <c r="D43" s="2175"/>
      <c r="E43" s="2493"/>
      <c r="F43" s="2442"/>
      <c r="G43" s="2447"/>
      <c r="H43" s="2386"/>
      <c r="I43" s="1266" t="s">
        <v>88</v>
      </c>
      <c r="J43" s="1255">
        <v>212.1</v>
      </c>
      <c r="K43" s="1257">
        <v>212.1</v>
      </c>
      <c r="L43" s="1243">
        <v>212.1</v>
      </c>
    </row>
    <row r="44" spans="1:12" ht="20.25" customHeight="1">
      <c r="A44" s="1597"/>
      <c r="B44" s="2492"/>
      <c r="C44" s="2174"/>
      <c r="D44" s="2175"/>
      <c r="E44" s="2493"/>
      <c r="F44" s="2452" t="s">
        <v>49</v>
      </c>
      <c r="G44" s="2447"/>
      <c r="H44" s="2386"/>
      <c r="I44" s="1057" t="s">
        <v>24</v>
      </c>
      <c r="J44" s="1038">
        <v>4.5</v>
      </c>
      <c r="K44" s="1258">
        <v>0</v>
      </c>
      <c r="L44" s="622">
        <v>0</v>
      </c>
    </row>
    <row r="45" spans="1:12" ht="21" customHeight="1">
      <c r="A45" s="1597"/>
      <c r="B45" s="2492"/>
      <c r="C45" s="2174"/>
      <c r="D45" s="2175"/>
      <c r="E45" s="2493"/>
      <c r="F45" s="2453"/>
      <c r="G45" s="2447"/>
      <c r="H45" s="2386"/>
      <c r="I45" s="1058" t="s">
        <v>88</v>
      </c>
      <c r="J45" s="1035">
        <v>55</v>
      </c>
      <c r="K45" s="1259">
        <v>55</v>
      </c>
      <c r="L45" s="623">
        <v>55</v>
      </c>
    </row>
    <row r="46" spans="1:12" ht="21" customHeight="1">
      <c r="A46" s="1597"/>
      <c r="B46" s="2492"/>
      <c r="C46" s="2174"/>
      <c r="D46" s="2175"/>
      <c r="E46" s="2493"/>
      <c r="F46" s="2454"/>
      <c r="G46" s="2447"/>
      <c r="H46" s="2386"/>
      <c r="I46" s="1060" t="s">
        <v>31</v>
      </c>
      <c r="J46" s="1039">
        <v>0.3</v>
      </c>
      <c r="K46" s="1260">
        <v>0.3</v>
      </c>
      <c r="L46" s="1199">
        <v>0.3</v>
      </c>
    </row>
    <row r="47" spans="1:12" ht="21" customHeight="1">
      <c r="A47" s="1597"/>
      <c r="B47" s="2492"/>
      <c r="C47" s="2174"/>
      <c r="D47" s="2175"/>
      <c r="E47" s="2493"/>
      <c r="F47" s="2442" t="s">
        <v>50</v>
      </c>
      <c r="G47" s="2447"/>
      <c r="H47" s="2386"/>
      <c r="I47" s="1057" t="s">
        <v>24</v>
      </c>
      <c r="J47" s="1016">
        <v>4.5</v>
      </c>
      <c r="K47" s="1258">
        <v>0</v>
      </c>
      <c r="L47" s="622">
        <v>0</v>
      </c>
    </row>
    <row r="48" spans="1:12" ht="18.75" customHeight="1">
      <c r="A48" s="1597"/>
      <c r="B48" s="2492"/>
      <c r="C48" s="2174"/>
      <c r="D48" s="2175"/>
      <c r="E48" s="2493"/>
      <c r="F48" s="2442"/>
      <c r="G48" s="2447"/>
      <c r="H48" s="2386"/>
      <c r="I48" s="1060" t="s">
        <v>88</v>
      </c>
      <c r="J48" s="1039">
        <v>36</v>
      </c>
      <c r="K48" s="1260">
        <v>36</v>
      </c>
      <c r="L48" s="1199">
        <v>36</v>
      </c>
    </row>
    <row r="49" spans="1:12" s="531" customFormat="1" ht="18.75" customHeight="1">
      <c r="A49" s="1597"/>
      <c r="B49" s="2492"/>
      <c r="C49" s="2174"/>
      <c r="D49" s="2175"/>
      <c r="E49" s="2493"/>
      <c r="F49" s="2442" t="s">
        <v>52</v>
      </c>
      <c r="G49" s="2447"/>
      <c r="H49" s="2386"/>
      <c r="I49" s="1057" t="s">
        <v>24</v>
      </c>
      <c r="J49" s="1016">
        <v>2</v>
      </c>
      <c r="K49" s="1258">
        <v>0</v>
      </c>
      <c r="L49" s="622">
        <v>0</v>
      </c>
    </row>
    <row r="50" spans="1:12" s="531" customFormat="1" ht="18" customHeight="1">
      <c r="A50" s="1597"/>
      <c r="B50" s="2492"/>
      <c r="C50" s="2174"/>
      <c r="D50" s="2175"/>
      <c r="E50" s="2493"/>
      <c r="F50" s="2442"/>
      <c r="G50" s="2447"/>
      <c r="H50" s="2386"/>
      <c r="I50" s="1058" t="s">
        <v>88</v>
      </c>
      <c r="J50" s="1035">
        <v>16</v>
      </c>
      <c r="K50" s="1259">
        <v>16</v>
      </c>
      <c r="L50" s="623">
        <v>16</v>
      </c>
    </row>
    <row r="51" spans="1:12" s="531" customFormat="1" ht="18" customHeight="1">
      <c r="A51" s="1597"/>
      <c r="B51" s="2492"/>
      <c r="C51" s="2174"/>
      <c r="D51" s="2175"/>
      <c r="E51" s="2493"/>
      <c r="F51" s="2471"/>
      <c r="G51" s="2447"/>
      <c r="H51" s="2386"/>
      <c r="I51" s="1059" t="s">
        <v>31</v>
      </c>
      <c r="J51" s="1018">
        <v>0.2</v>
      </c>
      <c r="K51" s="1261">
        <v>0</v>
      </c>
      <c r="L51" s="624">
        <v>0</v>
      </c>
    </row>
    <row r="52" spans="1:12" ht="19.5" customHeight="1">
      <c r="A52" s="1597"/>
      <c r="B52" s="2492"/>
      <c r="C52" s="2174"/>
      <c r="D52" s="2490"/>
      <c r="E52" s="2494"/>
      <c r="F52" s="2472"/>
      <c r="G52" s="2448"/>
      <c r="H52" s="2496"/>
      <c r="I52" s="601" t="s">
        <v>25</v>
      </c>
      <c r="J52" s="1061">
        <f>SUM(J25:J51)</f>
        <v>880.1</v>
      </c>
      <c r="K52" s="291">
        <f>SUM(K25:K50)</f>
        <v>814</v>
      </c>
      <c r="L52" s="291">
        <f>SUM(L25:L50)</f>
        <v>822</v>
      </c>
    </row>
    <row r="53" spans="1:12" ht="29.25" customHeight="1">
      <c r="A53" s="1476" t="s">
        <v>16</v>
      </c>
      <c r="B53" s="1594" t="s">
        <v>26</v>
      </c>
      <c r="C53" s="1928" t="s">
        <v>26</v>
      </c>
      <c r="D53" s="1964" t="s">
        <v>239</v>
      </c>
      <c r="E53" s="2413" t="s">
        <v>20</v>
      </c>
      <c r="F53" s="903" t="s">
        <v>71</v>
      </c>
      <c r="G53" s="2475" t="s">
        <v>37</v>
      </c>
      <c r="H53" s="2449" t="s">
        <v>23</v>
      </c>
      <c r="I53" s="254" t="s">
        <v>88</v>
      </c>
      <c r="J53" s="255">
        <v>0.61</v>
      </c>
      <c r="K53" s="255">
        <v>0.61</v>
      </c>
      <c r="L53" s="255">
        <v>0.61</v>
      </c>
    </row>
    <row r="54" spans="1:12" ht="24" customHeight="1">
      <c r="A54" s="1605"/>
      <c r="B54" s="1695"/>
      <c r="C54" s="1929"/>
      <c r="D54" s="1780"/>
      <c r="E54" s="2383"/>
      <c r="F54" s="904" t="s">
        <v>240</v>
      </c>
      <c r="G54" s="2475"/>
      <c r="H54" s="2450"/>
      <c r="I54" s="254" t="s">
        <v>88</v>
      </c>
      <c r="J54" s="256">
        <v>0.61</v>
      </c>
      <c r="K54" s="256">
        <v>0.61</v>
      </c>
      <c r="L54" s="256">
        <v>0.61</v>
      </c>
    </row>
    <row r="55" spans="1:12" ht="24">
      <c r="A55" s="1605"/>
      <c r="B55" s="1695"/>
      <c r="C55" s="1929"/>
      <c r="D55" s="1780"/>
      <c r="E55" s="2383"/>
      <c r="F55" s="903" t="s">
        <v>241</v>
      </c>
      <c r="G55" s="2475"/>
      <c r="H55" s="2450"/>
      <c r="I55" s="254" t="s">
        <v>88</v>
      </c>
      <c r="J55" s="256">
        <v>0.61</v>
      </c>
      <c r="K55" s="256">
        <v>0.61</v>
      </c>
      <c r="L55" s="256">
        <v>0.61</v>
      </c>
    </row>
    <row r="56" spans="1:12" ht="35.25" customHeight="1">
      <c r="A56" s="1605"/>
      <c r="B56" s="1695"/>
      <c r="C56" s="1929"/>
      <c r="D56" s="1780"/>
      <c r="E56" s="2383"/>
      <c r="F56" s="904" t="s">
        <v>41</v>
      </c>
      <c r="G56" s="2475"/>
      <c r="H56" s="2450"/>
      <c r="I56" s="254" t="s">
        <v>88</v>
      </c>
      <c r="J56" s="256">
        <v>0.61</v>
      </c>
      <c r="K56" s="256">
        <v>0.61</v>
      </c>
      <c r="L56" s="256">
        <v>0.61</v>
      </c>
    </row>
    <row r="57" spans="1:12" ht="26.25" customHeight="1">
      <c r="A57" s="1605"/>
      <c r="B57" s="1695"/>
      <c r="C57" s="1929"/>
      <c r="D57" s="1780"/>
      <c r="E57" s="2383"/>
      <c r="F57" s="904" t="s">
        <v>42</v>
      </c>
      <c r="G57" s="2475"/>
      <c r="H57" s="2450"/>
      <c r="I57" s="254" t="s">
        <v>88</v>
      </c>
      <c r="J57" s="256">
        <v>0.61</v>
      </c>
      <c r="K57" s="256">
        <v>0.61</v>
      </c>
      <c r="L57" s="256">
        <v>0.61</v>
      </c>
    </row>
    <row r="58" spans="1:12" ht="48">
      <c r="A58" s="1605"/>
      <c r="B58" s="1695"/>
      <c r="C58" s="1929"/>
      <c r="D58" s="1780"/>
      <c r="E58" s="2383"/>
      <c r="F58" s="905" t="s">
        <v>43</v>
      </c>
      <c r="G58" s="2475"/>
      <c r="H58" s="2450"/>
      <c r="I58" s="254" t="s">
        <v>88</v>
      </c>
      <c r="J58" s="256">
        <v>0.67100000000000004</v>
      </c>
      <c r="K58" s="256">
        <v>0.67100000000000004</v>
      </c>
      <c r="L58" s="256">
        <v>0.67100000000000004</v>
      </c>
    </row>
    <row r="59" spans="1:12" ht="36">
      <c r="A59" s="1605"/>
      <c r="B59" s="1695"/>
      <c r="C59" s="1929"/>
      <c r="D59" s="1780"/>
      <c r="E59" s="2383"/>
      <c r="F59" s="904" t="s">
        <v>44</v>
      </c>
      <c r="G59" s="2475"/>
      <c r="H59" s="2450"/>
      <c r="I59" s="254" t="s">
        <v>88</v>
      </c>
      <c r="J59" s="256">
        <v>0.61</v>
      </c>
      <c r="K59" s="256">
        <v>0.61</v>
      </c>
      <c r="L59" s="256">
        <v>0.61</v>
      </c>
    </row>
    <row r="60" spans="1:12" ht="23.25" customHeight="1">
      <c r="A60" s="1605"/>
      <c r="B60" s="1695"/>
      <c r="C60" s="1929"/>
      <c r="D60" s="1780"/>
      <c r="E60" s="2383"/>
      <c r="F60" s="906" t="s">
        <v>45</v>
      </c>
      <c r="G60" s="2475"/>
      <c r="H60" s="2450"/>
      <c r="I60" s="254" t="s">
        <v>88</v>
      </c>
      <c r="J60" s="256">
        <v>0.70199999999999996</v>
      </c>
      <c r="K60" s="256">
        <v>0.70199999999999996</v>
      </c>
      <c r="L60" s="256">
        <v>0.70199999999999996</v>
      </c>
    </row>
    <row r="61" spans="1:12" ht="36">
      <c r="A61" s="1605"/>
      <c r="B61" s="1695"/>
      <c r="C61" s="1929"/>
      <c r="D61" s="1780"/>
      <c r="E61" s="2383"/>
      <c r="F61" s="906" t="s">
        <v>46</v>
      </c>
      <c r="G61" s="2475"/>
      <c r="H61" s="2450"/>
      <c r="I61" s="254" t="s">
        <v>88</v>
      </c>
      <c r="J61" s="257">
        <v>0.70199999999999996</v>
      </c>
      <c r="K61" s="257">
        <v>0.70199999999999996</v>
      </c>
      <c r="L61" s="257">
        <v>0.70199999999999996</v>
      </c>
    </row>
    <row r="62" spans="1:12" ht="34.5" customHeight="1">
      <c r="A62" s="1605"/>
      <c r="B62" s="1695"/>
      <c r="C62" s="1929"/>
      <c r="D62" s="1780"/>
      <c r="E62" s="2383"/>
      <c r="F62" s="906" t="s">
        <v>47</v>
      </c>
      <c r="G62" s="2475"/>
      <c r="H62" s="2450"/>
      <c r="I62" s="254" t="s">
        <v>88</v>
      </c>
      <c r="J62" s="257">
        <v>0.67100000000000004</v>
      </c>
      <c r="K62" s="257">
        <v>0.67100000000000004</v>
      </c>
      <c r="L62" s="257">
        <v>0.67100000000000004</v>
      </c>
    </row>
    <row r="63" spans="1:12" ht="24" customHeight="1">
      <c r="A63" s="1605"/>
      <c r="B63" s="1695"/>
      <c r="C63" s="1929"/>
      <c r="D63" s="1780"/>
      <c r="E63" s="2383"/>
      <c r="F63" s="904" t="s">
        <v>48</v>
      </c>
      <c r="G63" s="2475"/>
      <c r="H63" s="2450"/>
      <c r="I63" s="254" t="s">
        <v>88</v>
      </c>
      <c r="J63" s="257">
        <v>0.70199999999999996</v>
      </c>
      <c r="K63" s="257">
        <v>0.70199999999999996</v>
      </c>
      <c r="L63" s="257">
        <v>0.70199999999999996</v>
      </c>
    </row>
    <row r="64" spans="1:12" ht="34.5" customHeight="1">
      <c r="A64" s="1605"/>
      <c r="B64" s="1695"/>
      <c r="C64" s="1929"/>
      <c r="D64" s="1780"/>
      <c r="E64" s="2383"/>
      <c r="F64" s="905" t="s">
        <v>49</v>
      </c>
      <c r="G64" s="2475"/>
      <c r="H64" s="2450"/>
      <c r="I64" s="254" t="s">
        <v>88</v>
      </c>
      <c r="J64" s="257">
        <v>0.67100000000000004</v>
      </c>
      <c r="K64" s="257">
        <v>0.67100000000000004</v>
      </c>
      <c r="L64" s="257">
        <v>0.67100000000000004</v>
      </c>
    </row>
    <row r="65" spans="1:12" ht="34.5" customHeight="1">
      <c r="A65" s="1605"/>
      <c r="B65" s="1695"/>
      <c r="C65" s="1929"/>
      <c r="D65" s="1780"/>
      <c r="E65" s="2383"/>
      <c r="F65" s="904" t="s">
        <v>50</v>
      </c>
      <c r="G65" s="2475"/>
      <c r="H65" s="2450"/>
      <c r="I65" s="254" t="s">
        <v>88</v>
      </c>
      <c r="J65" s="256">
        <v>0.67100000000000004</v>
      </c>
      <c r="K65" s="256">
        <v>0.67100000000000004</v>
      </c>
      <c r="L65" s="256">
        <v>0.67100000000000004</v>
      </c>
    </row>
    <row r="66" spans="1:12" ht="20.25" customHeight="1">
      <c r="A66" s="1605"/>
      <c r="B66" s="1695"/>
      <c r="C66" s="1929"/>
      <c r="D66" s="1780"/>
      <c r="E66" s="2383"/>
      <c r="F66" s="2473" t="s">
        <v>52</v>
      </c>
      <c r="G66" s="2475"/>
      <c r="H66" s="2450"/>
      <c r="I66" s="258" t="s">
        <v>88</v>
      </c>
      <c r="J66" s="259">
        <v>0.61</v>
      </c>
      <c r="K66" s="259">
        <v>0.61</v>
      </c>
      <c r="L66" s="259">
        <v>0.61</v>
      </c>
    </row>
    <row r="67" spans="1:12" ht="20.25" customHeight="1" thickBot="1">
      <c r="A67" s="1477"/>
      <c r="B67" s="1595"/>
      <c r="C67" s="2401"/>
      <c r="D67" s="2402"/>
      <c r="E67" s="2414"/>
      <c r="F67" s="2474"/>
      <c r="G67" s="2476"/>
      <c r="H67" s="2451"/>
      <c r="I67" s="260" t="s">
        <v>25</v>
      </c>
      <c r="J67" s="110">
        <f>SUM(J53:J66)</f>
        <v>9.06</v>
      </c>
      <c r="K67" s="110">
        <f t="shared" ref="K67:L67" si="3">SUM(K53:K66)</f>
        <v>9.06</v>
      </c>
      <c r="L67" s="186">
        <f t="shared" si="3"/>
        <v>9.06</v>
      </c>
    </row>
    <row r="68" spans="1:12" ht="15.75" thickBot="1">
      <c r="A68" s="88" t="s">
        <v>16</v>
      </c>
      <c r="B68" s="85" t="s">
        <v>26</v>
      </c>
      <c r="C68" s="2443" t="s">
        <v>81</v>
      </c>
      <c r="D68" s="2444"/>
      <c r="E68" s="2444"/>
      <c r="F68" s="2444"/>
      <c r="G68" s="2445"/>
      <c r="H68" s="2444"/>
      <c r="I68" s="2444"/>
      <c r="J68" s="262">
        <f>J67+J52</f>
        <v>889.16</v>
      </c>
      <c r="K68" s="263">
        <f t="shared" ref="K68:L68" si="4">K67+K52</f>
        <v>823.06</v>
      </c>
      <c r="L68" s="189">
        <f t="shared" si="4"/>
        <v>831.06</v>
      </c>
    </row>
    <row r="69" spans="1:12" ht="26.25" customHeight="1" thickBot="1">
      <c r="A69" s="88" t="s">
        <v>16</v>
      </c>
      <c r="B69" s="85" t="s">
        <v>28</v>
      </c>
      <c r="C69" s="2541" t="s">
        <v>242</v>
      </c>
      <c r="D69" s="2542"/>
      <c r="E69" s="2542"/>
      <c r="F69" s="2542"/>
      <c r="G69" s="2542"/>
      <c r="H69" s="2542"/>
      <c r="I69" s="2543"/>
      <c r="J69" s="2543"/>
      <c r="K69" s="2543"/>
      <c r="L69" s="2544"/>
    </row>
    <row r="70" spans="1:12" ht="66.75" customHeight="1" thickBot="1">
      <c r="A70" s="1483" t="s">
        <v>16</v>
      </c>
      <c r="B70" s="2225" t="s">
        <v>28</v>
      </c>
      <c r="C70" s="2438" t="s">
        <v>16</v>
      </c>
      <c r="D70" s="2439" t="s">
        <v>243</v>
      </c>
      <c r="E70" s="2383" t="s">
        <v>20</v>
      </c>
      <c r="F70" s="2201" t="s">
        <v>21</v>
      </c>
      <c r="G70" s="1932" t="s">
        <v>237</v>
      </c>
      <c r="H70" s="2487" t="s">
        <v>244</v>
      </c>
      <c r="I70" s="676" t="s">
        <v>24</v>
      </c>
      <c r="J70" s="796">
        <v>60</v>
      </c>
      <c r="K70" s="796">
        <v>60</v>
      </c>
      <c r="L70" s="796">
        <v>60</v>
      </c>
    </row>
    <row r="71" spans="1:12" ht="55.5" customHeight="1" thickBot="1">
      <c r="A71" s="1483"/>
      <c r="B71" s="2225"/>
      <c r="C71" s="2438"/>
      <c r="D71" s="2439"/>
      <c r="E71" s="2383"/>
      <c r="F71" s="2189"/>
      <c r="G71" s="1933"/>
      <c r="H71" s="2487"/>
      <c r="I71" s="576" t="s">
        <v>88</v>
      </c>
      <c r="J71" s="257">
        <f>31.12+0.7+2.2+8.2+17.14+2.436+2.16+0.1</f>
        <v>64.055999999999997</v>
      </c>
      <c r="K71" s="257">
        <f>31.12+0.7+2.2+8.2+17.14+2.436+2.16+0.1</f>
        <v>64.055999999999997</v>
      </c>
      <c r="L71" s="257">
        <f>31.12+0.7+2.2+8.2+17.14+2.436+2.16+0.1</f>
        <v>64.055999999999997</v>
      </c>
    </row>
    <row r="72" spans="1:12" ht="26.25" customHeight="1" thickBot="1">
      <c r="A72" s="1483"/>
      <c r="B72" s="2225"/>
      <c r="C72" s="2438"/>
      <c r="D72" s="2439"/>
      <c r="E72" s="2383"/>
      <c r="F72" s="2189"/>
      <c r="G72" s="1933"/>
      <c r="H72" s="2487"/>
      <c r="I72" s="1363" t="s">
        <v>232</v>
      </c>
      <c r="J72" s="1345">
        <v>0</v>
      </c>
      <c r="K72" s="1345">
        <v>0</v>
      </c>
      <c r="L72" s="1345">
        <v>0</v>
      </c>
    </row>
    <row r="73" spans="1:12" ht="15.75" customHeight="1" thickBot="1">
      <c r="A73" s="1483"/>
      <c r="B73" s="2225"/>
      <c r="C73" s="2425"/>
      <c r="D73" s="2409"/>
      <c r="E73" s="2414"/>
      <c r="F73" s="2210"/>
      <c r="G73" s="2394"/>
      <c r="H73" s="2484"/>
      <c r="I73" s="312" t="s">
        <v>25</v>
      </c>
      <c r="J73" s="37">
        <f>SUM(J70:J72)</f>
        <v>124.056</v>
      </c>
      <c r="K73" s="37">
        <f>SUM(K70:K72)</f>
        <v>124.056</v>
      </c>
      <c r="L73" s="37">
        <f>SUM(L70:L72)</f>
        <v>124.056</v>
      </c>
    </row>
    <row r="74" spans="1:12" ht="26.25" customHeight="1" thickBot="1">
      <c r="A74" s="1483" t="s">
        <v>16</v>
      </c>
      <c r="B74" s="2225" t="s">
        <v>28</v>
      </c>
      <c r="C74" s="2425" t="s">
        <v>26</v>
      </c>
      <c r="D74" s="2409" t="s">
        <v>245</v>
      </c>
      <c r="E74" s="2413" t="s">
        <v>20</v>
      </c>
      <c r="F74" s="2201" t="s">
        <v>65</v>
      </c>
      <c r="G74" s="2387" t="s">
        <v>175</v>
      </c>
      <c r="H74" s="2488" t="s">
        <v>23</v>
      </c>
      <c r="I74" s="676" t="s">
        <v>24</v>
      </c>
      <c r="J74" s="792">
        <v>0</v>
      </c>
      <c r="K74" s="792">
        <v>0</v>
      </c>
      <c r="L74" s="792">
        <v>0</v>
      </c>
    </row>
    <row r="75" spans="1:12" ht="27.75" customHeight="1" thickBot="1">
      <c r="A75" s="1483"/>
      <c r="B75" s="2225"/>
      <c r="C75" s="2425"/>
      <c r="D75" s="2409"/>
      <c r="E75" s="2383"/>
      <c r="F75" s="2189"/>
      <c r="G75" s="2388"/>
      <c r="H75" s="2489"/>
      <c r="I75" s="678" t="s">
        <v>88</v>
      </c>
      <c r="J75" s="259">
        <v>29.2</v>
      </c>
      <c r="K75" s="259">
        <v>29.2</v>
      </c>
      <c r="L75" s="259">
        <v>29.2</v>
      </c>
    </row>
    <row r="76" spans="1:12" ht="15.75" thickBot="1">
      <c r="A76" s="1483"/>
      <c r="B76" s="2225"/>
      <c r="C76" s="2425"/>
      <c r="D76" s="2409"/>
      <c r="E76" s="2414"/>
      <c r="F76" s="2210"/>
      <c r="G76" s="2395"/>
      <c r="H76" s="2484"/>
      <c r="I76" s="215" t="s">
        <v>25</v>
      </c>
      <c r="J76" s="791">
        <f>SUM(J74:J75)</f>
        <v>29.2</v>
      </c>
      <c r="K76" s="791">
        <f t="shared" ref="K76:L76" si="5">SUM(K74:K75)</f>
        <v>29.2</v>
      </c>
      <c r="L76" s="791">
        <f t="shared" si="5"/>
        <v>29.2</v>
      </c>
    </row>
    <row r="77" spans="1:12" ht="20.25" customHeight="1" thickBot="1">
      <c r="A77" s="88" t="s">
        <v>16</v>
      </c>
      <c r="B77" s="76" t="s">
        <v>28</v>
      </c>
      <c r="C77" s="2440" t="s">
        <v>81</v>
      </c>
      <c r="D77" s="2200"/>
      <c r="E77" s="2200"/>
      <c r="F77" s="2200"/>
      <c r="G77" s="2200"/>
      <c r="H77" s="2200"/>
      <c r="I77" s="2199"/>
      <c r="J77" s="847">
        <f>J73+J76</f>
        <v>153.256</v>
      </c>
      <c r="K77" s="307">
        <f>K73+K76</f>
        <v>153.256</v>
      </c>
      <c r="L77" s="98">
        <f>L73+L76</f>
        <v>153.256</v>
      </c>
    </row>
    <row r="78" spans="1:12">
      <c r="A78" s="64" t="s">
        <v>16</v>
      </c>
      <c r="B78" s="64"/>
      <c r="C78" s="65"/>
      <c r="D78" s="65"/>
      <c r="E78" s="65"/>
      <c r="F78" s="65"/>
      <c r="G78" s="65"/>
      <c r="H78" s="65"/>
      <c r="I78" s="178" t="s">
        <v>84</v>
      </c>
      <c r="J78" s="179">
        <f>J23+J68+J77</f>
        <v>17954.716</v>
      </c>
      <c r="K78" s="179">
        <f>K23+K68+K77</f>
        <v>4898.2159999999994</v>
      </c>
      <c r="L78" s="179">
        <f>L23+L68+L77</f>
        <v>4906.2159999999994</v>
      </c>
    </row>
    <row r="79" spans="1:12" ht="15.75" customHeight="1" thickBot="1">
      <c r="A79" s="88" t="s">
        <v>26</v>
      </c>
      <c r="B79" s="2213" t="s">
        <v>246</v>
      </c>
      <c r="C79" s="2214"/>
      <c r="D79" s="2214"/>
      <c r="E79" s="2214"/>
      <c r="F79" s="2214"/>
      <c r="G79" s="2214"/>
      <c r="H79" s="2214"/>
      <c r="I79" s="2214"/>
      <c r="J79" s="2214"/>
      <c r="K79" s="2214"/>
      <c r="L79" s="2215"/>
    </row>
    <row r="80" spans="1:12" ht="26.25" customHeight="1">
      <c r="A80" s="182" t="s">
        <v>26</v>
      </c>
      <c r="B80" s="85" t="s">
        <v>16</v>
      </c>
      <c r="C80" s="2398" t="s">
        <v>247</v>
      </c>
      <c r="D80" s="2196"/>
      <c r="E80" s="2196"/>
      <c r="F80" s="2196"/>
      <c r="G80" s="2196"/>
      <c r="H80" s="2196"/>
      <c r="I80" s="2196"/>
      <c r="J80" s="2196"/>
      <c r="K80" s="2196"/>
      <c r="L80" s="2197"/>
    </row>
    <row r="81" spans="1:12" ht="21" customHeight="1">
      <c r="A81" s="1602" t="s">
        <v>26</v>
      </c>
      <c r="B81" s="2431" t="s">
        <v>16</v>
      </c>
      <c r="C81" s="2433" t="s">
        <v>16</v>
      </c>
      <c r="D81" s="2435" t="s">
        <v>248</v>
      </c>
      <c r="E81" s="1931" t="s">
        <v>20</v>
      </c>
      <c r="F81" s="2201" t="s">
        <v>21</v>
      </c>
      <c r="G81" s="1932" t="s">
        <v>249</v>
      </c>
      <c r="H81" s="2389" t="s">
        <v>250</v>
      </c>
      <c r="I81" s="258" t="s">
        <v>24</v>
      </c>
      <c r="J81" s="45">
        <v>840</v>
      </c>
      <c r="K81" s="311">
        <v>840</v>
      </c>
      <c r="L81" s="1064">
        <v>840</v>
      </c>
    </row>
    <row r="82" spans="1:12" ht="23.25" customHeight="1">
      <c r="A82" s="2430"/>
      <c r="B82" s="2432"/>
      <c r="C82" s="2434"/>
      <c r="D82" s="2436"/>
      <c r="E82" s="1931"/>
      <c r="F82" s="2189"/>
      <c r="G82" s="1933"/>
      <c r="H82" s="1926"/>
      <c r="I82" s="1062" t="s">
        <v>88</v>
      </c>
      <c r="J82" s="842">
        <f>660.88+35.7</f>
        <v>696.58</v>
      </c>
      <c r="K82" s="1063">
        <f>660.88+35.7</f>
        <v>696.58</v>
      </c>
      <c r="L82" s="1164">
        <f>660.88+35.7</f>
        <v>696.58</v>
      </c>
    </row>
    <row r="83" spans="1:12" ht="24" customHeight="1">
      <c r="A83" s="1596"/>
      <c r="B83" s="2226"/>
      <c r="C83" s="2421"/>
      <c r="D83" s="2437"/>
      <c r="E83" s="2399"/>
      <c r="F83" s="2210"/>
      <c r="G83" s="2394"/>
      <c r="H83" s="1463"/>
      <c r="I83" s="216" t="s">
        <v>25</v>
      </c>
      <c r="J83" s="2">
        <f>SUM(J81:J82)</f>
        <v>1536.58</v>
      </c>
      <c r="K83" s="2">
        <f t="shared" ref="K83:L83" si="6">SUM(K81:K82)</f>
        <v>1536.58</v>
      </c>
      <c r="L83" s="1273">
        <f t="shared" si="6"/>
        <v>1536.58</v>
      </c>
    </row>
    <row r="84" spans="1:12" ht="20.25" customHeight="1">
      <c r="A84" s="2363" t="s">
        <v>26</v>
      </c>
      <c r="B84" s="2362" t="s">
        <v>16</v>
      </c>
      <c r="C84" s="2400" t="s">
        <v>26</v>
      </c>
      <c r="D84" s="1964" t="s">
        <v>251</v>
      </c>
      <c r="E84" s="1930" t="s">
        <v>20</v>
      </c>
      <c r="F84" s="2201" t="s">
        <v>252</v>
      </c>
      <c r="G84" s="2387" t="s">
        <v>175</v>
      </c>
      <c r="H84" s="2208" t="s">
        <v>23</v>
      </c>
      <c r="I84" s="271" t="s">
        <v>24</v>
      </c>
      <c r="J84" s="864">
        <v>1021</v>
      </c>
      <c r="K84" s="1270">
        <v>2021</v>
      </c>
      <c r="L84" s="1210">
        <v>2021</v>
      </c>
    </row>
    <row r="85" spans="1:12" ht="20.25" customHeight="1">
      <c r="A85" s="2364"/>
      <c r="B85" s="1695"/>
      <c r="C85" s="1929"/>
      <c r="D85" s="1780"/>
      <c r="E85" s="2403"/>
      <c r="F85" s="2189"/>
      <c r="G85" s="2388"/>
      <c r="H85" s="2389"/>
      <c r="I85" s="1364" t="s">
        <v>88</v>
      </c>
      <c r="J85" s="1365">
        <f>627+538+68.3</f>
        <v>1233.3</v>
      </c>
      <c r="K85" s="1271">
        <f>627+538+68.3</f>
        <v>1233.3</v>
      </c>
      <c r="L85" s="1267">
        <f>627+538+68.3</f>
        <v>1233.3</v>
      </c>
    </row>
    <row r="86" spans="1:12" ht="18.75" customHeight="1">
      <c r="A86" s="2364"/>
      <c r="B86" s="1695"/>
      <c r="C86" s="1929"/>
      <c r="D86" s="1780"/>
      <c r="E86" s="2403"/>
      <c r="F86" s="2189"/>
      <c r="G86" s="2388"/>
      <c r="H86" s="2389"/>
      <c r="I86" s="1366" t="s">
        <v>55</v>
      </c>
      <c r="J86" s="1341">
        <v>210</v>
      </c>
      <c r="K86" s="1272">
        <v>210</v>
      </c>
      <c r="L86" s="1268">
        <v>210</v>
      </c>
    </row>
    <row r="87" spans="1:12" ht="21" customHeight="1">
      <c r="A87" s="2364"/>
      <c r="B87" s="1695"/>
      <c r="C87" s="1929"/>
      <c r="D87" s="1780"/>
      <c r="E87" s="2403"/>
      <c r="F87" s="2189"/>
      <c r="G87" s="2388"/>
      <c r="H87" s="2389"/>
      <c r="I87" s="1366" t="s">
        <v>31</v>
      </c>
      <c r="J87" s="1341">
        <v>13</v>
      </c>
      <c r="K87" s="1272">
        <v>0</v>
      </c>
      <c r="L87" s="1269">
        <v>0</v>
      </c>
    </row>
    <row r="88" spans="1:12" ht="19.5" customHeight="1">
      <c r="A88" s="2365"/>
      <c r="B88" s="1595"/>
      <c r="C88" s="2401"/>
      <c r="D88" s="2402"/>
      <c r="E88" s="2404"/>
      <c r="F88" s="2210"/>
      <c r="G88" s="2388"/>
      <c r="H88" s="1463"/>
      <c r="I88" s="216" t="s">
        <v>25</v>
      </c>
      <c r="J88" s="2">
        <f>SUM(J84:J87)</f>
        <v>2477.3000000000002</v>
      </c>
      <c r="K88" s="272">
        <f t="shared" ref="K88:L88" si="7">SUM(K84:K87)</f>
        <v>3464.3</v>
      </c>
      <c r="L88" s="273">
        <f t="shared" si="7"/>
        <v>3464.3</v>
      </c>
    </row>
    <row r="89" spans="1:12">
      <c r="A89" s="2262" t="s">
        <v>26</v>
      </c>
      <c r="B89" s="1599" t="s">
        <v>16</v>
      </c>
      <c r="C89" s="2407" t="s">
        <v>28</v>
      </c>
      <c r="D89" s="2378" t="s">
        <v>253</v>
      </c>
      <c r="E89" s="2383" t="s">
        <v>20</v>
      </c>
      <c r="F89" s="2405" t="s">
        <v>52</v>
      </c>
      <c r="G89" s="2380" t="s">
        <v>175</v>
      </c>
      <c r="H89" s="2385" t="s">
        <v>23</v>
      </c>
      <c r="I89" s="274" t="s">
        <v>88</v>
      </c>
      <c r="J89" s="884">
        <v>27</v>
      </c>
      <c r="K89" s="907">
        <v>27</v>
      </c>
      <c r="L89" s="908">
        <v>27</v>
      </c>
    </row>
    <row r="90" spans="1:12" ht="20.25" customHeight="1">
      <c r="A90" s="1596"/>
      <c r="B90" s="1598"/>
      <c r="C90" s="2408"/>
      <c r="D90" s="2379"/>
      <c r="E90" s="2383"/>
      <c r="F90" s="2406"/>
      <c r="G90" s="2381"/>
      <c r="H90" s="2386"/>
      <c r="I90" s="275" t="s">
        <v>25</v>
      </c>
      <c r="J90" s="276">
        <f>SUM(J89:J89)</f>
        <v>27</v>
      </c>
      <c r="K90" s="276">
        <f>SUM(K89:K89)</f>
        <v>27</v>
      </c>
      <c r="L90" s="214">
        <f>SUM(L89:L89)</f>
        <v>27</v>
      </c>
    </row>
    <row r="91" spans="1:12" ht="18.75" customHeight="1">
      <c r="A91" s="2304" t="s">
        <v>26</v>
      </c>
      <c r="B91" s="2307" t="s">
        <v>16</v>
      </c>
      <c r="C91" s="2310" t="s">
        <v>32</v>
      </c>
      <c r="D91" s="2313" t="s">
        <v>254</v>
      </c>
      <c r="E91" s="2316" t="s">
        <v>20</v>
      </c>
      <c r="F91" s="2390" t="s">
        <v>255</v>
      </c>
      <c r="G91" s="2392" t="s">
        <v>256</v>
      </c>
      <c r="H91" s="2396" t="s">
        <v>257</v>
      </c>
      <c r="I91" s="773" t="s">
        <v>24</v>
      </c>
      <c r="J91" s="909">
        <v>109</v>
      </c>
      <c r="K91" s="909">
        <v>109</v>
      </c>
      <c r="L91" s="909">
        <v>109</v>
      </c>
    </row>
    <row r="92" spans="1:12">
      <c r="A92" s="2305"/>
      <c r="B92" s="2308"/>
      <c r="C92" s="2311"/>
      <c r="D92" s="2314"/>
      <c r="E92" s="2317"/>
      <c r="F92" s="2391"/>
      <c r="G92" s="2393"/>
      <c r="H92" s="2389"/>
      <c r="I92" s="774" t="s">
        <v>88</v>
      </c>
      <c r="J92" s="910">
        <v>78.2</v>
      </c>
      <c r="K92" s="910">
        <v>78.2</v>
      </c>
      <c r="L92" s="910">
        <v>78.2</v>
      </c>
    </row>
    <row r="93" spans="1:12">
      <c r="A93" s="2305"/>
      <c r="B93" s="2308"/>
      <c r="C93" s="2311"/>
      <c r="D93" s="2314"/>
      <c r="E93" s="2317"/>
      <c r="F93" s="2382" t="s">
        <v>65</v>
      </c>
      <c r="G93" s="2321" t="s">
        <v>175</v>
      </c>
      <c r="H93" s="2389"/>
      <c r="I93" s="775" t="s">
        <v>24</v>
      </c>
      <c r="J93" s="911">
        <v>84.7</v>
      </c>
      <c r="K93" s="911">
        <v>84.7</v>
      </c>
      <c r="L93" s="911">
        <v>84.7</v>
      </c>
    </row>
    <row r="94" spans="1:12" ht="15" customHeight="1">
      <c r="A94" s="2305"/>
      <c r="B94" s="2308"/>
      <c r="C94" s="2311"/>
      <c r="D94" s="2314"/>
      <c r="E94" s="2317"/>
      <c r="F94" s="2382"/>
      <c r="G94" s="2321"/>
      <c r="H94" s="2389"/>
      <c r="I94" s="776" t="s">
        <v>88</v>
      </c>
      <c r="J94" s="912">
        <v>30.7</v>
      </c>
      <c r="K94" s="912">
        <v>30.7</v>
      </c>
      <c r="L94" s="912">
        <v>30.7</v>
      </c>
    </row>
    <row r="95" spans="1:12" ht="18" customHeight="1">
      <c r="A95" s="2306"/>
      <c r="B95" s="2309"/>
      <c r="C95" s="2312"/>
      <c r="D95" s="2315"/>
      <c r="E95" s="2318"/>
      <c r="F95" s="2382"/>
      <c r="G95" s="2322"/>
      <c r="H95" s="2397"/>
      <c r="I95" s="777" t="s">
        <v>25</v>
      </c>
      <c r="J95" s="277">
        <f>SUM(J91:J94)</f>
        <v>302.59999999999997</v>
      </c>
      <c r="K95" s="277">
        <f t="shared" ref="K95:L95" si="8">SUM(K91:K94)</f>
        <v>302.59999999999997</v>
      </c>
      <c r="L95" s="278">
        <f t="shared" si="8"/>
        <v>302.59999999999997</v>
      </c>
    </row>
    <row r="96" spans="1:12" ht="26.25" customHeight="1">
      <c r="A96" s="2127" t="s">
        <v>26</v>
      </c>
      <c r="B96" s="2138" t="s">
        <v>16</v>
      </c>
      <c r="C96" s="2124" t="s">
        <v>34</v>
      </c>
      <c r="D96" s="1859" t="s">
        <v>258</v>
      </c>
      <c r="E96" s="2207" t="s">
        <v>181</v>
      </c>
      <c r="F96" s="2519" t="s">
        <v>65</v>
      </c>
      <c r="G96" s="1897" t="s">
        <v>175</v>
      </c>
      <c r="H96" s="1849" t="s">
        <v>259</v>
      </c>
      <c r="I96" s="574" t="s">
        <v>24</v>
      </c>
      <c r="J96" s="280">
        <v>45</v>
      </c>
      <c r="K96" s="280">
        <v>45</v>
      </c>
      <c r="L96" s="1164">
        <v>45</v>
      </c>
    </row>
    <row r="97" spans="1:12" ht="29.25" customHeight="1">
      <c r="A97" s="2127"/>
      <c r="B97" s="2138"/>
      <c r="C97" s="2124"/>
      <c r="D97" s="1859"/>
      <c r="E97" s="1997"/>
      <c r="F97" s="2520"/>
      <c r="G97" s="1898"/>
      <c r="H97" s="1849"/>
      <c r="I97" s="1275" t="s">
        <v>25</v>
      </c>
      <c r="J97" s="1221">
        <f>SUM(J96:J96)</f>
        <v>45</v>
      </c>
      <c r="K97" s="1221">
        <f>SUM(K96:K96)</f>
        <v>45</v>
      </c>
      <c r="L97" s="484">
        <f>SUM(L96:L96)</f>
        <v>45</v>
      </c>
    </row>
    <row r="98" spans="1:12" ht="27" customHeight="1">
      <c r="A98" s="2126" t="s">
        <v>26</v>
      </c>
      <c r="B98" s="2227" t="s">
        <v>16</v>
      </c>
      <c r="C98" s="2353" t="s">
        <v>67</v>
      </c>
      <c r="D98" s="2356" t="s">
        <v>260</v>
      </c>
      <c r="E98" s="2359" t="s">
        <v>181</v>
      </c>
      <c r="F98" s="2319" t="s">
        <v>21</v>
      </c>
      <c r="G98" s="2319" t="s">
        <v>182</v>
      </c>
      <c r="H98" s="2301" t="s">
        <v>261</v>
      </c>
      <c r="I98" s="1274" t="s">
        <v>24</v>
      </c>
      <c r="J98" s="1233">
        <v>0</v>
      </c>
      <c r="K98" s="1229">
        <v>25</v>
      </c>
      <c r="L98" s="1235">
        <v>176.5</v>
      </c>
    </row>
    <row r="99" spans="1:12" ht="23.25" customHeight="1">
      <c r="A99" s="2127"/>
      <c r="B99" s="2228"/>
      <c r="C99" s="2354"/>
      <c r="D99" s="2357"/>
      <c r="E99" s="2359"/>
      <c r="F99" s="2319"/>
      <c r="G99" s="2319"/>
      <c r="H99" s="2302"/>
      <c r="I99" s="1276" t="s">
        <v>184</v>
      </c>
      <c r="J99" s="1234">
        <v>0</v>
      </c>
      <c r="K99" s="1230">
        <v>140</v>
      </c>
      <c r="L99" s="1236">
        <v>10000</v>
      </c>
    </row>
    <row r="100" spans="1:12" ht="23.25" customHeight="1">
      <c r="A100" s="2128"/>
      <c r="B100" s="2229"/>
      <c r="C100" s="2355"/>
      <c r="D100" s="2358"/>
      <c r="E100" s="2360"/>
      <c r="F100" s="2361"/>
      <c r="G100" s="2320"/>
      <c r="H100" s="2303"/>
      <c r="I100" s="553" t="s">
        <v>25</v>
      </c>
      <c r="J100" s="282">
        <f>SUM(J98:J98)</f>
        <v>0</v>
      </c>
      <c r="K100" s="282">
        <f>SUM(K98:K98)</f>
        <v>25</v>
      </c>
      <c r="L100" s="282">
        <f>L98+L99</f>
        <v>10176.5</v>
      </c>
    </row>
    <row r="101" spans="1:12">
      <c r="A101" s="77" t="s">
        <v>26</v>
      </c>
      <c r="B101" s="98" t="s">
        <v>16</v>
      </c>
      <c r="C101" s="2283" t="s">
        <v>81</v>
      </c>
      <c r="D101" s="2284"/>
      <c r="E101" s="2284"/>
      <c r="F101" s="2284"/>
      <c r="G101" s="2284"/>
      <c r="H101" s="2284"/>
      <c r="I101" s="2284"/>
      <c r="J101" s="285">
        <f>J83+J88+J90+J95+J97+J100</f>
        <v>4388.4800000000005</v>
      </c>
      <c r="K101" s="285">
        <f>K83+K88+K90+K95+K97+K100</f>
        <v>5400.4800000000005</v>
      </c>
      <c r="L101" s="53">
        <f>L83+L88+L90+L95+L97+L100</f>
        <v>15551.98</v>
      </c>
    </row>
    <row r="102" spans="1:12">
      <c r="A102" s="64" t="s">
        <v>26</v>
      </c>
      <c r="B102" s="180"/>
      <c r="C102" s="106"/>
      <c r="D102" s="106"/>
      <c r="E102" s="106"/>
      <c r="F102" s="106"/>
      <c r="G102" s="106"/>
      <c r="H102" s="106"/>
      <c r="I102" s="286" t="s">
        <v>84</v>
      </c>
      <c r="J102" s="179">
        <f>SUM(J101)</f>
        <v>4388.4800000000005</v>
      </c>
      <c r="K102" s="179">
        <f t="shared" ref="K102:L102" si="9">SUM(K101)</f>
        <v>5400.4800000000005</v>
      </c>
      <c r="L102" s="179">
        <f t="shared" si="9"/>
        <v>15551.98</v>
      </c>
    </row>
    <row r="103" spans="1:12">
      <c r="A103" s="88" t="s">
        <v>28</v>
      </c>
      <c r="B103" s="2368" t="s">
        <v>262</v>
      </c>
      <c r="C103" s="2369"/>
      <c r="D103" s="2369"/>
      <c r="E103" s="2369"/>
      <c r="F103" s="2369"/>
      <c r="G103" s="2369"/>
      <c r="H103" s="2369"/>
      <c r="I103" s="2369"/>
      <c r="J103" s="2369"/>
      <c r="K103" s="2369"/>
      <c r="L103" s="2370"/>
    </row>
    <row r="104" spans="1:12" ht="25.5" customHeight="1">
      <c r="A104" s="182" t="s">
        <v>28</v>
      </c>
      <c r="B104" s="287" t="s">
        <v>16</v>
      </c>
      <c r="C104" s="2371" t="s">
        <v>263</v>
      </c>
      <c r="D104" s="2372"/>
      <c r="E104" s="2372"/>
      <c r="F104" s="2372"/>
      <c r="G104" s="2372"/>
      <c r="H104" s="2372"/>
      <c r="I104" s="2372"/>
      <c r="J104" s="2372"/>
      <c r="K104" s="2372"/>
      <c r="L104" s="2373"/>
    </row>
    <row r="105" spans="1:12">
      <c r="A105" s="1483" t="s">
        <v>28</v>
      </c>
      <c r="B105" s="2253" t="s">
        <v>16</v>
      </c>
      <c r="C105" s="2366" t="s">
        <v>16</v>
      </c>
      <c r="D105" s="2367" t="s">
        <v>264</v>
      </c>
      <c r="E105" s="2325" t="s">
        <v>20</v>
      </c>
      <c r="F105" s="2339" t="s">
        <v>21</v>
      </c>
      <c r="G105" s="2339" t="s">
        <v>256</v>
      </c>
      <c r="H105" s="2375" t="s">
        <v>265</v>
      </c>
      <c r="I105" s="2222" t="s">
        <v>88</v>
      </c>
      <c r="J105" s="2220">
        <v>54.704999999999998</v>
      </c>
      <c r="K105" s="2220">
        <v>54.71</v>
      </c>
      <c r="L105" s="2220">
        <v>54.71</v>
      </c>
    </row>
    <row r="106" spans="1:12" ht="21" customHeight="1">
      <c r="A106" s="1483"/>
      <c r="B106" s="2253"/>
      <c r="C106" s="2366"/>
      <c r="D106" s="2335"/>
      <c r="E106" s="2326"/>
      <c r="F106" s="2340"/>
      <c r="G106" s="2340"/>
      <c r="H106" s="2376"/>
      <c r="I106" s="2384"/>
      <c r="J106" s="2221"/>
      <c r="K106" s="2221"/>
      <c r="L106" s="2221"/>
    </row>
    <row r="107" spans="1:12" ht="26.25" customHeight="1">
      <c r="A107" s="1483"/>
      <c r="B107" s="2253"/>
      <c r="C107" s="2366"/>
      <c r="D107" s="2335"/>
      <c r="E107" s="2327"/>
      <c r="F107" s="2341"/>
      <c r="G107" s="2341"/>
      <c r="H107" s="2377"/>
      <c r="I107" s="639" t="s">
        <v>25</v>
      </c>
      <c r="J107" s="2">
        <f>SUM(J105:J105)</f>
        <v>54.704999999999998</v>
      </c>
      <c r="K107" s="2">
        <f>SUM(K105:K105)</f>
        <v>54.71</v>
      </c>
      <c r="L107" s="4">
        <f>SUM(L105:L105)</f>
        <v>54.71</v>
      </c>
    </row>
    <row r="108" spans="1:12" ht="34.5" customHeight="1" thickBot="1">
      <c r="A108" s="1483" t="s">
        <v>28</v>
      </c>
      <c r="B108" s="2253" t="s">
        <v>16</v>
      </c>
      <c r="C108" s="2331" t="s">
        <v>26</v>
      </c>
      <c r="D108" s="2335" t="s">
        <v>266</v>
      </c>
      <c r="E108" s="2337" t="s">
        <v>20</v>
      </c>
      <c r="F108" s="2342" t="s">
        <v>252</v>
      </c>
      <c r="G108" s="2342" t="s">
        <v>175</v>
      </c>
      <c r="H108" s="2222" t="s">
        <v>267</v>
      </c>
      <c r="I108" s="288" t="s">
        <v>24</v>
      </c>
      <c r="J108" s="265">
        <v>0</v>
      </c>
      <c r="K108" s="265">
        <v>0</v>
      </c>
      <c r="L108" s="563">
        <v>0</v>
      </c>
    </row>
    <row r="109" spans="1:12" ht="50.25" customHeight="1" thickBot="1">
      <c r="A109" s="1483"/>
      <c r="B109" s="2253"/>
      <c r="C109" s="2331"/>
      <c r="D109" s="2335"/>
      <c r="E109" s="2345"/>
      <c r="F109" s="2344"/>
      <c r="G109" s="2344"/>
      <c r="H109" s="2223"/>
      <c r="I109" s="639" t="s">
        <v>25</v>
      </c>
      <c r="J109" s="2">
        <f>SUM(J108:J108)</f>
        <v>0</v>
      </c>
      <c r="K109" s="2">
        <f>SUM(K108:K108)</f>
        <v>0</v>
      </c>
      <c r="L109" s="4">
        <f>SUM(L108:L108)</f>
        <v>0</v>
      </c>
    </row>
    <row r="110" spans="1:12" ht="42.75" customHeight="1" thickBot="1">
      <c r="A110" s="1483" t="s">
        <v>28</v>
      </c>
      <c r="B110" s="2253" t="s">
        <v>16</v>
      </c>
      <c r="C110" s="2331" t="s">
        <v>28</v>
      </c>
      <c r="D110" s="2335" t="s">
        <v>268</v>
      </c>
      <c r="E110" s="2337" t="s">
        <v>20</v>
      </c>
      <c r="F110" s="2342" t="s">
        <v>21</v>
      </c>
      <c r="G110" s="2342" t="s">
        <v>256</v>
      </c>
      <c r="H110" s="2222" t="s">
        <v>269</v>
      </c>
      <c r="I110" s="288" t="s">
        <v>88</v>
      </c>
      <c r="J110" s="882">
        <v>72.013000000000005</v>
      </c>
      <c r="K110" s="882">
        <v>72</v>
      </c>
      <c r="L110" s="883">
        <v>72</v>
      </c>
    </row>
    <row r="111" spans="1:12" ht="30.75" customHeight="1" thickBot="1">
      <c r="A111" s="1596"/>
      <c r="B111" s="2328"/>
      <c r="C111" s="2338"/>
      <c r="D111" s="2374"/>
      <c r="E111" s="2257"/>
      <c r="F111" s="2343"/>
      <c r="G111" s="2343"/>
      <c r="H111" s="2224"/>
      <c r="I111" s="785" t="s">
        <v>25</v>
      </c>
      <c r="J111" s="213">
        <f>SUM(J110:J110)</f>
        <v>72.013000000000005</v>
      </c>
      <c r="K111" s="213">
        <f>SUM(K110:K110)</f>
        <v>72</v>
      </c>
      <c r="L111" s="214">
        <f>SUM(L110:L110)</f>
        <v>72</v>
      </c>
    </row>
    <row r="112" spans="1:12" ht="27" customHeight="1" thickBot="1">
      <c r="A112" s="2323" t="s">
        <v>28</v>
      </c>
      <c r="B112" s="2251" t="s">
        <v>16</v>
      </c>
      <c r="C112" s="2329" t="s">
        <v>32</v>
      </c>
      <c r="D112" s="2333" t="s">
        <v>270</v>
      </c>
      <c r="E112" s="2256" t="s">
        <v>20</v>
      </c>
      <c r="F112" s="640" t="s">
        <v>21</v>
      </c>
      <c r="G112" s="2240" t="s">
        <v>175</v>
      </c>
      <c r="H112" s="2243" t="s">
        <v>271</v>
      </c>
      <c r="I112" s="636" t="s">
        <v>24</v>
      </c>
      <c r="J112" s="913">
        <v>0</v>
      </c>
      <c r="K112" s="913">
        <v>0</v>
      </c>
      <c r="L112" s="914">
        <v>0</v>
      </c>
    </row>
    <row r="113" spans="1:21" ht="27" customHeight="1" thickBot="1">
      <c r="A113" s="2262"/>
      <c r="B113" s="2252"/>
      <c r="C113" s="2330"/>
      <c r="D113" s="2334"/>
      <c r="E113" s="2257"/>
      <c r="F113" s="2342" t="s">
        <v>252</v>
      </c>
      <c r="G113" s="2241"/>
      <c r="H113" s="2244"/>
      <c r="I113" s="39" t="s">
        <v>24</v>
      </c>
      <c r="J113" s="913">
        <v>43.5</v>
      </c>
      <c r="K113" s="913">
        <v>43.5</v>
      </c>
      <c r="L113" s="913">
        <v>43.5</v>
      </c>
    </row>
    <row r="114" spans="1:21" ht="15.75" customHeight="1">
      <c r="A114" s="1483"/>
      <c r="B114" s="2253"/>
      <c r="C114" s="2331"/>
      <c r="D114" s="2335"/>
      <c r="E114" s="2257"/>
      <c r="F114" s="2343"/>
      <c r="G114" s="2241"/>
      <c r="H114" s="2244"/>
      <c r="I114" s="865" t="s">
        <v>88</v>
      </c>
      <c r="J114" s="635">
        <v>121.816</v>
      </c>
      <c r="K114" s="635">
        <v>121.816</v>
      </c>
      <c r="L114" s="635">
        <v>121.816</v>
      </c>
    </row>
    <row r="115" spans="1:21" ht="15" customHeight="1">
      <c r="A115" s="2324"/>
      <c r="B115" s="2254"/>
      <c r="C115" s="2332"/>
      <c r="D115" s="2336"/>
      <c r="E115" s="2258"/>
      <c r="F115" s="2344"/>
      <c r="G115" s="2242"/>
      <c r="H115" s="2245"/>
      <c r="I115" s="637" t="s">
        <v>25</v>
      </c>
      <c r="J115" s="29">
        <f>SUM(J112:J114)</f>
        <v>165.316</v>
      </c>
      <c r="K115" s="29">
        <f t="shared" ref="K115:L115" si="10">SUM(K112:K114)</f>
        <v>165.316</v>
      </c>
      <c r="L115" s="30">
        <f t="shared" si="10"/>
        <v>165.316</v>
      </c>
    </row>
    <row r="116" spans="1:21" ht="15" customHeight="1">
      <c r="A116" s="2127" t="s">
        <v>28</v>
      </c>
      <c r="B116" s="2228" t="s">
        <v>16</v>
      </c>
      <c r="C116" s="2276" t="s">
        <v>34</v>
      </c>
      <c r="D116" s="2234" t="s">
        <v>272</v>
      </c>
      <c r="E116" s="2235" t="s">
        <v>20</v>
      </c>
      <c r="F116" s="2271" t="s">
        <v>52</v>
      </c>
      <c r="G116" s="2255" t="s">
        <v>175</v>
      </c>
      <c r="H116" s="2230" t="s">
        <v>261</v>
      </c>
      <c r="I116" s="1280" t="s">
        <v>24</v>
      </c>
      <c r="J116" s="915">
        <v>210.1</v>
      </c>
      <c r="K116" s="915">
        <v>210.1</v>
      </c>
      <c r="L116" s="1115">
        <v>210.1</v>
      </c>
    </row>
    <row r="117" spans="1:21" ht="15" customHeight="1">
      <c r="A117" s="2127"/>
      <c r="B117" s="2228"/>
      <c r="C117" s="2276"/>
      <c r="D117" s="2234"/>
      <c r="E117" s="2235"/>
      <c r="F117" s="2271"/>
      <c r="G117" s="2255"/>
      <c r="H117" s="2230"/>
      <c r="I117" s="1281" t="s">
        <v>88</v>
      </c>
      <c r="J117" s="916">
        <f>326</f>
        <v>326</v>
      </c>
      <c r="K117" s="916">
        <f>326</f>
        <v>326</v>
      </c>
      <c r="L117" s="1277">
        <f>326</f>
        <v>326</v>
      </c>
    </row>
    <row r="118" spans="1:21" ht="15" customHeight="1">
      <c r="A118" s="2127"/>
      <c r="B118" s="2228"/>
      <c r="C118" s="2276"/>
      <c r="D118" s="2234"/>
      <c r="E118" s="2235"/>
      <c r="F118" s="2271"/>
      <c r="G118" s="2255"/>
      <c r="H118" s="2230"/>
      <c r="I118" s="1282" t="s">
        <v>55</v>
      </c>
      <c r="J118" s="917">
        <v>0</v>
      </c>
      <c r="K118" s="917">
        <v>0</v>
      </c>
      <c r="L118" s="1278">
        <v>0</v>
      </c>
    </row>
    <row r="119" spans="1:21" ht="15" customHeight="1">
      <c r="A119" s="2127"/>
      <c r="B119" s="2228"/>
      <c r="C119" s="2276"/>
      <c r="D119" s="2234"/>
      <c r="E119" s="2235"/>
      <c r="F119" s="2271"/>
      <c r="G119" s="2255"/>
      <c r="H119" s="2230"/>
      <c r="I119" s="1143" t="s">
        <v>31</v>
      </c>
      <c r="J119" s="1284">
        <f>0.3+34.7</f>
        <v>35</v>
      </c>
      <c r="K119" s="1284">
        <v>0</v>
      </c>
      <c r="L119" s="1279">
        <v>0</v>
      </c>
    </row>
    <row r="120" spans="1:21" ht="15" customHeight="1">
      <c r="A120" s="2128"/>
      <c r="B120" s="2229"/>
      <c r="C120" s="2288"/>
      <c r="D120" s="2264"/>
      <c r="E120" s="2275"/>
      <c r="F120" s="2271"/>
      <c r="G120" s="2255"/>
      <c r="H120" s="2231"/>
      <c r="I120" s="638" t="s">
        <v>25</v>
      </c>
      <c r="J120" s="1283">
        <f>SUM(J116:J119)</f>
        <v>571.1</v>
      </c>
      <c r="K120" s="1283">
        <f t="shared" ref="K120:L120" si="11">SUM(K116:K119)</f>
        <v>536.1</v>
      </c>
      <c r="L120" s="1061">
        <f t="shared" si="11"/>
        <v>536.1</v>
      </c>
    </row>
    <row r="121" spans="1:21" ht="22.5" customHeight="1">
      <c r="A121" s="2126" t="s">
        <v>28</v>
      </c>
      <c r="B121" s="2227" t="s">
        <v>16</v>
      </c>
      <c r="C121" s="2287" t="s">
        <v>67</v>
      </c>
      <c r="D121" s="2346" t="s">
        <v>273</v>
      </c>
      <c r="E121" s="2348" t="s">
        <v>181</v>
      </c>
      <c r="F121" s="2265" t="s">
        <v>21</v>
      </c>
      <c r="G121" s="2351" t="s">
        <v>256</v>
      </c>
      <c r="H121" s="2232" t="s">
        <v>23</v>
      </c>
      <c r="I121" s="289" t="s">
        <v>88</v>
      </c>
      <c r="J121" s="45">
        <v>24.419</v>
      </c>
      <c r="K121" s="45">
        <v>24.419</v>
      </c>
      <c r="L121" s="45">
        <v>24.419</v>
      </c>
    </row>
    <row r="122" spans="1:21" ht="18.75" customHeight="1" thickBot="1">
      <c r="A122" s="2128"/>
      <c r="B122" s="2229"/>
      <c r="C122" s="2288"/>
      <c r="D122" s="2347"/>
      <c r="E122" s="2349"/>
      <c r="F122" s="2350"/>
      <c r="G122" s="2352"/>
      <c r="H122" s="2233"/>
      <c r="I122" s="814" t="s">
        <v>25</v>
      </c>
      <c r="J122" s="2">
        <f>SUM(J121)</f>
        <v>24.419</v>
      </c>
      <c r="K122" s="272">
        <f t="shared" ref="K122:L122" si="12">SUM(K121)</f>
        <v>24.419</v>
      </c>
      <c r="L122" s="284">
        <f t="shared" si="12"/>
        <v>24.419</v>
      </c>
    </row>
    <row r="123" spans="1:21" ht="18.75" customHeight="1">
      <c r="A123" s="2127" t="s">
        <v>28</v>
      </c>
      <c r="B123" s="2228" t="s">
        <v>16</v>
      </c>
      <c r="C123" s="2276" t="s">
        <v>73</v>
      </c>
      <c r="D123" s="2234" t="s">
        <v>274</v>
      </c>
      <c r="E123" s="2235" t="s">
        <v>181</v>
      </c>
      <c r="F123" s="2270" t="s">
        <v>21</v>
      </c>
      <c r="G123" s="2265" t="s">
        <v>256</v>
      </c>
      <c r="H123" s="2236" t="s">
        <v>275</v>
      </c>
      <c r="I123" s="815" t="s">
        <v>24</v>
      </c>
      <c r="J123" s="813">
        <v>0</v>
      </c>
      <c r="K123" s="266">
        <v>0</v>
      </c>
      <c r="L123" s="290">
        <v>0</v>
      </c>
    </row>
    <row r="124" spans="1:21" ht="16.5" customHeight="1" thickBot="1">
      <c r="A124" s="2127"/>
      <c r="B124" s="2228"/>
      <c r="C124" s="2276"/>
      <c r="D124" s="2234"/>
      <c r="E124" s="2235"/>
      <c r="F124" s="2271"/>
      <c r="G124" s="2266"/>
      <c r="H124" s="2236"/>
      <c r="I124" s="816" t="s">
        <v>88</v>
      </c>
      <c r="J124" s="1367">
        <v>0</v>
      </c>
      <c r="K124" s="1272">
        <v>0</v>
      </c>
      <c r="L124" s="1368">
        <v>0</v>
      </c>
      <c r="M124" s="537"/>
      <c r="N124" s="537"/>
      <c r="O124" s="537"/>
      <c r="P124" s="537"/>
      <c r="Q124" s="537"/>
      <c r="R124" s="537"/>
      <c r="S124" s="537"/>
      <c r="T124" s="537"/>
      <c r="U124" s="537"/>
    </row>
    <row r="125" spans="1:21" ht="16.5" customHeight="1" thickBot="1">
      <c r="A125" s="2127"/>
      <c r="B125" s="2228"/>
      <c r="C125" s="2276"/>
      <c r="D125" s="2234"/>
      <c r="E125" s="2235"/>
      <c r="F125" s="2271"/>
      <c r="G125" s="2266"/>
      <c r="H125" s="2236"/>
      <c r="I125" s="1147" t="s">
        <v>31</v>
      </c>
      <c r="J125" s="1367">
        <v>4.8</v>
      </c>
      <c r="K125" s="1272">
        <v>0</v>
      </c>
      <c r="L125" s="1369">
        <v>0</v>
      </c>
      <c r="M125" s="537"/>
      <c r="N125" s="537"/>
      <c r="O125" s="537"/>
      <c r="P125" s="537"/>
      <c r="Q125" s="537"/>
      <c r="R125" s="537"/>
      <c r="S125" s="537"/>
      <c r="T125" s="537"/>
      <c r="U125" s="537"/>
    </row>
    <row r="126" spans="1:21" ht="43.5" customHeight="1">
      <c r="A126" s="2127"/>
      <c r="B126" s="2228"/>
      <c r="C126" s="2276"/>
      <c r="D126" s="2234"/>
      <c r="E126" s="2235"/>
      <c r="F126" s="2271"/>
      <c r="G126" s="2266"/>
      <c r="H126" s="2236"/>
      <c r="I126" s="839" t="s">
        <v>25</v>
      </c>
      <c r="J126" s="803">
        <f>SUM(J123:J125)</f>
        <v>4.8</v>
      </c>
      <c r="K126" s="803">
        <f t="shared" ref="K126:L126" si="13">SUM(K123:K125)</f>
        <v>0</v>
      </c>
      <c r="L126" s="37">
        <f t="shared" si="13"/>
        <v>0</v>
      </c>
      <c r="M126" s="537"/>
      <c r="N126" s="537"/>
      <c r="O126" s="537"/>
      <c r="P126" s="537"/>
      <c r="Q126" s="537"/>
      <c r="R126" s="537"/>
      <c r="S126" s="537"/>
      <c r="T126" s="537"/>
      <c r="U126" s="537"/>
    </row>
    <row r="127" spans="1:21" ht="36" customHeight="1">
      <c r="A127" s="2126" t="s">
        <v>28</v>
      </c>
      <c r="B127" s="2227" t="s">
        <v>16</v>
      </c>
      <c r="C127" s="2287" t="s">
        <v>75</v>
      </c>
      <c r="D127" s="2263" t="s">
        <v>276</v>
      </c>
      <c r="E127" s="2274" t="s">
        <v>181</v>
      </c>
      <c r="F127" s="1413" t="s">
        <v>21</v>
      </c>
      <c r="G127" s="2477" t="s">
        <v>182</v>
      </c>
      <c r="H127" s="2237" t="s">
        <v>277</v>
      </c>
      <c r="I127" s="840" t="s">
        <v>24</v>
      </c>
      <c r="J127" s="918">
        <v>160</v>
      </c>
      <c r="K127" s="918">
        <v>21.2</v>
      </c>
      <c r="L127" s="918">
        <v>21.2</v>
      </c>
    </row>
    <row r="128" spans="1:21" ht="22.5" customHeight="1">
      <c r="A128" s="2127"/>
      <c r="B128" s="2228"/>
      <c r="C128" s="2276"/>
      <c r="D128" s="2234"/>
      <c r="E128" s="2235"/>
      <c r="F128" s="2261"/>
      <c r="G128" s="2478"/>
      <c r="H128" s="2238"/>
      <c r="I128" s="1285" t="s">
        <v>184</v>
      </c>
      <c r="J128" s="887">
        <v>0</v>
      </c>
      <c r="K128" s="887">
        <v>120</v>
      </c>
      <c r="L128" s="887">
        <v>120</v>
      </c>
    </row>
    <row r="129" spans="1:12" ht="18.75" customHeight="1">
      <c r="A129" s="2127"/>
      <c r="B129" s="2228"/>
      <c r="C129" s="2276"/>
      <c r="D129" s="2234"/>
      <c r="E129" s="2235"/>
      <c r="F129" s="2299" t="s">
        <v>52</v>
      </c>
      <c r="G129" s="2259" t="s">
        <v>175</v>
      </c>
      <c r="H129" s="2238"/>
      <c r="I129" s="949" t="s">
        <v>24</v>
      </c>
      <c r="J129" s="1148">
        <v>0</v>
      </c>
      <c r="K129" s="1148">
        <v>0</v>
      </c>
      <c r="L129" s="1148">
        <v>0</v>
      </c>
    </row>
    <row r="130" spans="1:12" ht="24.75" customHeight="1" thickBot="1">
      <c r="A130" s="2128"/>
      <c r="B130" s="2229"/>
      <c r="C130" s="2288"/>
      <c r="D130" s="2264"/>
      <c r="E130" s="2275"/>
      <c r="F130" s="2300"/>
      <c r="G130" s="2260"/>
      <c r="H130" s="2239"/>
      <c r="I130" s="804" t="s">
        <v>25</v>
      </c>
      <c r="J130" s="37">
        <f>SUM(J127:J129)</f>
        <v>160</v>
      </c>
      <c r="K130" s="37">
        <f t="shared" ref="K130:L130" si="14">SUM(K127:K129)</f>
        <v>141.19999999999999</v>
      </c>
      <c r="L130" s="37">
        <f t="shared" si="14"/>
        <v>141.19999999999999</v>
      </c>
    </row>
    <row r="131" spans="1:12" ht="15.75" thickBot="1">
      <c r="A131" s="77" t="s">
        <v>28</v>
      </c>
      <c r="B131" s="98" t="s">
        <v>16</v>
      </c>
      <c r="C131" s="2283" t="s">
        <v>81</v>
      </c>
      <c r="D131" s="2284"/>
      <c r="E131" s="2284"/>
      <c r="F131" s="2284"/>
      <c r="G131" s="2284"/>
      <c r="H131" s="2284"/>
      <c r="I131" s="2285"/>
      <c r="J131" s="270">
        <f>J107+J109+J111+J115+J120+J126+J130+J122</f>
        <v>1052.3530000000001</v>
      </c>
      <c r="K131" s="292">
        <f>K107+K109+K111+K115+K120+K126+K130+K122</f>
        <v>993.745</v>
      </c>
      <c r="L131" s="308">
        <f>L107+L109+L111+L115+L120+L126+L130+L122</f>
        <v>993.745</v>
      </c>
    </row>
    <row r="132" spans="1:12" ht="15.75" thickBot="1">
      <c r="A132" s="64" t="s">
        <v>28</v>
      </c>
      <c r="B132" s="180"/>
      <c r="C132" s="106"/>
      <c r="D132" s="106"/>
      <c r="E132" s="106"/>
      <c r="F132" s="106"/>
      <c r="G132" s="106"/>
      <c r="H132" s="106"/>
      <c r="I132" s="286" t="s">
        <v>84</v>
      </c>
      <c r="J132" s="179">
        <f>J131</f>
        <v>1052.3530000000001</v>
      </c>
      <c r="K132" s="179">
        <f t="shared" ref="K132:L132" si="15">K131</f>
        <v>993.745</v>
      </c>
      <c r="L132" s="293">
        <f t="shared" si="15"/>
        <v>993.745</v>
      </c>
    </row>
    <row r="133" spans="1:12" ht="32.25" customHeight="1" thickBot="1">
      <c r="A133" s="88" t="s">
        <v>32</v>
      </c>
      <c r="B133" s="2286" t="s">
        <v>278</v>
      </c>
      <c r="C133" s="2214"/>
      <c r="D133" s="2214"/>
      <c r="E133" s="2214"/>
      <c r="F133" s="2214"/>
      <c r="G133" s="2214"/>
      <c r="H133" s="2214"/>
      <c r="I133" s="2214"/>
      <c r="J133" s="2214"/>
      <c r="K133" s="2214"/>
      <c r="L133" s="2215"/>
    </row>
    <row r="134" spans="1:12" ht="25.5" customHeight="1" thickBot="1">
      <c r="A134" s="182" t="s">
        <v>32</v>
      </c>
      <c r="B134" s="85" t="s">
        <v>16</v>
      </c>
      <c r="C134" s="2195" t="s">
        <v>279</v>
      </c>
      <c r="D134" s="2196"/>
      <c r="E134" s="2196"/>
      <c r="F134" s="2196"/>
      <c r="G134" s="2196"/>
      <c r="H134" s="2196"/>
      <c r="I134" s="2196"/>
      <c r="J134" s="2196"/>
      <c r="K134" s="2196"/>
      <c r="L134" s="2248"/>
    </row>
    <row r="135" spans="1:12" ht="19.5" customHeight="1">
      <c r="A135" s="1483" t="s">
        <v>32</v>
      </c>
      <c r="B135" s="2225" t="s">
        <v>16</v>
      </c>
      <c r="C135" s="2279" t="s">
        <v>16</v>
      </c>
      <c r="D135" s="2281" t="s">
        <v>280</v>
      </c>
      <c r="E135" s="2277" t="s">
        <v>181</v>
      </c>
      <c r="F135" s="2249" t="s">
        <v>21</v>
      </c>
      <c r="G135" s="2290" t="s">
        <v>77</v>
      </c>
      <c r="H135" s="2246" t="s">
        <v>281</v>
      </c>
      <c r="I135" s="786" t="s">
        <v>24</v>
      </c>
      <c r="J135" s="633">
        <v>0</v>
      </c>
      <c r="K135" s="633">
        <v>0</v>
      </c>
      <c r="L135" s="35">
        <v>0</v>
      </c>
    </row>
    <row r="136" spans="1:12">
      <c r="A136" s="1483"/>
      <c r="B136" s="2226"/>
      <c r="C136" s="2280"/>
      <c r="D136" s="2282"/>
      <c r="E136" s="2278"/>
      <c r="F136" s="2250"/>
      <c r="G136" s="2291"/>
      <c r="H136" s="2247"/>
      <c r="I136" s="275" t="s">
        <v>25</v>
      </c>
      <c r="J136" s="222">
        <f>SUM(J135:J135)</f>
        <v>0</v>
      </c>
      <c r="K136" s="294">
        <f>SUM(K135:K135)</f>
        <v>0</v>
      </c>
      <c r="L136" s="75">
        <f>SUM(L135:L135)</f>
        <v>0</v>
      </c>
    </row>
    <row r="137" spans="1:12" ht="23.25" customHeight="1">
      <c r="A137" s="1483" t="s">
        <v>32</v>
      </c>
      <c r="B137" s="2292" t="s">
        <v>16</v>
      </c>
      <c r="C137" s="2293" t="s">
        <v>26</v>
      </c>
      <c r="D137" s="2296" t="s">
        <v>282</v>
      </c>
      <c r="E137" s="2267" t="s">
        <v>20</v>
      </c>
      <c r="F137" s="641" t="s">
        <v>21</v>
      </c>
      <c r="G137" s="2521" t="s">
        <v>77</v>
      </c>
      <c r="H137" s="2205" t="s">
        <v>281</v>
      </c>
      <c r="I137" s="1286" t="s">
        <v>88</v>
      </c>
      <c r="J137" s="34">
        <v>28.3</v>
      </c>
      <c r="K137" s="34">
        <v>28.3</v>
      </c>
      <c r="L137" s="463">
        <v>28.3</v>
      </c>
    </row>
    <row r="138" spans="1:12" ht="27" customHeight="1">
      <c r="A138" s="1596"/>
      <c r="B138" s="1598"/>
      <c r="C138" s="2294"/>
      <c r="D138" s="2297"/>
      <c r="E138" s="2268"/>
      <c r="F138" s="2272" t="s">
        <v>65</v>
      </c>
      <c r="G138" s="2522"/>
      <c r="H138" s="2206"/>
      <c r="I138" s="588" t="s">
        <v>88</v>
      </c>
      <c r="J138" s="575">
        <v>58.1</v>
      </c>
      <c r="K138" s="575">
        <v>58.1</v>
      </c>
      <c r="L138" s="624">
        <v>58.1</v>
      </c>
    </row>
    <row r="139" spans="1:12" ht="21" customHeight="1">
      <c r="A139" s="1596"/>
      <c r="B139" s="1598"/>
      <c r="C139" s="2295"/>
      <c r="D139" s="2298"/>
      <c r="E139" s="2269"/>
      <c r="F139" s="2273"/>
      <c r="G139" s="2523"/>
      <c r="H139" s="2289"/>
      <c r="I139" s="296" t="s">
        <v>25</v>
      </c>
      <c r="J139" s="1287">
        <f>SUM(J137:J138)</f>
        <v>86.4</v>
      </c>
      <c r="K139" s="1287">
        <f>SUM(K137:K138)</f>
        <v>86.4</v>
      </c>
      <c r="L139" s="1288">
        <f>SUM(L137:L138)</f>
        <v>86.4</v>
      </c>
    </row>
    <row r="140" spans="1:12">
      <c r="A140" s="88" t="s">
        <v>32</v>
      </c>
      <c r="B140" s="76" t="s">
        <v>16</v>
      </c>
      <c r="C140" s="2198" t="s">
        <v>81</v>
      </c>
      <c r="D140" s="2199"/>
      <c r="E140" s="2200"/>
      <c r="F140" s="2199"/>
      <c r="G140" s="2200"/>
      <c r="H140" s="2200"/>
      <c r="I140" s="2199"/>
      <c r="J140" s="297">
        <f>J136+J139</f>
        <v>86.4</v>
      </c>
      <c r="K140" s="297">
        <f>K136+K139</f>
        <v>86.4</v>
      </c>
      <c r="L140" s="298">
        <f>L136+L139</f>
        <v>86.4</v>
      </c>
    </row>
    <row r="141" spans="1:12">
      <c r="A141" s="64" t="s">
        <v>32</v>
      </c>
      <c r="B141" s="64"/>
      <c r="C141" s="65"/>
      <c r="D141" s="65"/>
      <c r="E141" s="65"/>
      <c r="F141" s="65"/>
      <c r="G141" s="65"/>
      <c r="H141" s="65"/>
      <c r="I141" s="178" t="s">
        <v>84</v>
      </c>
      <c r="J141" s="180">
        <f>J140</f>
        <v>86.4</v>
      </c>
      <c r="K141" s="180">
        <f t="shared" ref="K141:L141" si="16">K140</f>
        <v>86.4</v>
      </c>
      <c r="L141" s="299">
        <f t="shared" si="16"/>
        <v>86.4</v>
      </c>
    </row>
    <row r="142" spans="1:12">
      <c r="A142" s="88" t="s">
        <v>34</v>
      </c>
      <c r="B142" s="2213" t="s">
        <v>283</v>
      </c>
      <c r="C142" s="2214"/>
      <c r="D142" s="2214"/>
      <c r="E142" s="2214"/>
      <c r="F142" s="2214"/>
      <c r="G142" s="2214"/>
      <c r="H142" s="2214"/>
      <c r="I142" s="2214"/>
      <c r="J142" s="2214"/>
      <c r="K142" s="2214"/>
      <c r="L142" s="2215"/>
    </row>
    <row r="143" spans="1:12">
      <c r="A143" s="182" t="s">
        <v>34</v>
      </c>
      <c r="B143" s="85" t="s">
        <v>16</v>
      </c>
      <c r="C143" s="2195" t="s">
        <v>284</v>
      </c>
      <c r="D143" s="2196"/>
      <c r="E143" s="2196"/>
      <c r="F143" s="2196"/>
      <c r="G143" s="2196"/>
      <c r="H143" s="2196"/>
      <c r="I143" s="2196"/>
      <c r="J143" s="2196"/>
      <c r="K143" s="2196"/>
      <c r="L143" s="2197"/>
    </row>
    <row r="144" spans="1:12">
      <c r="A144" s="1483" t="s">
        <v>34</v>
      </c>
      <c r="B144" s="2292" t="s">
        <v>16</v>
      </c>
      <c r="C144" s="2202" t="s">
        <v>16</v>
      </c>
      <c r="D144" s="2536" t="s">
        <v>285</v>
      </c>
      <c r="E144" s="2413" t="s">
        <v>20</v>
      </c>
      <c r="F144" s="2201" t="s">
        <v>66</v>
      </c>
      <c r="G144" s="1932" t="s">
        <v>175</v>
      </c>
      <c r="H144" s="2499" t="s">
        <v>286</v>
      </c>
      <c r="I144" s="6" t="s">
        <v>24</v>
      </c>
      <c r="J144" s="268">
        <v>10.7</v>
      </c>
      <c r="K144" s="269">
        <v>10.7</v>
      </c>
      <c r="L144" s="1289">
        <v>10.7</v>
      </c>
    </row>
    <row r="145" spans="1:12">
      <c r="A145" s="1483"/>
      <c r="B145" s="2292"/>
      <c r="C145" s="2203"/>
      <c r="D145" s="2409"/>
      <c r="E145" s="2383"/>
      <c r="F145" s="2189"/>
      <c r="G145" s="1933"/>
      <c r="H145" s="2545"/>
      <c r="I145" s="300" t="s">
        <v>88</v>
      </c>
      <c r="J145" s="103">
        <v>341.8</v>
      </c>
      <c r="K145" s="301">
        <v>341.8</v>
      </c>
      <c r="L145" s="1290">
        <v>341.8</v>
      </c>
    </row>
    <row r="146" spans="1:12">
      <c r="A146" s="1483"/>
      <c r="B146" s="2292"/>
      <c r="C146" s="2203"/>
      <c r="D146" s="2409"/>
      <c r="E146" s="2383"/>
      <c r="F146" s="2189"/>
      <c r="G146" s="1933"/>
      <c r="H146" s="2545"/>
      <c r="I146" s="302" t="s">
        <v>55</v>
      </c>
      <c r="J146" s="1370">
        <v>8</v>
      </c>
      <c r="K146" s="1293">
        <v>8</v>
      </c>
      <c r="L146" s="1291">
        <v>8</v>
      </c>
    </row>
    <row r="147" spans="1:12">
      <c r="A147" s="1483"/>
      <c r="B147" s="2292"/>
      <c r="C147" s="2203"/>
      <c r="D147" s="2409"/>
      <c r="E147" s="2383"/>
      <c r="F147" s="2189"/>
      <c r="G147" s="1933"/>
      <c r="H147" s="2545"/>
      <c r="I147" s="300" t="s">
        <v>31</v>
      </c>
      <c r="J147" s="1370">
        <v>1.3</v>
      </c>
      <c r="K147" s="1293">
        <v>0</v>
      </c>
      <c r="L147" s="1292">
        <v>0</v>
      </c>
    </row>
    <row r="148" spans="1:12">
      <c r="A148" s="1596"/>
      <c r="B148" s="1598"/>
      <c r="C148" s="2204"/>
      <c r="D148" s="2415"/>
      <c r="E148" s="2414"/>
      <c r="F148" s="2210"/>
      <c r="G148" s="2394"/>
      <c r="H148" s="2546"/>
      <c r="I148" s="303" t="s">
        <v>25</v>
      </c>
      <c r="J148" s="74">
        <f>SUM(J144:J147)</f>
        <v>361.8</v>
      </c>
      <c r="K148" s="74">
        <f t="shared" ref="K148:L148" si="17">SUM(K144:K147)</f>
        <v>360.5</v>
      </c>
      <c r="L148" s="186">
        <f t="shared" si="17"/>
        <v>360.5</v>
      </c>
    </row>
    <row r="149" spans="1:12">
      <c r="A149" s="2129" t="s">
        <v>34</v>
      </c>
      <c r="B149" s="2553" t="s">
        <v>16</v>
      </c>
      <c r="C149" s="2556" t="s">
        <v>26</v>
      </c>
      <c r="D149" s="2119" t="s">
        <v>287</v>
      </c>
      <c r="E149" s="2561" t="s">
        <v>20</v>
      </c>
      <c r="F149" s="2201" t="s">
        <v>21</v>
      </c>
      <c r="G149" s="1932" t="s">
        <v>288</v>
      </c>
      <c r="H149" s="2205" t="s">
        <v>286</v>
      </c>
      <c r="I149" s="304" t="s">
        <v>289</v>
      </c>
      <c r="J149" s="103">
        <v>38</v>
      </c>
      <c r="K149" s="301">
        <v>38</v>
      </c>
      <c r="L149" s="1289">
        <v>38</v>
      </c>
    </row>
    <row r="150" spans="1:12" ht="15.75" thickBot="1">
      <c r="A150" s="2130"/>
      <c r="B150" s="2554"/>
      <c r="C150" s="2557"/>
      <c r="D150" s="2559"/>
      <c r="E150" s="2562"/>
      <c r="F150" s="2189"/>
      <c r="G150" s="1933"/>
      <c r="H150" s="2206"/>
      <c r="I150" s="306" t="s">
        <v>31</v>
      </c>
      <c r="J150" s="1370">
        <v>22.8</v>
      </c>
      <c r="K150" s="1293">
        <v>0</v>
      </c>
      <c r="L150" s="1292">
        <v>0</v>
      </c>
    </row>
    <row r="151" spans="1:12" ht="15.75" thickBot="1">
      <c r="A151" s="2131"/>
      <c r="B151" s="2555"/>
      <c r="C151" s="2558"/>
      <c r="D151" s="2560"/>
      <c r="E151" s="2562"/>
      <c r="F151" s="2189"/>
      <c r="G151" s="1933"/>
      <c r="H151" s="2206"/>
      <c r="I151" s="1386" t="s">
        <v>25</v>
      </c>
      <c r="J151" s="222">
        <f>SUM(J149:J150)</f>
        <v>60.8</v>
      </c>
      <c r="K151" s="294">
        <f t="shared" ref="K151:L151" si="18">SUM(K149:K150)</f>
        <v>38</v>
      </c>
      <c r="L151" s="1288">
        <f t="shared" si="18"/>
        <v>38</v>
      </c>
    </row>
    <row r="152" spans="1:12" ht="34.5" customHeight="1">
      <c r="A152" s="2126" t="s">
        <v>34</v>
      </c>
      <c r="B152" s="2149" t="s">
        <v>16</v>
      </c>
      <c r="C152" s="2163" t="s">
        <v>28</v>
      </c>
      <c r="D152" s="2524" t="s">
        <v>290</v>
      </c>
      <c r="E152" s="2527" t="s">
        <v>181</v>
      </c>
      <c r="F152" s="2509" t="s">
        <v>66</v>
      </c>
      <c r="G152" s="1998" t="s">
        <v>175</v>
      </c>
      <c r="H152" s="2547" t="s">
        <v>286</v>
      </c>
      <c r="I152" s="2100" t="s">
        <v>24</v>
      </c>
      <c r="J152" s="2122">
        <v>12.1</v>
      </c>
      <c r="K152" s="2122">
        <v>17.899999999999999</v>
      </c>
      <c r="L152" s="2122">
        <v>24.7</v>
      </c>
    </row>
    <row r="153" spans="1:12" ht="19.5" customHeight="1">
      <c r="A153" s="2127"/>
      <c r="B153" s="2138"/>
      <c r="C153" s="2164"/>
      <c r="D153" s="2525"/>
      <c r="E153" s="2528"/>
      <c r="F153" s="2535"/>
      <c r="G153" s="2533"/>
      <c r="H153" s="2548"/>
      <c r="I153" s="2121"/>
      <c r="J153" s="2123"/>
      <c r="K153" s="2123"/>
      <c r="L153" s="2123"/>
    </row>
    <row r="154" spans="1:12" ht="20.25" customHeight="1" thickBot="1">
      <c r="A154" s="2128"/>
      <c r="B154" s="2139"/>
      <c r="C154" s="2165"/>
      <c r="D154" s="2526"/>
      <c r="E154" s="2529"/>
      <c r="F154" s="2162"/>
      <c r="G154" s="1999"/>
      <c r="H154" s="2549"/>
      <c r="I154" s="1387" t="s">
        <v>25</v>
      </c>
      <c r="J154" s="110">
        <f>SUM(J152)</f>
        <v>12.1</v>
      </c>
      <c r="K154" s="110">
        <f t="shared" ref="K154:L154" si="19">SUM(K152)</f>
        <v>17.899999999999999</v>
      </c>
      <c r="L154" s="110">
        <f t="shared" si="19"/>
        <v>24.7</v>
      </c>
    </row>
    <row r="155" spans="1:12" ht="15.75" thickBot="1">
      <c r="A155" s="77" t="s">
        <v>34</v>
      </c>
      <c r="B155" s="109" t="s">
        <v>16</v>
      </c>
      <c r="C155" s="1987" t="s">
        <v>81</v>
      </c>
      <c r="D155" s="2550"/>
      <c r="E155" s="2550"/>
      <c r="F155" s="2550"/>
      <c r="G155" s="2550"/>
      <c r="H155" s="2550"/>
      <c r="I155" s="2551"/>
      <c r="J155" s="307">
        <f>J148+J151+J154</f>
        <v>434.70000000000005</v>
      </c>
      <c r="K155" s="297">
        <f t="shared" ref="K155:L155" si="20">K148+K151+K154</f>
        <v>416.4</v>
      </c>
      <c r="L155" s="308">
        <f t="shared" si="20"/>
        <v>423.2</v>
      </c>
    </row>
    <row r="156" spans="1:12" ht="26.25" customHeight="1">
      <c r="A156" s="182" t="s">
        <v>34</v>
      </c>
      <c r="B156" s="85" t="s">
        <v>26</v>
      </c>
      <c r="C156" s="2530" t="s">
        <v>291</v>
      </c>
      <c r="D156" s="2531"/>
      <c r="E156" s="2531"/>
      <c r="F156" s="2531"/>
      <c r="G156" s="2531"/>
      <c r="H156" s="2531"/>
      <c r="I156" s="2531"/>
      <c r="J156" s="2531"/>
      <c r="K156" s="2531"/>
      <c r="L156" s="2532"/>
    </row>
    <row r="157" spans="1:12" ht="18.75" customHeight="1">
      <c r="A157" s="1602" t="s">
        <v>34</v>
      </c>
      <c r="B157" s="2552" t="s">
        <v>26</v>
      </c>
      <c r="C157" s="2534" t="s">
        <v>16</v>
      </c>
      <c r="D157" s="2510" t="s">
        <v>292</v>
      </c>
      <c r="E157" s="1930" t="s">
        <v>20</v>
      </c>
      <c r="F157" s="2201" t="s">
        <v>21</v>
      </c>
      <c r="G157" s="2211" t="s">
        <v>503</v>
      </c>
      <c r="H157" s="2499" t="s">
        <v>23</v>
      </c>
      <c r="I157" s="642" t="s">
        <v>24</v>
      </c>
      <c r="J157" s="633">
        <f>50+120</f>
        <v>170</v>
      </c>
      <c r="K157" s="634">
        <f t="shared" ref="K157:L157" si="21">50+120</f>
        <v>170</v>
      </c>
      <c r="L157" s="1164">
        <f t="shared" si="21"/>
        <v>170</v>
      </c>
    </row>
    <row r="158" spans="1:12" ht="15.75" customHeight="1">
      <c r="A158" s="1483"/>
      <c r="B158" s="2225"/>
      <c r="C158" s="2425"/>
      <c r="D158" s="2511"/>
      <c r="E158" s="2399"/>
      <c r="F158" s="2210"/>
      <c r="G158" s="2212"/>
      <c r="H158" s="2500"/>
      <c r="I158" s="643" t="s">
        <v>25</v>
      </c>
      <c r="J158" s="2">
        <f>SUM(J157:J157)</f>
        <v>170</v>
      </c>
      <c r="K158" s="272">
        <f>SUM(K157:K157)</f>
        <v>170</v>
      </c>
      <c r="L158" s="484">
        <f>SUM(L157:L157)</f>
        <v>170</v>
      </c>
    </row>
    <row r="159" spans="1:12" ht="56.25" customHeight="1">
      <c r="A159" s="1602" t="s">
        <v>34</v>
      </c>
      <c r="B159" s="2552" t="s">
        <v>26</v>
      </c>
      <c r="C159" s="2563" t="s">
        <v>26</v>
      </c>
      <c r="D159" s="2119" t="s">
        <v>293</v>
      </c>
      <c r="E159" s="2132" t="s">
        <v>20</v>
      </c>
      <c r="F159" s="2201" t="s">
        <v>21</v>
      </c>
      <c r="G159" s="2211" t="s">
        <v>503</v>
      </c>
      <c r="H159" s="2208" t="s">
        <v>294</v>
      </c>
      <c r="I159" s="309" t="s">
        <v>24</v>
      </c>
      <c r="J159" s="265">
        <v>50</v>
      </c>
      <c r="K159" s="266">
        <v>50</v>
      </c>
      <c r="L159" s="1164">
        <v>50</v>
      </c>
    </row>
    <row r="160" spans="1:12" ht="26.25" customHeight="1">
      <c r="A160" s="1596"/>
      <c r="B160" s="2226"/>
      <c r="C160" s="2564"/>
      <c r="D160" s="2120"/>
      <c r="E160" s="2133"/>
      <c r="F160" s="2210"/>
      <c r="G160" s="2212"/>
      <c r="H160" s="2209"/>
      <c r="I160" s="216" t="s">
        <v>25</v>
      </c>
      <c r="J160" s="2">
        <f>SUM(J159:J159)</f>
        <v>50</v>
      </c>
      <c r="K160" s="272">
        <f>SUM(K159:K159)</f>
        <v>50</v>
      </c>
      <c r="L160" s="273">
        <f>SUM(L159:L159)</f>
        <v>50</v>
      </c>
    </row>
    <row r="161" spans="1:12" ht="116.25" customHeight="1">
      <c r="A161" s="2134" t="s">
        <v>34</v>
      </c>
      <c r="B161" s="1707" t="s">
        <v>26</v>
      </c>
      <c r="C161" s="1993" t="s">
        <v>28</v>
      </c>
      <c r="D161" s="2150" t="s">
        <v>295</v>
      </c>
      <c r="E161" s="1996" t="s">
        <v>20</v>
      </c>
      <c r="F161" s="2509" t="s">
        <v>65</v>
      </c>
      <c r="G161" s="1998" t="s">
        <v>175</v>
      </c>
      <c r="H161" s="2506" t="s">
        <v>23</v>
      </c>
      <c r="I161" s="310" t="s">
        <v>24</v>
      </c>
      <c r="J161" s="919">
        <v>133.69999999999999</v>
      </c>
      <c r="K161" s="919">
        <v>133.69999999999999</v>
      </c>
      <c r="L161" s="919">
        <v>133.69999999999999</v>
      </c>
    </row>
    <row r="162" spans="1:12" ht="21.75" customHeight="1">
      <c r="A162" s="2135"/>
      <c r="B162" s="1709"/>
      <c r="C162" s="1994"/>
      <c r="D162" s="2141"/>
      <c r="E162" s="1997"/>
      <c r="F162" s="2162"/>
      <c r="G162" s="1999"/>
      <c r="H162" s="2001"/>
      <c r="I162" s="643" t="s">
        <v>25</v>
      </c>
      <c r="J162" s="2">
        <f>SUM(J161)</f>
        <v>133.69999999999999</v>
      </c>
      <c r="K162" s="2">
        <f t="shared" ref="K162:L162" si="22">SUM(K161)</f>
        <v>133.69999999999999</v>
      </c>
      <c r="L162" s="214">
        <f t="shared" si="22"/>
        <v>133.69999999999999</v>
      </c>
    </row>
    <row r="163" spans="1:12" ht="24.75" customHeight="1">
      <c r="A163" s="2134" t="s">
        <v>34</v>
      </c>
      <c r="B163" s="1707" t="s">
        <v>26</v>
      </c>
      <c r="C163" s="2124" t="s">
        <v>32</v>
      </c>
      <c r="D163" s="1688" t="s">
        <v>296</v>
      </c>
      <c r="E163" s="2207" t="s">
        <v>20</v>
      </c>
      <c r="F163" s="2482" t="s">
        <v>21</v>
      </c>
      <c r="G163" s="2217" t="s">
        <v>503</v>
      </c>
      <c r="H163" s="2219" t="s">
        <v>23</v>
      </c>
      <c r="I163" s="310" t="s">
        <v>24</v>
      </c>
      <c r="J163" s="45">
        <v>5</v>
      </c>
      <c r="K163" s="311">
        <v>5</v>
      </c>
      <c r="L163" s="1164">
        <v>5</v>
      </c>
    </row>
    <row r="164" spans="1:12" ht="50.25" customHeight="1">
      <c r="A164" s="2136"/>
      <c r="B164" s="1708"/>
      <c r="C164" s="2124"/>
      <c r="D164" s="2140"/>
      <c r="E164" s="2207"/>
      <c r="F164" s="2482"/>
      <c r="G164" s="2217"/>
      <c r="H164" s="2187"/>
      <c r="I164" s="714" t="s">
        <v>25</v>
      </c>
      <c r="J164" s="213">
        <f>SUM(J163)</f>
        <v>5</v>
      </c>
      <c r="K164" s="459">
        <f t="shared" ref="K164:L164" si="23">SUM(K163)</f>
        <v>5</v>
      </c>
      <c r="L164" s="484">
        <f t="shared" si="23"/>
        <v>5</v>
      </c>
    </row>
    <row r="165" spans="1:12" ht="23.25" customHeight="1">
      <c r="A165" s="2513" t="s">
        <v>34</v>
      </c>
      <c r="B165" s="2149" t="s">
        <v>26</v>
      </c>
      <c r="C165" s="1993" t="s">
        <v>34</v>
      </c>
      <c r="D165" s="2150" t="s">
        <v>297</v>
      </c>
      <c r="E165" s="1996" t="s">
        <v>181</v>
      </c>
      <c r="F165" s="2480" t="s">
        <v>21</v>
      </c>
      <c r="G165" s="2216" t="s">
        <v>182</v>
      </c>
      <c r="H165" s="2000" t="s">
        <v>298</v>
      </c>
      <c r="I165" s="1294" t="s">
        <v>24</v>
      </c>
      <c r="J165" s="280">
        <v>0</v>
      </c>
      <c r="K165" s="280">
        <v>176.5</v>
      </c>
      <c r="L165" s="622">
        <v>176.5</v>
      </c>
    </row>
    <row r="166" spans="1:12" ht="22.5" customHeight="1">
      <c r="A166" s="2514"/>
      <c r="B166" s="2138"/>
      <c r="C166" s="2124"/>
      <c r="D166" s="2140"/>
      <c r="E166" s="2207"/>
      <c r="F166" s="2482"/>
      <c r="G166" s="2217"/>
      <c r="H166" s="2187"/>
      <c r="I166" s="1025" t="s">
        <v>184</v>
      </c>
      <c r="J166" s="575">
        <v>0</v>
      </c>
      <c r="K166" s="575">
        <v>500</v>
      </c>
      <c r="L166" s="624">
        <v>10000</v>
      </c>
    </row>
    <row r="167" spans="1:12" ht="22.5" customHeight="1">
      <c r="A167" s="2515"/>
      <c r="B167" s="2139"/>
      <c r="C167" s="2124"/>
      <c r="D167" s="2140"/>
      <c r="E167" s="2207"/>
      <c r="F167" s="2482"/>
      <c r="G167" s="2218"/>
      <c r="H167" s="2187"/>
      <c r="I167" s="810" t="s">
        <v>25</v>
      </c>
      <c r="J167" s="29">
        <f>SUM(J165)</f>
        <v>0</v>
      </c>
      <c r="K167" s="483">
        <f t="shared" ref="K167:L167" si="24">SUM(K165)</f>
        <v>176.5</v>
      </c>
      <c r="L167" s="484">
        <f t="shared" si="24"/>
        <v>176.5</v>
      </c>
    </row>
    <row r="168" spans="1:12" ht="24.75" customHeight="1">
      <c r="A168" s="2512" t="s">
        <v>34</v>
      </c>
      <c r="B168" s="1991" t="s">
        <v>26</v>
      </c>
      <c r="C168" s="1993" t="s">
        <v>67</v>
      </c>
      <c r="D168" s="1923" t="s">
        <v>299</v>
      </c>
      <c r="E168" s="2507" t="s">
        <v>181</v>
      </c>
      <c r="F168" s="2504" t="s">
        <v>21</v>
      </c>
      <c r="G168" s="2216" t="s">
        <v>182</v>
      </c>
      <c r="H168" s="2000" t="s">
        <v>294</v>
      </c>
      <c r="I168" s="1294" t="s">
        <v>24</v>
      </c>
      <c r="J168" s="280">
        <v>40.4</v>
      </c>
      <c r="K168" s="280">
        <v>0</v>
      </c>
      <c r="L168" s="622">
        <v>0</v>
      </c>
    </row>
    <row r="169" spans="1:12" ht="23.25" customHeight="1">
      <c r="A169" s="2136"/>
      <c r="B169" s="1708"/>
      <c r="C169" s="2124"/>
      <c r="D169" s="2125"/>
      <c r="E169" s="2508"/>
      <c r="F169" s="2382"/>
      <c r="G169" s="2217"/>
      <c r="H169" s="2187"/>
      <c r="I169" s="1025" t="s">
        <v>184</v>
      </c>
      <c r="J169" s="575">
        <v>0</v>
      </c>
      <c r="K169" s="575">
        <v>0</v>
      </c>
      <c r="L169" s="624">
        <v>0</v>
      </c>
    </row>
    <row r="170" spans="1:12" ht="26.25" customHeight="1">
      <c r="A170" s="2136"/>
      <c r="B170" s="1708"/>
      <c r="C170" s="2124"/>
      <c r="D170" s="2125"/>
      <c r="E170" s="2207"/>
      <c r="F170" s="2505"/>
      <c r="G170" s="2218"/>
      <c r="H170" s="2187"/>
      <c r="I170" s="810" t="s">
        <v>25</v>
      </c>
      <c r="J170" s="29">
        <f>SUM(J168)</f>
        <v>40.4</v>
      </c>
      <c r="K170" s="29">
        <f t="shared" ref="K170:L170" si="25">SUM(K168)</f>
        <v>0</v>
      </c>
      <c r="L170" s="30">
        <f t="shared" si="25"/>
        <v>0</v>
      </c>
    </row>
    <row r="171" spans="1:12" ht="18" customHeight="1">
      <c r="A171" s="2513" t="s">
        <v>34</v>
      </c>
      <c r="B171" s="2149" t="s">
        <v>26</v>
      </c>
      <c r="C171" s="1993" t="s">
        <v>73</v>
      </c>
      <c r="D171" s="1923" t="s">
        <v>300</v>
      </c>
      <c r="E171" s="2479" t="s">
        <v>181</v>
      </c>
      <c r="F171" s="2480" t="s">
        <v>21</v>
      </c>
      <c r="G171" s="2216" t="s">
        <v>182</v>
      </c>
      <c r="H171" s="2000" t="s">
        <v>301</v>
      </c>
      <c r="I171" s="1299" t="s">
        <v>24</v>
      </c>
      <c r="J171" s="1016">
        <v>100</v>
      </c>
      <c r="K171" s="1016">
        <v>10000</v>
      </c>
      <c r="L171" s="1017">
        <v>10000</v>
      </c>
    </row>
    <row r="172" spans="1:12" ht="19.5" customHeight="1">
      <c r="A172" s="2514"/>
      <c r="B172" s="2138"/>
      <c r="C172" s="2124"/>
      <c r="D172" s="2125"/>
      <c r="E172" s="2142"/>
      <c r="F172" s="2482"/>
      <c r="G172" s="2217"/>
      <c r="H172" s="2187"/>
      <c r="I172" s="1300" t="s">
        <v>184</v>
      </c>
      <c r="J172" s="1018">
        <v>0</v>
      </c>
      <c r="K172" s="1018">
        <v>10000</v>
      </c>
      <c r="L172" s="1019">
        <v>729.2</v>
      </c>
    </row>
    <row r="173" spans="1:12" ht="48" customHeight="1">
      <c r="A173" s="2515"/>
      <c r="B173" s="2139"/>
      <c r="C173" s="1994"/>
      <c r="D173" s="1924"/>
      <c r="E173" s="2143"/>
      <c r="F173" s="2481"/>
      <c r="G173" s="2218"/>
      <c r="H173" s="2001"/>
      <c r="I173" s="1295" t="s">
        <v>25</v>
      </c>
      <c r="J173" s="1296">
        <f>SUM(J171)+J172</f>
        <v>100</v>
      </c>
      <c r="K173" s="1297">
        <f>SUM(K171)+K172</f>
        <v>20000</v>
      </c>
      <c r="L173" s="1298">
        <f>SUM(L171)+L172</f>
        <v>10729.2</v>
      </c>
    </row>
    <row r="174" spans="1:12" ht="29.25" customHeight="1">
      <c r="A174" s="2513" t="s">
        <v>34</v>
      </c>
      <c r="B174" s="2149" t="s">
        <v>26</v>
      </c>
      <c r="C174" s="1993" t="s">
        <v>75</v>
      </c>
      <c r="D174" s="1923" t="s">
        <v>302</v>
      </c>
      <c r="E174" s="2479" t="s">
        <v>181</v>
      </c>
      <c r="F174" s="2480" t="s">
        <v>21</v>
      </c>
      <c r="G174" s="2216" t="s">
        <v>182</v>
      </c>
      <c r="H174" s="2518" t="s">
        <v>301</v>
      </c>
      <c r="I174" s="310" t="s">
        <v>24</v>
      </c>
      <c r="J174" s="45">
        <v>19.8</v>
      </c>
      <c r="K174" s="311">
        <v>0</v>
      </c>
      <c r="L174" s="243">
        <v>0</v>
      </c>
    </row>
    <row r="175" spans="1:12" ht="32.25" customHeight="1" thickBot="1">
      <c r="A175" s="2515"/>
      <c r="B175" s="2139"/>
      <c r="C175" s="1994"/>
      <c r="D175" s="1924"/>
      <c r="E175" s="2143"/>
      <c r="F175" s="2481"/>
      <c r="G175" s="2218"/>
      <c r="H175" s="2001"/>
      <c r="I175" s="312" t="s">
        <v>25</v>
      </c>
      <c r="J175" s="803">
        <f>SUM(J174)</f>
        <v>19.8</v>
      </c>
      <c r="K175" s="804">
        <f t="shared" ref="K175:L175" si="26">SUM(K174)</f>
        <v>0</v>
      </c>
      <c r="L175" s="805">
        <f t="shared" si="26"/>
        <v>0</v>
      </c>
    </row>
    <row r="176" spans="1:12" ht="32.25" customHeight="1" thickBot="1">
      <c r="A176" s="2513" t="s">
        <v>34</v>
      </c>
      <c r="B176" s="2149" t="s">
        <v>26</v>
      </c>
      <c r="C176" s="1993" t="s">
        <v>79</v>
      </c>
      <c r="D176" s="1923" t="s">
        <v>303</v>
      </c>
      <c r="E176" s="2479" t="s">
        <v>181</v>
      </c>
      <c r="F176" s="2480" t="s">
        <v>21</v>
      </c>
      <c r="G176" s="2216" t="s">
        <v>182</v>
      </c>
      <c r="H176" s="2518" t="s">
        <v>301</v>
      </c>
      <c r="I176" s="310" t="s">
        <v>24</v>
      </c>
      <c r="J176" s="45">
        <v>0</v>
      </c>
      <c r="K176" s="311">
        <v>0</v>
      </c>
      <c r="L176" s="243">
        <v>0</v>
      </c>
    </row>
    <row r="177" spans="1:19" ht="32.25" customHeight="1" thickBot="1">
      <c r="A177" s="2515"/>
      <c r="B177" s="2139"/>
      <c r="C177" s="1994"/>
      <c r="D177" s="1924"/>
      <c r="E177" s="2143"/>
      <c r="F177" s="2481"/>
      <c r="G177" s="2218"/>
      <c r="H177" s="2001"/>
      <c r="I177" s="312" t="s">
        <v>25</v>
      </c>
      <c r="J177" s="803">
        <f>SUM(J176)</f>
        <v>0</v>
      </c>
      <c r="K177" s="804">
        <f t="shared" ref="K177:L177" si="27">SUM(K176)</f>
        <v>0</v>
      </c>
      <c r="L177" s="805">
        <f t="shared" si="27"/>
        <v>0</v>
      </c>
    </row>
    <row r="178" spans="1:19" ht="15.75" thickBot="1">
      <c r="A178" s="63" t="s">
        <v>34</v>
      </c>
      <c r="B178" s="78" t="s">
        <v>26</v>
      </c>
      <c r="C178" s="2198" t="s">
        <v>81</v>
      </c>
      <c r="D178" s="2199"/>
      <c r="E178" s="2199"/>
      <c r="F178" s="2199"/>
      <c r="G178" s="2199"/>
      <c r="H178" s="2199"/>
      <c r="I178" s="2516"/>
      <c r="J178" s="313">
        <f>J158+J160+J162+J163+J167+J170+J173+J175+J177</f>
        <v>518.9</v>
      </c>
      <c r="K178" s="313">
        <f>K158+K160+K162+K164+K167+K170+K173</f>
        <v>20535.2</v>
      </c>
      <c r="L178" s="314">
        <f>L158+L160+L162+L164+L167+L170+L173</f>
        <v>11264.400000000001</v>
      </c>
    </row>
    <row r="179" spans="1:19">
      <c r="A179" s="64" t="s">
        <v>34</v>
      </c>
      <c r="B179" s="64"/>
      <c r="C179" s="65"/>
      <c r="D179" s="65"/>
      <c r="E179" s="65"/>
      <c r="F179" s="65"/>
      <c r="G179" s="65"/>
      <c r="H179" s="65"/>
      <c r="I179" s="178" t="s">
        <v>84</v>
      </c>
      <c r="J179" s="179">
        <f>J155+J178</f>
        <v>953.6</v>
      </c>
      <c r="K179" s="179">
        <f>K155+K178</f>
        <v>20951.600000000002</v>
      </c>
      <c r="L179" s="179">
        <f>L155+L178</f>
        <v>11687.600000000002</v>
      </c>
    </row>
    <row r="180" spans="1:19" ht="15.75" thickBot="1">
      <c r="A180" s="88" t="s">
        <v>67</v>
      </c>
      <c r="B180" s="2501" t="s">
        <v>304</v>
      </c>
      <c r="C180" s="2502"/>
      <c r="D180" s="2502"/>
      <c r="E180" s="2502"/>
      <c r="F180" s="2502"/>
      <c r="G180" s="2502"/>
      <c r="H180" s="2502"/>
      <c r="I180" s="2502"/>
      <c r="J180" s="2502"/>
      <c r="K180" s="2502"/>
      <c r="L180" s="2503"/>
    </row>
    <row r="181" spans="1:19" ht="15.75" customHeight="1" thickBot="1">
      <c r="A181" s="182" t="s">
        <v>67</v>
      </c>
      <c r="B181" s="78" t="s">
        <v>16</v>
      </c>
      <c r="C181" s="207" t="s">
        <v>305</v>
      </c>
      <c r="D181" s="208"/>
      <c r="E181" s="208"/>
      <c r="F181" s="208"/>
      <c r="G181" s="208"/>
      <c r="H181" s="208"/>
      <c r="I181" s="208"/>
      <c r="J181" s="208"/>
      <c r="K181" s="208"/>
      <c r="L181" s="1388"/>
      <c r="N181" s="1399"/>
      <c r="O181" s="1399"/>
      <c r="P181" s="1399"/>
      <c r="Q181" s="1399"/>
      <c r="R181" s="1399"/>
      <c r="S181" s="1399"/>
    </row>
    <row r="182" spans="1:19" ht="26.25" customHeight="1" thickBot="1">
      <c r="A182" s="2424" t="s">
        <v>67</v>
      </c>
      <c r="B182" s="1594" t="s">
        <v>16</v>
      </c>
      <c r="C182" s="2517" t="s">
        <v>16</v>
      </c>
      <c r="D182" s="2082" t="s">
        <v>306</v>
      </c>
      <c r="E182" s="1931" t="s">
        <v>20</v>
      </c>
      <c r="F182" s="2189" t="s">
        <v>21</v>
      </c>
      <c r="G182" s="1933" t="s">
        <v>117</v>
      </c>
      <c r="H182" s="2389" t="s">
        <v>307</v>
      </c>
      <c r="I182" s="1396" t="s">
        <v>24</v>
      </c>
      <c r="J182" s="1390">
        <v>40</v>
      </c>
      <c r="K182" s="1390">
        <v>0</v>
      </c>
      <c r="L182" s="1390">
        <v>0</v>
      </c>
      <c r="N182" s="1400"/>
      <c r="O182" s="1389"/>
      <c r="P182" s="1389"/>
      <c r="Q182" s="1389"/>
      <c r="R182" s="1399"/>
      <c r="S182" s="1399"/>
    </row>
    <row r="183" spans="1:19" ht="25.5" customHeight="1" thickBot="1">
      <c r="A183" s="1605"/>
      <c r="B183" s="1695"/>
      <c r="C183" s="2517"/>
      <c r="D183" s="2082"/>
      <c r="E183" s="1931"/>
      <c r="F183" s="2189"/>
      <c r="G183" s="1933"/>
      <c r="H183" s="2389"/>
      <c r="I183" s="1396" t="s">
        <v>88</v>
      </c>
      <c r="J183" s="1398">
        <v>73.400000000000006</v>
      </c>
      <c r="K183" s="1398">
        <v>73.400000000000006</v>
      </c>
      <c r="L183" s="1390">
        <v>73.400000000000006</v>
      </c>
      <c r="N183" s="1399"/>
      <c r="O183" s="1399"/>
      <c r="P183" s="1399"/>
      <c r="Q183" s="1399"/>
      <c r="R183" s="1399"/>
      <c r="S183" s="1399"/>
    </row>
    <row r="184" spans="1:19" ht="21" customHeight="1" thickBot="1">
      <c r="A184" s="1605"/>
      <c r="B184" s="1695"/>
      <c r="C184" s="2517"/>
      <c r="D184" s="2082"/>
      <c r="E184" s="1931"/>
      <c r="F184" s="2189"/>
      <c r="G184" s="1933"/>
      <c r="H184" s="2389"/>
      <c r="I184" s="1397" t="s">
        <v>31</v>
      </c>
      <c r="J184" s="432">
        <v>21.4</v>
      </c>
      <c r="K184" s="311">
        <v>0</v>
      </c>
      <c r="L184" s="1391">
        <v>0</v>
      </c>
    </row>
    <row r="185" spans="1:19" ht="23.25" customHeight="1">
      <c r="A185" s="1605"/>
      <c r="B185" s="1695"/>
      <c r="C185" s="2517"/>
      <c r="D185" s="2082"/>
      <c r="E185" s="1931"/>
      <c r="F185" s="2210"/>
      <c r="G185" s="1933"/>
      <c r="H185" s="1926"/>
      <c r="I185" s="212" t="s">
        <v>25</v>
      </c>
      <c r="J185" s="276">
        <f>SUM(J182:J184)</f>
        <v>134.80000000000001</v>
      </c>
      <c r="K185" s="276">
        <f t="shared" ref="K185:L185" si="28">SUM(K182:K184)</f>
        <v>73.400000000000006</v>
      </c>
      <c r="L185" s="30">
        <f t="shared" si="28"/>
        <v>73.400000000000006</v>
      </c>
    </row>
    <row r="186" spans="1:19" ht="14.25" customHeight="1">
      <c r="A186" s="2126" t="s">
        <v>67</v>
      </c>
      <c r="B186" s="2149" t="s">
        <v>16</v>
      </c>
      <c r="C186" s="2163" t="s">
        <v>26</v>
      </c>
      <c r="D186" s="2468" t="s">
        <v>308</v>
      </c>
      <c r="E186" s="1996" t="s">
        <v>20</v>
      </c>
      <c r="F186" s="1616" t="s">
        <v>130</v>
      </c>
      <c r="G186" s="1705" t="s">
        <v>131</v>
      </c>
      <c r="H186" s="2000" t="s">
        <v>307</v>
      </c>
      <c r="I186" s="1141" t="s">
        <v>24</v>
      </c>
      <c r="J186" s="1311">
        <v>0</v>
      </c>
      <c r="K186" s="1311">
        <v>0</v>
      </c>
      <c r="L186" s="1301">
        <v>0</v>
      </c>
    </row>
    <row r="187" spans="1:19" ht="14.25" customHeight="1">
      <c r="A187" s="2127"/>
      <c r="B187" s="2138"/>
      <c r="C187" s="2164"/>
      <c r="D187" s="2469"/>
      <c r="E187" s="2207"/>
      <c r="F187" s="1620"/>
      <c r="G187" s="1706"/>
      <c r="H187" s="2187"/>
      <c r="I187" s="1041" t="s">
        <v>55</v>
      </c>
      <c r="J187" s="1312">
        <v>52</v>
      </c>
      <c r="K187" s="1312">
        <v>52</v>
      </c>
      <c r="L187" s="1302">
        <v>52</v>
      </c>
    </row>
    <row r="188" spans="1:19" ht="14.25" customHeight="1">
      <c r="A188" s="2127"/>
      <c r="B188" s="2138"/>
      <c r="C188" s="2164"/>
      <c r="D188" s="2469"/>
      <c r="E188" s="2207"/>
      <c r="F188" s="1617"/>
      <c r="G188" s="1706"/>
      <c r="H188" s="2187"/>
      <c r="I188" s="1307" t="s">
        <v>31</v>
      </c>
      <c r="J188" s="1313">
        <v>2.9</v>
      </c>
      <c r="K188" s="1313">
        <v>0</v>
      </c>
      <c r="L188" s="1303">
        <v>0</v>
      </c>
    </row>
    <row r="189" spans="1:19" ht="13.5" customHeight="1">
      <c r="A189" s="2127"/>
      <c r="B189" s="2138"/>
      <c r="C189" s="2164"/>
      <c r="D189" s="2469"/>
      <c r="E189" s="2207"/>
      <c r="F189" s="1616" t="s">
        <v>132</v>
      </c>
      <c r="G189" s="1706"/>
      <c r="H189" s="2187"/>
      <c r="I189" s="1042" t="s">
        <v>24</v>
      </c>
      <c r="J189" s="778">
        <v>54</v>
      </c>
      <c r="K189" s="778">
        <v>54</v>
      </c>
      <c r="L189" s="1304">
        <v>54</v>
      </c>
    </row>
    <row r="190" spans="1:19" ht="12" customHeight="1">
      <c r="A190" s="2127"/>
      <c r="B190" s="2138"/>
      <c r="C190" s="2164"/>
      <c r="D190" s="2469"/>
      <c r="E190" s="2207"/>
      <c r="F190" s="1620"/>
      <c r="G190" s="1706"/>
      <c r="H190" s="2187"/>
      <c r="I190" s="1042" t="s">
        <v>55</v>
      </c>
      <c r="J190" s="778">
        <v>1.5</v>
      </c>
      <c r="K190" s="778">
        <v>1.5</v>
      </c>
      <c r="L190" s="1304">
        <v>1.5</v>
      </c>
    </row>
    <row r="191" spans="1:19" ht="14.25" customHeight="1">
      <c r="A191" s="2127"/>
      <c r="B191" s="2138"/>
      <c r="C191" s="2164"/>
      <c r="D191" s="2469"/>
      <c r="E191" s="2207"/>
      <c r="F191" s="1617"/>
      <c r="G191" s="1706"/>
      <c r="H191" s="2187"/>
      <c r="I191" s="1308" t="s">
        <v>31</v>
      </c>
      <c r="J191" s="780">
        <v>0.5</v>
      </c>
      <c r="K191" s="780">
        <v>0</v>
      </c>
      <c r="L191" s="972">
        <v>0</v>
      </c>
    </row>
    <row r="192" spans="1:19">
      <c r="A192" s="2127"/>
      <c r="B192" s="2138"/>
      <c r="C192" s="2164"/>
      <c r="D192" s="2469"/>
      <c r="E192" s="2207"/>
      <c r="F192" s="1616" t="s">
        <v>133</v>
      </c>
      <c r="G192" s="1706"/>
      <c r="H192" s="2187"/>
      <c r="I192" s="1309" t="s">
        <v>24</v>
      </c>
      <c r="J192" s="651">
        <v>6</v>
      </c>
      <c r="K192" s="651">
        <v>6</v>
      </c>
      <c r="L192" s="969">
        <v>6</v>
      </c>
    </row>
    <row r="193" spans="1:12">
      <c r="A193" s="2127"/>
      <c r="B193" s="2138"/>
      <c r="C193" s="2164"/>
      <c r="D193" s="2469"/>
      <c r="E193" s="2207"/>
      <c r="F193" s="1620"/>
      <c r="G193" s="1706"/>
      <c r="H193" s="2187"/>
      <c r="I193" s="1043" t="s">
        <v>55</v>
      </c>
      <c r="J193" s="782">
        <v>1.5</v>
      </c>
      <c r="K193" s="782">
        <v>1.5</v>
      </c>
      <c r="L193" s="973">
        <v>1.5</v>
      </c>
    </row>
    <row r="194" spans="1:12">
      <c r="A194" s="2127"/>
      <c r="B194" s="2138"/>
      <c r="C194" s="2164"/>
      <c r="D194" s="2469"/>
      <c r="E194" s="2207"/>
      <c r="F194" s="1617"/>
      <c r="G194" s="1706"/>
      <c r="H194" s="2187"/>
      <c r="I194" s="1308" t="s">
        <v>31</v>
      </c>
      <c r="J194" s="780">
        <v>4</v>
      </c>
      <c r="K194" s="780">
        <v>0</v>
      </c>
      <c r="L194" s="972">
        <v>0</v>
      </c>
    </row>
    <row r="195" spans="1:12">
      <c r="A195" s="2127"/>
      <c r="B195" s="2138"/>
      <c r="C195" s="2164"/>
      <c r="D195" s="2469"/>
      <c r="E195" s="2207"/>
      <c r="F195" s="1616" t="s">
        <v>135</v>
      </c>
      <c r="G195" s="1706"/>
      <c r="H195" s="2187"/>
      <c r="I195" s="1309" t="s">
        <v>24</v>
      </c>
      <c r="J195" s="651">
        <v>0.7</v>
      </c>
      <c r="K195" s="651">
        <v>0.7</v>
      </c>
      <c r="L195" s="969">
        <v>0.7</v>
      </c>
    </row>
    <row r="196" spans="1:12">
      <c r="A196" s="2127"/>
      <c r="B196" s="2138"/>
      <c r="C196" s="2164"/>
      <c r="D196" s="2469"/>
      <c r="E196" s="2207"/>
      <c r="F196" s="1620"/>
      <c r="G196" s="1706"/>
      <c r="H196" s="2187"/>
      <c r="I196" s="1043" t="s">
        <v>55</v>
      </c>
      <c r="J196" s="782">
        <v>2</v>
      </c>
      <c r="K196" s="782">
        <v>2</v>
      </c>
      <c r="L196" s="973">
        <v>2</v>
      </c>
    </row>
    <row r="197" spans="1:12">
      <c r="A197" s="2127"/>
      <c r="B197" s="2138"/>
      <c r="C197" s="2164"/>
      <c r="D197" s="2469"/>
      <c r="E197" s="2207"/>
      <c r="F197" s="1620"/>
      <c r="G197" s="1706"/>
      <c r="H197" s="2187"/>
      <c r="I197" s="1308" t="s">
        <v>31</v>
      </c>
      <c r="J197" s="780">
        <v>1.2</v>
      </c>
      <c r="K197" s="780">
        <v>0</v>
      </c>
      <c r="L197" s="972">
        <v>0</v>
      </c>
    </row>
    <row r="198" spans="1:12">
      <c r="A198" s="2127"/>
      <c r="B198" s="2138"/>
      <c r="C198" s="2164"/>
      <c r="D198" s="2469"/>
      <c r="E198" s="2207"/>
      <c r="F198" s="2147" t="s">
        <v>137</v>
      </c>
      <c r="G198" s="2461"/>
      <c r="H198" s="2187"/>
      <c r="I198" s="653" t="s">
        <v>24</v>
      </c>
      <c r="J198" s="651">
        <v>12.6</v>
      </c>
      <c r="K198" s="651">
        <v>12.6</v>
      </c>
      <c r="L198" s="969">
        <v>12.6</v>
      </c>
    </row>
    <row r="199" spans="1:12">
      <c r="A199" s="2127"/>
      <c r="B199" s="2138"/>
      <c r="C199" s="2164"/>
      <c r="D199" s="2469"/>
      <c r="E199" s="2207"/>
      <c r="F199" s="2148"/>
      <c r="G199" s="2461"/>
      <c r="H199" s="2187"/>
      <c r="I199" s="588" t="s">
        <v>55</v>
      </c>
      <c r="J199" s="780">
        <v>1</v>
      </c>
      <c r="K199" s="780">
        <v>1</v>
      </c>
      <c r="L199" s="972">
        <v>1</v>
      </c>
    </row>
    <row r="200" spans="1:12">
      <c r="A200" s="2127"/>
      <c r="B200" s="2138"/>
      <c r="C200" s="2164"/>
      <c r="D200" s="2469"/>
      <c r="E200" s="2207"/>
      <c r="F200" s="2148"/>
      <c r="G200" s="2461"/>
      <c r="H200" s="2187"/>
      <c r="I200" s="588" t="s">
        <v>31</v>
      </c>
      <c r="J200" s="780">
        <v>0.4</v>
      </c>
      <c r="K200" s="780">
        <v>0</v>
      </c>
      <c r="L200" s="972">
        <v>0</v>
      </c>
    </row>
    <row r="201" spans="1:12">
      <c r="A201" s="2127"/>
      <c r="B201" s="2138"/>
      <c r="C201" s="2164"/>
      <c r="D201" s="2469"/>
      <c r="E201" s="2207"/>
      <c r="F201" s="2147" t="s">
        <v>139</v>
      </c>
      <c r="G201" s="2461"/>
      <c r="H201" s="2187"/>
      <c r="I201" s="653" t="s">
        <v>24</v>
      </c>
      <c r="J201" s="651">
        <v>30.8</v>
      </c>
      <c r="K201" s="651">
        <v>30.8</v>
      </c>
      <c r="L201" s="969">
        <v>30.8</v>
      </c>
    </row>
    <row r="202" spans="1:12">
      <c r="A202" s="2127"/>
      <c r="B202" s="2138"/>
      <c r="C202" s="2164"/>
      <c r="D202" s="2469"/>
      <c r="E202" s="2207"/>
      <c r="F202" s="2148"/>
      <c r="G202" s="2461"/>
      <c r="H202" s="2187"/>
      <c r="I202" s="974" t="s">
        <v>55</v>
      </c>
      <c r="J202" s="782">
        <v>1</v>
      </c>
      <c r="K202" s="782">
        <v>1</v>
      </c>
      <c r="L202" s="973">
        <v>1</v>
      </c>
    </row>
    <row r="203" spans="1:12">
      <c r="A203" s="2127"/>
      <c r="B203" s="2138"/>
      <c r="C203" s="2164"/>
      <c r="D203" s="2469"/>
      <c r="E203" s="2207"/>
      <c r="F203" s="2464"/>
      <c r="G203" s="2461"/>
      <c r="H203" s="2187"/>
      <c r="I203" s="959" t="s">
        <v>31</v>
      </c>
      <c r="J203" s="970">
        <v>1.4</v>
      </c>
      <c r="K203" s="970">
        <v>0</v>
      </c>
      <c r="L203" s="971">
        <v>0</v>
      </c>
    </row>
    <row r="204" spans="1:12" ht="17.25" customHeight="1">
      <c r="A204" s="2127"/>
      <c r="B204" s="2138"/>
      <c r="C204" s="2164"/>
      <c r="D204" s="2469"/>
      <c r="E204" s="2142"/>
      <c r="F204" s="2470" t="s">
        <v>140</v>
      </c>
      <c r="G204" s="1706"/>
      <c r="H204" s="2187"/>
      <c r="I204" s="1042" t="s">
        <v>55</v>
      </c>
      <c r="J204" s="778">
        <v>4</v>
      </c>
      <c r="K204" s="778">
        <v>4</v>
      </c>
      <c r="L204" s="1304">
        <v>4</v>
      </c>
    </row>
    <row r="205" spans="1:12" ht="15.75" customHeight="1">
      <c r="A205" s="2127"/>
      <c r="B205" s="2138"/>
      <c r="C205" s="2164"/>
      <c r="D205" s="2469"/>
      <c r="E205" s="2142"/>
      <c r="F205" s="2470"/>
      <c r="G205" s="1706"/>
      <c r="H205" s="2187"/>
      <c r="I205" s="1044" t="s">
        <v>31</v>
      </c>
      <c r="J205" s="789">
        <v>0.7</v>
      </c>
      <c r="K205" s="789">
        <v>0</v>
      </c>
      <c r="L205" s="1305">
        <v>0</v>
      </c>
    </row>
    <row r="206" spans="1:12" ht="15.75" customHeight="1">
      <c r="A206" s="2127"/>
      <c r="B206" s="2138"/>
      <c r="C206" s="2164"/>
      <c r="D206" s="2469"/>
      <c r="E206" s="2207"/>
      <c r="F206" s="2147" t="s">
        <v>141</v>
      </c>
      <c r="G206" s="2461"/>
      <c r="H206" s="2187"/>
      <c r="I206" s="1040" t="s">
        <v>24</v>
      </c>
      <c r="J206" s="1314">
        <v>25.6</v>
      </c>
      <c r="K206" s="1314">
        <v>25.6</v>
      </c>
      <c r="L206" s="1306">
        <v>25.6</v>
      </c>
    </row>
    <row r="207" spans="1:12">
      <c r="A207" s="2127"/>
      <c r="B207" s="2138"/>
      <c r="C207" s="2164"/>
      <c r="D207" s="2469"/>
      <c r="E207" s="2207"/>
      <c r="F207" s="2148"/>
      <c r="G207" s="2461"/>
      <c r="H207" s="2187"/>
      <c r="I207" s="1042" t="s">
        <v>55</v>
      </c>
      <c r="J207" s="778">
        <v>12.5</v>
      </c>
      <c r="K207" s="778">
        <v>12.5</v>
      </c>
      <c r="L207" s="1304">
        <v>12.5</v>
      </c>
    </row>
    <row r="208" spans="1:12">
      <c r="A208" s="2127"/>
      <c r="B208" s="2138"/>
      <c r="C208" s="2164"/>
      <c r="D208" s="2469"/>
      <c r="E208" s="2207"/>
      <c r="F208" s="2148"/>
      <c r="G208" s="2461"/>
      <c r="H208" s="2187"/>
      <c r="I208" s="1307" t="s">
        <v>31</v>
      </c>
      <c r="J208" s="789">
        <v>5.7</v>
      </c>
      <c r="K208" s="789">
        <v>0</v>
      </c>
      <c r="L208" s="1305">
        <v>0</v>
      </c>
    </row>
    <row r="209" spans="1:12">
      <c r="A209" s="2127"/>
      <c r="B209" s="2138"/>
      <c r="C209" s="2164"/>
      <c r="D209" s="2469"/>
      <c r="E209" s="2207"/>
      <c r="F209" s="2148"/>
      <c r="G209" s="2461"/>
      <c r="H209" s="2187"/>
      <c r="I209" s="1310" t="s">
        <v>25</v>
      </c>
      <c r="J209" s="553">
        <f>SUM(J186:J208)</f>
        <v>222</v>
      </c>
      <c r="K209" s="553">
        <f>SUM(K186:K208)</f>
        <v>205.20000000000002</v>
      </c>
      <c r="L209" s="282">
        <f>SUM(L186:L208)</f>
        <v>205.20000000000002</v>
      </c>
    </row>
    <row r="210" spans="1:12" ht="60" customHeight="1">
      <c r="A210" s="1880" t="s">
        <v>67</v>
      </c>
      <c r="B210" s="2149" t="s">
        <v>16</v>
      </c>
      <c r="C210" s="1993" t="s">
        <v>28</v>
      </c>
      <c r="D210" s="2150" t="s">
        <v>309</v>
      </c>
      <c r="E210" s="1996" t="s">
        <v>310</v>
      </c>
      <c r="F210" s="2455" t="s">
        <v>21</v>
      </c>
      <c r="G210" s="2459" t="s">
        <v>182</v>
      </c>
      <c r="H210" s="2000" t="s">
        <v>265</v>
      </c>
      <c r="I210" s="1055" t="s">
        <v>31</v>
      </c>
      <c r="J210" s="1162">
        <v>74</v>
      </c>
      <c r="K210" s="399">
        <v>0</v>
      </c>
      <c r="L210" s="960">
        <v>0</v>
      </c>
    </row>
    <row r="211" spans="1:12">
      <c r="A211" s="2137"/>
      <c r="B211" s="2139"/>
      <c r="C211" s="1994"/>
      <c r="D211" s="2141"/>
      <c r="E211" s="1997"/>
      <c r="F211" s="1782"/>
      <c r="G211" s="2460"/>
      <c r="H211" s="2001"/>
      <c r="I211" s="646" t="s">
        <v>25</v>
      </c>
      <c r="J211" s="36">
        <f>SUM(J210)</f>
        <v>74</v>
      </c>
      <c r="K211" s="36">
        <f t="shared" ref="K211:L211" si="29">SUM(K210)</f>
        <v>0</v>
      </c>
      <c r="L211" s="283">
        <f t="shared" si="29"/>
        <v>0</v>
      </c>
    </row>
    <row r="212" spans="1:12" ht="19.5" customHeight="1">
      <c r="A212" s="2127" t="s">
        <v>67</v>
      </c>
      <c r="B212" s="2138" t="s">
        <v>16</v>
      </c>
      <c r="C212" s="2124" t="s">
        <v>32</v>
      </c>
      <c r="D212" s="2140" t="s">
        <v>311</v>
      </c>
      <c r="E212" s="2142" t="s">
        <v>310</v>
      </c>
      <c r="F212" s="2144" t="s">
        <v>21</v>
      </c>
      <c r="G212" s="2145" t="s">
        <v>117</v>
      </c>
      <c r="H212" s="1849" t="s">
        <v>307</v>
      </c>
      <c r="I212" s="1392" t="s">
        <v>24</v>
      </c>
      <c r="J212" s="1393">
        <v>0</v>
      </c>
      <c r="K212" s="1394">
        <v>0</v>
      </c>
      <c r="L212" s="1395">
        <v>0</v>
      </c>
    </row>
    <row r="213" spans="1:12" ht="21" customHeight="1">
      <c r="A213" s="2127"/>
      <c r="B213" s="2138"/>
      <c r="C213" s="2124"/>
      <c r="D213" s="2140"/>
      <c r="E213" s="2142"/>
      <c r="F213" s="2144"/>
      <c r="G213" s="2145"/>
      <c r="H213" s="1849"/>
      <c r="I213" s="920" t="s">
        <v>31</v>
      </c>
      <c r="J213" s="584">
        <v>0</v>
      </c>
      <c r="K213" s="405">
        <v>0</v>
      </c>
      <c r="L213" s="406">
        <v>0</v>
      </c>
    </row>
    <row r="214" spans="1:12" ht="21" customHeight="1" thickBot="1">
      <c r="A214" s="2128"/>
      <c r="B214" s="2139"/>
      <c r="C214" s="1994"/>
      <c r="D214" s="2141"/>
      <c r="E214" s="2143"/>
      <c r="F214" s="1782"/>
      <c r="G214" s="2146"/>
      <c r="H214" s="2069"/>
      <c r="I214" s="646" t="s">
        <v>25</v>
      </c>
      <c r="J214" s="36">
        <f>SUM(J212:J213)</f>
        <v>0</v>
      </c>
      <c r="K214" s="36">
        <f t="shared" ref="K214:L214" si="30">SUM(K212:K213)</f>
        <v>0</v>
      </c>
      <c r="L214" s="284">
        <f t="shared" si="30"/>
        <v>0</v>
      </c>
    </row>
    <row r="215" spans="1:12" ht="18" customHeight="1" thickBot="1">
      <c r="A215" s="63" t="s">
        <v>67</v>
      </c>
      <c r="B215" s="80" t="s">
        <v>16</v>
      </c>
      <c r="C215" s="2457" t="s">
        <v>81</v>
      </c>
      <c r="D215" s="2199"/>
      <c r="E215" s="2199"/>
      <c r="F215" s="2199"/>
      <c r="G215" s="2199"/>
      <c r="H215" s="2199"/>
      <c r="I215" s="2458"/>
      <c r="J215" s="307">
        <f>J185+J209+J211+J214</f>
        <v>430.8</v>
      </c>
      <c r="K215" s="307">
        <f>K185+K209+K211+K214</f>
        <v>278.60000000000002</v>
      </c>
      <c r="L215" s="98">
        <f>L185+L209+L211+L214</f>
        <v>278.60000000000002</v>
      </c>
    </row>
    <row r="216" spans="1:12" ht="18" customHeight="1" thickBot="1">
      <c r="A216" s="64" t="s">
        <v>67</v>
      </c>
      <c r="B216" s="64"/>
      <c r="C216" s="65"/>
      <c r="D216" s="65"/>
      <c r="E216" s="65"/>
      <c r="F216" s="65"/>
      <c r="G216" s="65"/>
      <c r="H216" s="65"/>
      <c r="I216" s="178" t="s">
        <v>84</v>
      </c>
      <c r="J216" s="179">
        <f>J185+J209+J211+J214</f>
        <v>430.8</v>
      </c>
      <c r="K216" s="179">
        <f>K185+K209+K211+K214</f>
        <v>278.60000000000002</v>
      </c>
      <c r="L216" s="179">
        <f>L185+L209+L211+L214</f>
        <v>278.60000000000002</v>
      </c>
    </row>
    <row r="217" spans="1:12" ht="12.75" customHeight="1" thickBot="1">
      <c r="A217" s="64" t="s">
        <v>73</v>
      </c>
      <c r="B217" s="2465" t="s">
        <v>312</v>
      </c>
      <c r="C217" s="2466"/>
      <c r="D217" s="2466"/>
      <c r="E217" s="2466"/>
      <c r="F217" s="2466"/>
      <c r="G217" s="2466"/>
      <c r="H217" s="2466"/>
      <c r="I217" s="2466"/>
      <c r="J217" s="2466"/>
      <c r="K217" s="2466"/>
      <c r="L217" s="2467"/>
    </row>
    <row r="218" spans="1:12">
      <c r="A218" s="182" t="s">
        <v>73</v>
      </c>
      <c r="B218" s="80" t="s">
        <v>16</v>
      </c>
      <c r="C218" s="316" t="s">
        <v>313</v>
      </c>
      <c r="D218" s="317"/>
      <c r="E218" s="317"/>
      <c r="F218" s="317"/>
      <c r="G218" s="317"/>
      <c r="H218" s="317"/>
      <c r="I218" s="317"/>
      <c r="J218" s="317"/>
      <c r="K218" s="317"/>
      <c r="L218" s="318"/>
    </row>
    <row r="219" spans="1:12" ht="22.5" customHeight="1">
      <c r="A219" s="1880" t="s">
        <v>73</v>
      </c>
      <c r="B219" s="2179" t="s">
        <v>16</v>
      </c>
      <c r="C219" s="2159" t="s">
        <v>16</v>
      </c>
      <c r="D219" s="2177" t="s">
        <v>314</v>
      </c>
      <c r="E219" s="2172" t="s">
        <v>20</v>
      </c>
      <c r="F219" s="2455" t="s">
        <v>21</v>
      </c>
      <c r="G219" s="2462" t="s">
        <v>315</v>
      </c>
      <c r="H219" s="2456" t="s">
        <v>23</v>
      </c>
      <c r="I219" s="320" t="s">
        <v>88</v>
      </c>
      <c r="J219" s="320">
        <v>24.2</v>
      </c>
      <c r="K219" s="320">
        <v>24.2</v>
      </c>
      <c r="L219" s="1315">
        <v>24.2</v>
      </c>
    </row>
    <row r="220" spans="1:12" ht="15" customHeight="1">
      <c r="A220" s="2137"/>
      <c r="B220" s="2180"/>
      <c r="C220" s="2160"/>
      <c r="D220" s="2178"/>
      <c r="E220" s="2173"/>
      <c r="F220" s="1782"/>
      <c r="G220" s="2463"/>
      <c r="H220" s="2173"/>
      <c r="I220" s="494" t="s">
        <v>25</v>
      </c>
      <c r="J220" s="36">
        <f>SUM(J219)</f>
        <v>24.2</v>
      </c>
      <c r="K220" s="36">
        <f>SUM(K219)</f>
        <v>24.2</v>
      </c>
      <c r="L220" s="484">
        <f>SUM(L219)</f>
        <v>24.2</v>
      </c>
    </row>
    <row r="221" spans="1:12" ht="15" customHeight="1">
      <c r="A221" s="2158" t="s">
        <v>73</v>
      </c>
      <c r="B221" s="2149" t="s">
        <v>16</v>
      </c>
      <c r="C221" s="2174" t="s">
        <v>26</v>
      </c>
      <c r="D221" s="2175" t="s">
        <v>316</v>
      </c>
      <c r="E221" s="1931" t="s">
        <v>20</v>
      </c>
      <c r="F221" s="1414" t="s">
        <v>21</v>
      </c>
      <c r="G221" s="2176" t="s">
        <v>315</v>
      </c>
      <c r="H221" s="2187" t="s">
        <v>317</v>
      </c>
      <c r="I221" s="647" t="s">
        <v>24</v>
      </c>
      <c r="J221" s="16">
        <v>19.5</v>
      </c>
      <c r="K221" s="16">
        <v>19.5</v>
      </c>
      <c r="L221" s="1164">
        <v>19.5</v>
      </c>
    </row>
    <row r="222" spans="1:12" ht="19.5" customHeight="1">
      <c r="A222" s="2158"/>
      <c r="B222" s="2138"/>
      <c r="C222" s="2174"/>
      <c r="D222" s="2175"/>
      <c r="E222" s="1931"/>
      <c r="F222" s="1414"/>
      <c r="G222" s="2176"/>
      <c r="H222" s="2187"/>
      <c r="I222" s="648" t="s">
        <v>25</v>
      </c>
      <c r="J222" s="495">
        <f>SUM(J221:J221)</f>
        <v>19.5</v>
      </c>
      <c r="K222" s="495">
        <f t="shared" ref="K222:L222" si="31">SUM(K221:K221)</f>
        <v>19.5</v>
      </c>
      <c r="L222" s="484">
        <f t="shared" si="31"/>
        <v>19.5</v>
      </c>
    </row>
    <row r="223" spans="1:12" ht="24" customHeight="1">
      <c r="A223" s="2153" t="s">
        <v>73</v>
      </c>
      <c r="B223" s="2149" t="s">
        <v>16</v>
      </c>
      <c r="C223" s="2163" t="s">
        <v>28</v>
      </c>
      <c r="D223" s="2166" t="s">
        <v>318</v>
      </c>
      <c r="E223" s="2169" t="s">
        <v>20</v>
      </c>
      <c r="F223" s="649" t="s">
        <v>21</v>
      </c>
      <c r="G223" s="650" t="s">
        <v>315</v>
      </c>
      <c r="H223" s="2193" t="s">
        <v>319</v>
      </c>
      <c r="I223" s="921" t="s">
        <v>24</v>
      </c>
      <c r="J223" s="651">
        <v>18</v>
      </c>
      <c r="K223" s="651">
        <v>18</v>
      </c>
      <c r="L223" s="969">
        <v>18</v>
      </c>
    </row>
    <row r="224" spans="1:12" ht="22.5" customHeight="1">
      <c r="A224" s="2154"/>
      <c r="B224" s="2138"/>
      <c r="C224" s="2164"/>
      <c r="D224" s="2167"/>
      <c r="E224" s="2170"/>
      <c r="F224" s="752" t="s">
        <v>62</v>
      </c>
      <c r="G224" s="2049" t="s">
        <v>37</v>
      </c>
      <c r="H224" s="1849"/>
      <c r="I224" s="588" t="s">
        <v>24</v>
      </c>
      <c r="J224" s="405">
        <v>8.1999999999999993</v>
      </c>
      <c r="K224" s="405">
        <v>8.1999999999999993</v>
      </c>
      <c r="L224" s="652">
        <v>8.1999999999999993</v>
      </c>
    </row>
    <row r="225" spans="1:16" ht="17.25" customHeight="1">
      <c r="A225" s="2154"/>
      <c r="B225" s="2138"/>
      <c r="C225" s="2164"/>
      <c r="D225" s="2167"/>
      <c r="E225" s="2170"/>
      <c r="F225" s="2161" t="s">
        <v>56</v>
      </c>
      <c r="G225" s="2151"/>
      <c r="H225" s="1849"/>
      <c r="I225" s="653" t="s">
        <v>24</v>
      </c>
      <c r="J225" s="31">
        <v>40.799999999999997</v>
      </c>
      <c r="K225" s="31">
        <v>40.799999999999997</v>
      </c>
      <c r="L225" s="1030">
        <v>40.799999999999997</v>
      </c>
    </row>
    <row r="226" spans="1:16" ht="19.5" customHeight="1">
      <c r="A226" s="2155"/>
      <c r="B226" s="2139"/>
      <c r="C226" s="2165"/>
      <c r="D226" s="2168"/>
      <c r="E226" s="2171"/>
      <c r="F226" s="2162"/>
      <c r="G226" s="2152"/>
      <c r="H226" s="2069"/>
      <c r="I226" s="646" t="s">
        <v>25</v>
      </c>
      <c r="J226" s="553">
        <f>SUM(J223:J225)</f>
        <v>67</v>
      </c>
      <c r="K226" s="553">
        <f t="shared" ref="K226:L226" si="32">SUM(K223:K225)</f>
        <v>67</v>
      </c>
      <c r="L226" s="282">
        <f t="shared" si="32"/>
        <v>67</v>
      </c>
    </row>
    <row r="227" spans="1:16" ht="19.5" customHeight="1">
      <c r="A227" s="2127" t="s">
        <v>73</v>
      </c>
      <c r="B227" s="2138" t="s">
        <v>16</v>
      </c>
      <c r="C227" s="2124" t="s">
        <v>32</v>
      </c>
      <c r="D227" s="2156" t="s">
        <v>320</v>
      </c>
      <c r="E227" s="1931" t="s">
        <v>20</v>
      </c>
      <c r="F227" s="2189" t="s">
        <v>21</v>
      </c>
      <c r="G227" s="2176" t="s">
        <v>315</v>
      </c>
      <c r="H227" s="2192" t="s">
        <v>319</v>
      </c>
      <c r="I227" s="398" t="s">
        <v>24</v>
      </c>
      <c r="J227" s="16">
        <v>0</v>
      </c>
      <c r="K227" s="16">
        <v>0</v>
      </c>
      <c r="L227" s="243">
        <v>0</v>
      </c>
    </row>
    <row r="228" spans="1:16" ht="19.5" customHeight="1">
      <c r="A228" s="2128"/>
      <c r="B228" s="2139"/>
      <c r="C228" s="1994"/>
      <c r="D228" s="2157"/>
      <c r="E228" s="2188"/>
      <c r="F228" s="2190"/>
      <c r="G228" s="2191"/>
      <c r="H228" s="2001"/>
      <c r="I228" s="643" t="s">
        <v>25</v>
      </c>
      <c r="J228" s="36">
        <f>SUM(J227:J227)</f>
        <v>0</v>
      </c>
      <c r="K228" s="36">
        <f>SUM(K227:K227)</f>
        <v>0</v>
      </c>
      <c r="L228" s="284">
        <f>SUM(L227:L227)</f>
        <v>0</v>
      </c>
    </row>
    <row r="229" spans="1:16" ht="19.5" customHeight="1" thickBot="1">
      <c r="A229" s="79" t="s">
        <v>73</v>
      </c>
      <c r="B229" s="86" t="s">
        <v>16</v>
      </c>
      <c r="C229" s="2184" t="s">
        <v>81</v>
      </c>
      <c r="D229" s="2185"/>
      <c r="E229" s="2185"/>
      <c r="F229" s="2185"/>
      <c r="G229" s="2185"/>
      <c r="H229" s="2185"/>
      <c r="I229" s="2186"/>
      <c r="J229" s="321">
        <f>J220+J222+J226+J228</f>
        <v>110.7</v>
      </c>
      <c r="K229" s="321">
        <f>K220+K222+K226+K228</f>
        <v>110.7</v>
      </c>
      <c r="L229" s="322">
        <f>L220+L222+L226+L228</f>
        <v>110.7</v>
      </c>
    </row>
    <row r="230" spans="1:16">
      <c r="A230" s="88" t="s">
        <v>73</v>
      </c>
      <c r="B230" s="2181" t="s">
        <v>84</v>
      </c>
      <c r="C230" s="2182"/>
      <c r="D230" s="2182"/>
      <c r="E230" s="2182"/>
      <c r="F230" s="2182"/>
      <c r="G230" s="2182"/>
      <c r="H230" s="2182"/>
      <c r="I230" s="2183"/>
      <c r="J230" s="323">
        <f>J229</f>
        <v>110.7</v>
      </c>
      <c r="K230" s="323">
        <f t="shared" ref="K230:L230" si="33">K229</f>
        <v>110.7</v>
      </c>
      <c r="L230" s="293">
        <f t="shared" si="33"/>
        <v>110.7</v>
      </c>
    </row>
    <row r="231" spans="1:16" ht="15.75" thickBot="1">
      <c r="A231" s="324" t="s">
        <v>28</v>
      </c>
      <c r="B231" s="2194" t="s">
        <v>142</v>
      </c>
      <c r="C231" s="1663"/>
      <c r="D231" s="1663"/>
      <c r="E231" s="1663"/>
      <c r="F231" s="1663"/>
      <c r="G231" s="1663"/>
      <c r="H231" s="1663"/>
      <c r="I231" s="1975"/>
      <c r="J231" s="325">
        <f>J78+J102+J132+J141+J179+J216+J230</f>
        <v>24977.048999999999</v>
      </c>
      <c r="K231" s="325">
        <f>K78+K102+K132+K141+K179+K216+K230</f>
        <v>32719.741000000002</v>
      </c>
      <c r="L231" s="325">
        <f>L78+L102+L132+L141+L179+L216+L230</f>
        <v>33615.241000000002</v>
      </c>
      <c r="P231" s="532"/>
    </row>
    <row r="232" spans="1:16">
      <c r="A232" s="117" t="s">
        <v>143</v>
      </c>
      <c r="B232" s="124"/>
      <c r="C232" s="124"/>
      <c r="D232" s="124"/>
      <c r="E232" s="124"/>
      <c r="F232" s="124"/>
      <c r="G232" s="124"/>
      <c r="H232" s="124"/>
      <c r="I232" s="124"/>
      <c r="J232" s="198"/>
      <c r="K232" s="198"/>
    </row>
    <row r="233" spans="1:16">
      <c r="A233" s="167"/>
      <c r="B233" s="124"/>
      <c r="C233" s="124"/>
      <c r="D233" s="124"/>
      <c r="E233" s="124"/>
      <c r="F233" s="124"/>
      <c r="G233" s="124"/>
      <c r="H233" s="124"/>
      <c r="I233" s="124"/>
      <c r="J233" s="326"/>
      <c r="K233" s="326"/>
    </row>
    <row r="234" spans="1:16">
      <c r="A234" s="167"/>
      <c r="B234" s="124"/>
      <c r="C234" s="124"/>
      <c r="D234" s="193" t="s">
        <v>144</v>
      </c>
      <c r="E234" s="193"/>
      <c r="F234" s="193"/>
      <c r="G234" s="124"/>
      <c r="H234" s="124"/>
      <c r="I234" s="124"/>
      <c r="J234" s="198"/>
      <c r="K234" s="198"/>
    </row>
    <row r="235" spans="1:16">
      <c r="A235" s="121"/>
      <c r="B235" s="121"/>
      <c r="C235" s="194"/>
      <c r="D235" s="123"/>
      <c r="E235" s="124"/>
      <c r="F235" s="124"/>
      <c r="G235" s="124"/>
      <c r="H235" s="124"/>
      <c r="I235" s="124"/>
      <c r="J235" s="198"/>
      <c r="K235" s="198"/>
    </row>
    <row r="236" spans="1:16" ht="23.45" customHeight="1" thickBot="1">
      <c r="A236" s="198"/>
      <c r="B236" s="198"/>
      <c r="C236" s="198"/>
      <c r="D236" s="1658" t="s">
        <v>145</v>
      </c>
      <c r="E236" s="1659"/>
      <c r="F236" s="1659"/>
      <c r="G236" s="1659"/>
      <c r="H236" s="1659"/>
      <c r="I236" s="1659"/>
      <c r="J236" s="787" t="s">
        <v>11</v>
      </c>
      <c r="K236" s="788" t="s">
        <v>12</v>
      </c>
      <c r="L236" s="127" t="s">
        <v>13</v>
      </c>
    </row>
    <row r="237" spans="1:16">
      <c r="A237" s="198"/>
      <c r="B237" s="198"/>
      <c r="C237" s="198"/>
      <c r="D237" s="1665" t="s">
        <v>146</v>
      </c>
      <c r="E237" s="1666"/>
      <c r="F237" s="1666"/>
      <c r="G237" s="1666"/>
      <c r="H237" s="1666"/>
      <c r="I237" s="1666"/>
      <c r="J237" s="128"/>
      <c r="K237" s="129"/>
      <c r="L237" s="129"/>
    </row>
    <row r="238" spans="1:16" ht="15" customHeight="1" thickBot="1">
      <c r="A238" s="198"/>
      <c r="B238" s="198"/>
      <c r="C238" s="198"/>
      <c r="D238" s="1643" t="s">
        <v>147</v>
      </c>
      <c r="E238" s="1644"/>
      <c r="F238" s="1644"/>
      <c r="G238" s="1644"/>
      <c r="H238" s="1644"/>
      <c r="I238" s="1644"/>
      <c r="J238" s="130">
        <f>J239+J245+J246</f>
        <v>11991.448999999997</v>
      </c>
      <c r="K238" s="130">
        <f t="shared" ref="K238:L238" si="34">K239+K245+K246</f>
        <v>33359.740999999995</v>
      </c>
      <c r="L238" s="130">
        <f t="shared" si="34"/>
        <v>43615.240999999995</v>
      </c>
    </row>
    <row r="239" spans="1:16" ht="15" customHeight="1">
      <c r="D239" s="1656" t="s">
        <v>148</v>
      </c>
      <c r="E239" s="1657"/>
      <c r="F239" s="1657"/>
      <c r="G239" s="1657"/>
      <c r="H239" s="1657"/>
      <c r="I239" s="1657"/>
      <c r="J239" s="131">
        <f>SUM(J240:J244)</f>
        <v>11473.648999999998</v>
      </c>
      <c r="K239" s="131">
        <f t="shared" ref="K239:L239" si="35">SUM(K240:K244)</f>
        <v>33031.240999999995</v>
      </c>
      <c r="L239" s="131">
        <f t="shared" si="35"/>
        <v>43286.740999999995</v>
      </c>
    </row>
    <row r="240" spans="1:16" ht="15" customHeight="1">
      <c r="A240" s="198"/>
      <c r="B240" s="198"/>
      <c r="C240" s="198"/>
      <c r="D240" s="1660" t="s">
        <v>149</v>
      </c>
      <c r="E240" s="1661"/>
      <c r="F240" s="1661"/>
      <c r="G240" s="1661"/>
      <c r="H240" s="1661"/>
      <c r="I240" s="1662"/>
      <c r="J240" s="132">
        <f>SUMIF($I7:$I232,"SBN",J7:J232)+5</f>
        <v>6775.6</v>
      </c>
      <c r="K240" s="132">
        <f>SUMIF($I7:$I232,"SBN",K7:K232)</f>
        <v>17573.199999999997</v>
      </c>
      <c r="L240" s="132">
        <f>SUMIF($I7:$I232,"SBN",L7:L232)</f>
        <v>17739.499999999996</v>
      </c>
      <c r="N240" s="533"/>
    </row>
    <row r="241" spans="1:14" ht="15" customHeight="1">
      <c r="A241" s="198"/>
      <c r="B241" s="198"/>
      <c r="C241" s="198"/>
      <c r="D241" s="1646" t="s">
        <v>150</v>
      </c>
      <c r="E241" s="1647"/>
      <c r="F241" s="1647"/>
      <c r="G241" s="1647"/>
      <c r="H241" s="1647"/>
      <c r="I241" s="1648"/>
      <c r="J241" s="132">
        <f>SUMIF($I7:$I232,"VBD",J7:J232)</f>
        <v>4366.5489999999982</v>
      </c>
      <c r="K241" s="132">
        <f>SUMIF($I7:$I232,"VBD",K7:K232)</f>
        <v>4366.5409999999983</v>
      </c>
      <c r="L241" s="132">
        <f>SUMIF($I7:$I232,"VBD",L7:L232)</f>
        <v>4366.5409999999983</v>
      </c>
      <c r="N241" s="533"/>
    </row>
    <row r="242" spans="1:14" ht="15" customHeight="1">
      <c r="A242" s="198"/>
      <c r="B242" s="198"/>
      <c r="C242" s="198"/>
      <c r="D242" s="1646" t="s">
        <v>151</v>
      </c>
      <c r="E242" s="1647"/>
      <c r="F242" s="1647"/>
      <c r="G242" s="1647"/>
      <c r="H242" s="1647"/>
      <c r="I242" s="1648"/>
      <c r="J242" s="132">
        <f>SUMIF($I7:$I232,"PĮ",J7:J232)</f>
        <v>293.5</v>
      </c>
      <c r="K242" s="132">
        <f>SUMIF($I7:$I232,"PĮ",K7:K232)</f>
        <v>293.5</v>
      </c>
      <c r="L242" s="132">
        <f>SUMIF($I7:$I232,"PĮ",L7:L232)</f>
        <v>293.5</v>
      </c>
      <c r="N242" s="533"/>
    </row>
    <row r="243" spans="1:14" ht="15" customHeight="1">
      <c r="A243" s="198"/>
      <c r="B243" s="198"/>
      <c r="C243" s="198"/>
      <c r="D243" s="1646" t="s">
        <v>152</v>
      </c>
      <c r="E243" s="1647"/>
      <c r="F243" s="1647"/>
      <c r="G243" s="1647"/>
      <c r="H243" s="1647"/>
      <c r="I243" s="1648"/>
      <c r="J243" s="132">
        <f>SUMIF($I7:$I232,"TPP",J7:J232)</f>
        <v>38</v>
      </c>
      <c r="K243" s="132">
        <f>SUMIF($I7:$I232,"TPP",K7:K232)</f>
        <v>38</v>
      </c>
      <c r="L243" s="132">
        <f>SUMIF($I7:$I232,"TPP",L7:L232)</f>
        <v>38</v>
      </c>
      <c r="N243" s="533"/>
    </row>
    <row r="244" spans="1:14">
      <c r="A244" s="198"/>
      <c r="B244" s="198"/>
      <c r="C244" s="198"/>
      <c r="D244" s="1646" t="s">
        <v>153</v>
      </c>
      <c r="E244" s="1647"/>
      <c r="F244" s="1647"/>
      <c r="G244" s="1647"/>
      <c r="H244" s="1647"/>
      <c r="I244" s="1648"/>
      <c r="J244" s="132">
        <f>SUMIF($I7:$I232,"ES",J7:J232)</f>
        <v>0</v>
      </c>
      <c r="K244" s="132">
        <f>SUMIF($I7:$I232,"ES",K7:K232)</f>
        <v>10760</v>
      </c>
      <c r="L244" s="132">
        <f>SUMIF($I7:$I232,"ES",L7:L232)</f>
        <v>20849.2</v>
      </c>
      <c r="N244" s="533"/>
    </row>
    <row r="245" spans="1:14" ht="15" customHeight="1">
      <c r="A245" s="198"/>
      <c r="B245" s="198"/>
      <c r="C245" s="198"/>
      <c r="D245" s="1646" t="s">
        <v>154</v>
      </c>
      <c r="E245" s="1647"/>
      <c r="F245" s="1647"/>
      <c r="G245" s="1647"/>
      <c r="H245" s="1647"/>
      <c r="I245" s="1648"/>
      <c r="J245" s="132">
        <f>SUMIF($I7:$I232,"SL",J7:J232)</f>
        <v>0</v>
      </c>
      <c r="K245" s="132">
        <f>SUMIF($I7:$I232,"SL",K7:K232)</f>
        <v>0</v>
      </c>
      <c r="L245" s="132">
        <f>SUMIF($I7:$I232,"SL",L7:L232)</f>
        <v>0</v>
      </c>
      <c r="N245" s="533"/>
    </row>
    <row r="246" spans="1:14" ht="15.75" customHeight="1" thickBot="1">
      <c r="A246" s="198"/>
      <c r="B246" s="198"/>
      <c r="C246" s="198"/>
      <c r="D246" s="1646" t="s">
        <v>155</v>
      </c>
      <c r="E246" s="1647"/>
      <c r="F246" s="1647"/>
      <c r="G246" s="1647"/>
      <c r="H246" s="1647"/>
      <c r="I246" s="1648"/>
      <c r="J246" s="133">
        <f>SUMIF($I7:$I232,"AML",J7:J232)</f>
        <v>517.79999999999995</v>
      </c>
      <c r="K246" s="133">
        <f>SUMIF($I7:$I232,"AML",K7:K232)</f>
        <v>328.5</v>
      </c>
      <c r="L246" s="133">
        <f>SUMIF($I7:$I232,"AML",L7:L232)</f>
        <v>328.5</v>
      </c>
    </row>
    <row r="247" spans="1:14" ht="23.25" customHeight="1" thickBot="1">
      <c r="A247" s="198"/>
      <c r="B247" s="198"/>
      <c r="C247" s="198"/>
      <c r="D247" s="1643" t="s">
        <v>156</v>
      </c>
      <c r="E247" s="1644"/>
      <c r="F247" s="1644"/>
      <c r="G247" s="1644"/>
      <c r="H247" s="1644"/>
      <c r="I247" s="1645"/>
      <c r="J247" s="130">
        <v>0</v>
      </c>
      <c r="K247" s="130">
        <v>0</v>
      </c>
      <c r="L247" s="195">
        <v>0</v>
      </c>
    </row>
    <row r="248" spans="1:14" ht="34.5" customHeight="1" thickBot="1">
      <c r="A248" s="198"/>
      <c r="B248" s="198"/>
      <c r="C248" s="198"/>
      <c r="D248" s="1640" t="s">
        <v>157</v>
      </c>
      <c r="E248" s="1641"/>
      <c r="F248" s="1641"/>
      <c r="G248" s="1641"/>
      <c r="H248" s="1641"/>
      <c r="I248" s="1642"/>
      <c r="J248" s="327">
        <f>SUMIF($I7:$I232,"Kt",J7:J232)</f>
        <v>12990.6</v>
      </c>
      <c r="K248" s="327">
        <f>SUMIF($I7:$I232,"Kt",K7:K232)</f>
        <v>0</v>
      </c>
      <c r="L248" s="327">
        <f>SUMIF($I7:$I232,"Kt",L7:L232)</f>
        <v>0</v>
      </c>
    </row>
    <row r="249" spans="1:14" ht="15" customHeight="1" thickBot="1">
      <c r="A249" s="198"/>
      <c r="B249" s="198"/>
      <c r="C249" s="198"/>
      <c r="D249" s="1643" t="s">
        <v>158</v>
      </c>
      <c r="E249" s="1644"/>
      <c r="F249" s="1644"/>
      <c r="G249" s="1644"/>
      <c r="H249" s="1644"/>
      <c r="I249" s="1645"/>
      <c r="J249" s="130">
        <f>J238+J247+J248</f>
        <v>24982.048999999999</v>
      </c>
      <c r="K249" s="130">
        <f t="shared" ref="K249:L249" si="36">K238+K247+K248</f>
        <v>33359.740999999995</v>
      </c>
      <c r="L249" s="130">
        <f t="shared" si="36"/>
        <v>43615.240999999995</v>
      </c>
    </row>
    <row r="250" spans="1:14" ht="15.75" customHeight="1" thickBot="1">
      <c r="D250" s="1646" t="s">
        <v>159</v>
      </c>
      <c r="E250" s="1647"/>
      <c r="F250" s="1647"/>
      <c r="G250" s="1647"/>
      <c r="H250" s="1647"/>
      <c r="I250" s="1648"/>
      <c r="J250" s="139">
        <v>0</v>
      </c>
      <c r="K250" s="139">
        <v>0</v>
      </c>
      <c r="L250" s="197">
        <v>0</v>
      </c>
    </row>
    <row r="251" spans="1:14" ht="14.45" customHeight="1" thickBot="1">
      <c r="A251" s="198"/>
      <c r="B251" s="198"/>
      <c r="C251" s="198"/>
      <c r="D251" s="1637" t="s">
        <v>160</v>
      </c>
      <c r="E251" s="1638"/>
      <c r="F251" s="1638"/>
      <c r="G251" s="1638"/>
      <c r="H251" s="1638"/>
      <c r="I251" s="1639"/>
      <c r="J251" s="848">
        <f>J249</f>
        <v>24982.048999999999</v>
      </c>
      <c r="K251" s="142">
        <f t="shared" ref="K251:L251" si="37">K249</f>
        <v>33359.740999999995</v>
      </c>
      <c r="L251" s="142">
        <f t="shared" si="37"/>
        <v>43615.240999999995</v>
      </c>
    </row>
    <row r="252" spans="1:14">
      <c r="A252" s="198"/>
      <c r="B252" s="198"/>
      <c r="C252" s="198"/>
      <c r="D252" s="198"/>
      <c r="E252" s="20"/>
      <c r="F252" s="198"/>
      <c r="G252" s="198"/>
      <c r="H252" s="198"/>
      <c r="I252" s="198"/>
      <c r="J252" s="198"/>
      <c r="K252" s="198"/>
    </row>
    <row r="253" spans="1:14">
      <c r="A253" s="198"/>
      <c r="B253" s="198"/>
      <c r="C253" s="198"/>
      <c r="D253" s="198"/>
      <c r="E253" s="20"/>
      <c r="F253" s="198"/>
      <c r="G253" s="198"/>
      <c r="H253" s="198"/>
      <c r="I253" s="198"/>
      <c r="J253" s="198"/>
      <c r="K253" s="198"/>
    </row>
    <row r="254" spans="1:14">
      <c r="A254" s="198"/>
      <c r="B254" s="198"/>
      <c r="C254" s="198"/>
      <c r="D254" s="198"/>
      <c r="E254" s="20"/>
      <c r="F254" s="198"/>
      <c r="G254" s="198"/>
      <c r="H254" s="198"/>
      <c r="I254" s="198"/>
      <c r="J254" s="198"/>
      <c r="K254" s="198"/>
    </row>
    <row r="255" spans="1:14">
      <c r="A255" s="198"/>
      <c r="B255" s="198"/>
      <c r="C255" s="198"/>
      <c r="D255" s="198"/>
      <c r="E255" s="20"/>
      <c r="F255" s="198"/>
      <c r="G255" s="198"/>
      <c r="H255" s="198"/>
      <c r="I255" s="198"/>
      <c r="J255" s="198"/>
      <c r="K255" s="198"/>
    </row>
  </sheetData>
  <mergeCells count="442">
    <mergeCell ref="L5:L6"/>
    <mergeCell ref="E53:E67"/>
    <mergeCell ref="D21:D22"/>
    <mergeCell ref="C69:L69"/>
    <mergeCell ref="K5:K6"/>
    <mergeCell ref="F26:F27"/>
    <mergeCell ref="G149:G151"/>
    <mergeCell ref="H144:H148"/>
    <mergeCell ref="H152:H154"/>
    <mergeCell ref="G144:G148"/>
    <mergeCell ref="C149:C151"/>
    <mergeCell ref="D149:D151"/>
    <mergeCell ref="E149:E151"/>
    <mergeCell ref="A182:A185"/>
    <mergeCell ref="D163:D164"/>
    <mergeCell ref="B163:B164"/>
    <mergeCell ref="D182:D185"/>
    <mergeCell ref="A168:A170"/>
    <mergeCell ref="B168:B170"/>
    <mergeCell ref="A165:A167"/>
    <mergeCell ref="C163:C164"/>
    <mergeCell ref="B182:B185"/>
    <mergeCell ref="A174:A175"/>
    <mergeCell ref="B174:B175"/>
    <mergeCell ref="C174:C175"/>
    <mergeCell ref="A171:A173"/>
    <mergeCell ref="B165:B167"/>
    <mergeCell ref="B171:B173"/>
    <mergeCell ref="C178:I178"/>
    <mergeCell ref="C182:C185"/>
    <mergeCell ref="H174:H175"/>
    <mergeCell ref="H165:H167"/>
    <mergeCell ref="A176:A177"/>
    <mergeCell ref="B176:B177"/>
    <mergeCell ref="C176:C177"/>
    <mergeCell ref="H176:H177"/>
    <mergeCell ref="D165:D167"/>
    <mergeCell ref="H182:H185"/>
    <mergeCell ref="F144:F148"/>
    <mergeCell ref="E174:E175"/>
    <mergeCell ref="G182:G185"/>
    <mergeCell ref="B180:L180"/>
    <mergeCell ref="C165:C167"/>
    <mergeCell ref="F168:F170"/>
    <mergeCell ref="G174:G175"/>
    <mergeCell ref="H161:H162"/>
    <mergeCell ref="G161:G162"/>
    <mergeCell ref="E161:E162"/>
    <mergeCell ref="B144:B148"/>
    <mergeCell ref="F163:F164"/>
    <mergeCell ref="E168:E170"/>
    <mergeCell ref="F161:F162"/>
    <mergeCell ref="B152:B154"/>
    <mergeCell ref="D157:D158"/>
    <mergeCell ref="E144:E148"/>
    <mergeCell ref="C152:C154"/>
    <mergeCell ref="D152:D154"/>
    <mergeCell ref="E152:E154"/>
    <mergeCell ref="C156:L156"/>
    <mergeCell ref="F157:F158"/>
    <mergeCell ref="G152:G154"/>
    <mergeCell ref="B2:K2"/>
    <mergeCell ref="E74:E76"/>
    <mergeCell ref="J5:J6"/>
    <mergeCell ref="B16:B17"/>
    <mergeCell ref="C16:C17"/>
    <mergeCell ref="H157:H158"/>
    <mergeCell ref="F174:F175"/>
    <mergeCell ref="G168:G170"/>
    <mergeCell ref="G163:G164"/>
    <mergeCell ref="F165:F167"/>
    <mergeCell ref="G171:G173"/>
    <mergeCell ref="I4:I6"/>
    <mergeCell ref="F96:F97"/>
    <mergeCell ref="G137:G139"/>
    <mergeCell ref="C157:C158"/>
    <mergeCell ref="G157:G158"/>
    <mergeCell ref="F152:F154"/>
    <mergeCell ref="D144:D148"/>
    <mergeCell ref="C155:I155"/>
    <mergeCell ref="B159:B160"/>
    <mergeCell ref="B149:B151"/>
    <mergeCell ref="B157:B158"/>
    <mergeCell ref="E165:E167"/>
    <mergeCell ref="C159:C160"/>
    <mergeCell ref="G127:G128"/>
    <mergeCell ref="D176:D177"/>
    <mergeCell ref="E176:E177"/>
    <mergeCell ref="F176:F177"/>
    <mergeCell ref="G176:G177"/>
    <mergeCell ref="E171:E173"/>
    <mergeCell ref="F171:F173"/>
    <mergeCell ref="B1:K1"/>
    <mergeCell ref="H4:H6"/>
    <mergeCell ref="H10:H11"/>
    <mergeCell ref="H12:H15"/>
    <mergeCell ref="H16:H17"/>
    <mergeCell ref="H18:H20"/>
    <mergeCell ref="H70:H73"/>
    <mergeCell ref="H74:H76"/>
    <mergeCell ref="D25:D52"/>
    <mergeCell ref="C25:C52"/>
    <mergeCell ref="B25:B52"/>
    <mergeCell ref="E25:E52"/>
    <mergeCell ref="H25:H52"/>
    <mergeCell ref="D53:D67"/>
    <mergeCell ref="C53:C67"/>
    <mergeCell ref="B53:B67"/>
    <mergeCell ref="F10:F11"/>
    <mergeCell ref="E10:E11"/>
    <mergeCell ref="G4:G6"/>
    <mergeCell ref="E4:E6"/>
    <mergeCell ref="F4:F6"/>
    <mergeCell ref="F49:F52"/>
    <mergeCell ref="F66:F67"/>
    <mergeCell ref="G53:G67"/>
    <mergeCell ref="F47:F48"/>
    <mergeCell ref="F32:F33"/>
    <mergeCell ref="F34:F35"/>
    <mergeCell ref="F38:F39"/>
    <mergeCell ref="F36:F37"/>
    <mergeCell ref="G10:G11"/>
    <mergeCell ref="F210:F211"/>
    <mergeCell ref="H219:H220"/>
    <mergeCell ref="C215:I215"/>
    <mergeCell ref="H186:H209"/>
    <mergeCell ref="F192:F194"/>
    <mergeCell ref="G210:G211"/>
    <mergeCell ref="H210:H211"/>
    <mergeCell ref="G186:G209"/>
    <mergeCell ref="F198:F200"/>
    <mergeCell ref="F219:F220"/>
    <mergeCell ref="G219:G220"/>
    <mergeCell ref="F201:F203"/>
    <mergeCell ref="B217:L217"/>
    <mergeCell ref="B186:B209"/>
    <mergeCell ref="C186:C209"/>
    <mergeCell ref="D186:D209"/>
    <mergeCell ref="E186:E209"/>
    <mergeCell ref="F189:F191"/>
    <mergeCell ref="F195:F197"/>
    <mergeCell ref="F204:F205"/>
    <mergeCell ref="A53:A67"/>
    <mergeCell ref="A21:A22"/>
    <mergeCell ref="A25:A52"/>
    <mergeCell ref="B18:B20"/>
    <mergeCell ref="F42:F43"/>
    <mergeCell ref="G18:G20"/>
    <mergeCell ref="C68:I68"/>
    <mergeCell ref="G26:G52"/>
    <mergeCell ref="H53:H67"/>
    <mergeCell ref="F40:F41"/>
    <mergeCell ref="F44:F46"/>
    <mergeCell ref="B21:B22"/>
    <mergeCell ref="A74:A76"/>
    <mergeCell ref="B74:B76"/>
    <mergeCell ref="C74:C76"/>
    <mergeCell ref="D74:D76"/>
    <mergeCell ref="A81:A83"/>
    <mergeCell ref="B81:B83"/>
    <mergeCell ref="C81:C83"/>
    <mergeCell ref="D81:D83"/>
    <mergeCell ref="A70:A73"/>
    <mergeCell ref="B70:B73"/>
    <mergeCell ref="C70:C73"/>
    <mergeCell ref="D70:D73"/>
    <mergeCell ref="C77:I77"/>
    <mergeCell ref="B79:L79"/>
    <mergeCell ref="E70:E73"/>
    <mergeCell ref="A4:A6"/>
    <mergeCell ref="B4:B6"/>
    <mergeCell ref="C4:C6"/>
    <mergeCell ref="D4:D6"/>
    <mergeCell ref="A10:A11"/>
    <mergeCell ref="B10:B11"/>
    <mergeCell ref="C10:C11"/>
    <mergeCell ref="D10:D11"/>
    <mergeCell ref="A12:A15"/>
    <mergeCell ref="B12:B15"/>
    <mergeCell ref="C12:C15"/>
    <mergeCell ref="A16:A17"/>
    <mergeCell ref="C23:H23"/>
    <mergeCell ref="D12:D15"/>
    <mergeCell ref="F21:F22"/>
    <mergeCell ref="C21:C22"/>
    <mergeCell ref="H21:H22"/>
    <mergeCell ref="F18:F20"/>
    <mergeCell ref="G12:G15"/>
    <mergeCell ref="E16:E17"/>
    <mergeCell ref="D18:D20"/>
    <mergeCell ref="E21:E22"/>
    <mergeCell ref="E12:E15"/>
    <mergeCell ref="D16:D17"/>
    <mergeCell ref="E18:E20"/>
    <mergeCell ref="C18:C20"/>
    <mergeCell ref="F16:F17"/>
    <mergeCell ref="G16:G17"/>
    <mergeCell ref="G21:G22"/>
    <mergeCell ref="F12:F15"/>
    <mergeCell ref="A18:A20"/>
    <mergeCell ref="H89:H90"/>
    <mergeCell ref="F84:F88"/>
    <mergeCell ref="G84:G88"/>
    <mergeCell ref="H84:H88"/>
    <mergeCell ref="H81:H83"/>
    <mergeCell ref="F91:F92"/>
    <mergeCell ref="G91:G92"/>
    <mergeCell ref="F70:F73"/>
    <mergeCell ref="G70:G73"/>
    <mergeCell ref="F74:F76"/>
    <mergeCell ref="G74:G76"/>
    <mergeCell ref="H91:H95"/>
    <mergeCell ref="C80:L80"/>
    <mergeCell ref="F81:F83"/>
    <mergeCell ref="G81:G83"/>
    <mergeCell ref="E81:E83"/>
    <mergeCell ref="C84:C88"/>
    <mergeCell ref="D84:D88"/>
    <mergeCell ref="E84:E88"/>
    <mergeCell ref="F89:F90"/>
    <mergeCell ref="C89:C90"/>
    <mergeCell ref="B84:B88"/>
    <mergeCell ref="A84:A88"/>
    <mergeCell ref="F108:F109"/>
    <mergeCell ref="C108:C109"/>
    <mergeCell ref="D108:D109"/>
    <mergeCell ref="F110:F111"/>
    <mergeCell ref="A105:A107"/>
    <mergeCell ref="C101:I101"/>
    <mergeCell ref="B105:B107"/>
    <mergeCell ref="C105:C107"/>
    <mergeCell ref="D105:D107"/>
    <mergeCell ref="B108:B109"/>
    <mergeCell ref="H96:H97"/>
    <mergeCell ref="B103:L103"/>
    <mergeCell ref="C104:L104"/>
    <mergeCell ref="D110:D111"/>
    <mergeCell ref="H105:H107"/>
    <mergeCell ref="D89:D90"/>
    <mergeCell ref="A108:A109"/>
    <mergeCell ref="G89:G90"/>
    <mergeCell ref="B89:B90"/>
    <mergeCell ref="F93:F95"/>
    <mergeCell ref="E89:E90"/>
    <mergeCell ref="I105:I106"/>
    <mergeCell ref="A121:A122"/>
    <mergeCell ref="B121:B122"/>
    <mergeCell ref="C121:C122"/>
    <mergeCell ref="D121:D122"/>
    <mergeCell ref="E121:E122"/>
    <mergeCell ref="F121:F122"/>
    <mergeCell ref="G121:G122"/>
    <mergeCell ref="G108:G109"/>
    <mergeCell ref="A96:A97"/>
    <mergeCell ref="B96:B97"/>
    <mergeCell ref="A98:A100"/>
    <mergeCell ref="B98:B100"/>
    <mergeCell ref="C98:C100"/>
    <mergeCell ref="D98:D100"/>
    <mergeCell ref="E98:E100"/>
    <mergeCell ref="F98:F100"/>
    <mergeCell ref="G105:G107"/>
    <mergeCell ref="A116:A120"/>
    <mergeCell ref="B116:B120"/>
    <mergeCell ref="C116:C120"/>
    <mergeCell ref="D116:D120"/>
    <mergeCell ref="E116:E120"/>
    <mergeCell ref="F116:F120"/>
    <mergeCell ref="G110:G111"/>
    <mergeCell ref="A112:A115"/>
    <mergeCell ref="E105:E107"/>
    <mergeCell ref="B110:B111"/>
    <mergeCell ref="C112:C115"/>
    <mergeCell ref="D112:D115"/>
    <mergeCell ref="E110:E111"/>
    <mergeCell ref="A110:A111"/>
    <mergeCell ref="C110:C111"/>
    <mergeCell ref="F105:F107"/>
    <mergeCell ref="F113:F115"/>
    <mergeCell ref="E108:E109"/>
    <mergeCell ref="H98:H100"/>
    <mergeCell ref="A91:A95"/>
    <mergeCell ref="B91:B95"/>
    <mergeCell ref="C91:C95"/>
    <mergeCell ref="D91:D95"/>
    <mergeCell ref="E91:E95"/>
    <mergeCell ref="G98:G100"/>
    <mergeCell ref="G96:G97"/>
    <mergeCell ref="G93:G95"/>
    <mergeCell ref="C96:C97"/>
    <mergeCell ref="D96:D97"/>
    <mergeCell ref="E96:E97"/>
    <mergeCell ref="A89:A90"/>
    <mergeCell ref="A135:A136"/>
    <mergeCell ref="A123:A126"/>
    <mergeCell ref="A127:A130"/>
    <mergeCell ref="D127:D130"/>
    <mergeCell ref="G123:G126"/>
    <mergeCell ref="E137:E139"/>
    <mergeCell ref="F123:F126"/>
    <mergeCell ref="F138:F139"/>
    <mergeCell ref="E127:E130"/>
    <mergeCell ref="C123:C126"/>
    <mergeCell ref="E135:E136"/>
    <mergeCell ref="C135:C136"/>
    <mergeCell ref="D135:D136"/>
    <mergeCell ref="C131:I131"/>
    <mergeCell ref="B133:L133"/>
    <mergeCell ref="C127:C130"/>
    <mergeCell ref="H137:H139"/>
    <mergeCell ref="G135:G136"/>
    <mergeCell ref="A137:A139"/>
    <mergeCell ref="B137:B139"/>
    <mergeCell ref="C137:C139"/>
    <mergeCell ref="D137:D139"/>
    <mergeCell ref="F129:F130"/>
    <mergeCell ref="J105:J106"/>
    <mergeCell ref="K105:K106"/>
    <mergeCell ref="L105:L106"/>
    <mergeCell ref="H108:H109"/>
    <mergeCell ref="H110:H111"/>
    <mergeCell ref="B135:B136"/>
    <mergeCell ref="B127:B130"/>
    <mergeCell ref="H116:H120"/>
    <mergeCell ref="H121:H122"/>
    <mergeCell ref="B123:B126"/>
    <mergeCell ref="D123:D126"/>
    <mergeCell ref="E123:E126"/>
    <mergeCell ref="H123:H126"/>
    <mergeCell ref="H127:H130"/>
    <mergeCell ref="G112:G115"/>
    <mergeCell ref="H112:H115"/>
    <mergeCell ref="H135:H136"/>
    <mergeCell ref="C134:L134"/>
    <mergeCell ref="F135:F136"/>
    <mergeCell ref="B112:B115"/>
    <mergeCell ref="G116:G120"/>
    <mergeCell ref="E112:E115"/>
    <mergeCell ref="G129:G130"/>
    <mergeCell ref="F127:F128"/>
    <mergeCell ref="H227:H228"/>
    <mergeCell ref="H223:H226"/>
    <mergeCell ref="B231:I231"/>
    <mergeCell ref="D239:I239"/>
    <mergeCell ref="D238:I238"/>
    <mergeCell ref="C143:L143"/>
    <mergeCell ref="C140:I140"/>
    <mergeCell ref="F149:F151"/>
    <mergeCell ref="C144:C148"/>
    <mergeCell ref="H149:H151"/>
    <mergeCell ref="H171:H173"/>
    <mergeCell ref="E163:E164"/>
    <mergeCell ref="C171:C173"/>
    <mergeCell ref="F186:F188"/>
    <mergeCell ref="H159:H160"/>
    <mergeCell ref="F159:F160"/>
    <mergeCell ref="G159:G160"/>
    <mergeCell ref="B142:L142"/>
    <mergeCell ref="E182:E185"/>
    <mergeCell ref="F182:F185"/>
    <mergeCell ref="H168:H170"/>
    <mergeCell ref="G165:G167"/>
    <mergeCell ref="H163:H164"/>
    <mergeCell ref="D171:D173"/>
    <mergeCell ref="G221:G222"/>
    <mergeCell ref="B221:B222"/>
    <mergeCell ref="D219:D220"/>
    <mergeCell ref="B219:B220"/>
    <mergeCell ref="D251:I251"/>
    <mergeCell ref="B230:I230"/>
    <mergeCell ref="C229:I229"/>
    <mergeCell ref="H221:H222"/>
    <mergeCell ref="D236:I236"/>
    <mergeCell ref="D242:I242"/>
    <mergeCell ref="D240:I240"/>
    <mergeCell ref="D241:I241"/>
    <mergeCell ref="D250:I250"/>
    <mergeCell ref="D249:I249"/>
    <mergeCell ref="D247:I247"/>
    <mergeCell ref="D248:I248"/>
    <mergeCell ref="D246:I246"/>
    <mergeCell ref="D245:I245"/>
    <mergeCell ref="D244:I244"/>
    <mergeCell ref="D243:I243"/>
    <mergeCell ref="E227:E228"/>
    <mergeCell ref="F227:F228"/>
    <mergeCell ref="G227:G228"/>
    <mergeCell ref="B223:B226"/>
    <mergeCell ref="A212:A214"/>
    <mergeCell ref="D227:D228"/>
    <mergeCell ref="A221:A222"/>
    <mergeCell ref="A219:A220"/>
    <mergeCell ref="C219:C220"/>
    <mergeCell ref="A227:A228"/>
    <mergeCell ref="F225:F226"/>
    <mergeCell ref="C223:C226"/>
    <mergeCell ref="D223:D226"/>
    <mergeCell ref="E223:E226"/>
    <mergeCell ref="B227:B228"/>
    <mergeCell ref="C227:C228"/>
    <mergeCell ref="E221:E222"/>
    <mergeCell ref="F221:F222"/>
    <mergeCell ref="E219:E220"/>
    <mergeCell ref="C221:C222"/>
    <mergeCell ref="D221:D222"/>
    <mergeCell ref="D174:D175"/>
    <mergeCell ref="A152:A154"/>
    <mergeCell ref="A149:A151"/>
    <mergeCell ref="E159:E160"/>
    <mergeCell ref="B161:B162"/>
    <mergeCell ref="A161:A162"/>
    <mergeCell ref="A163:A164"/>
    <mergeCell ref="D237:I237"/>
    <mergeCell ref="A186:A209"/>
    <mergeCell ref="A210:A211"/>
    <mergeCell ref="B212:B214"/>
    <mergeCell ref="C212:C214"/>
    <mergeCell ref="D212:D214"/>
    <mergeCell ref="E212:E214"/>
    <mergeCell ref="F212:F214"/>
    <mergeCell ref="G212:G214"/>
    <mergeCell ref="H212:H214"/>
    <mergeCell ref="F206:F209"/>
    <mergeCell ref="E210:E211"/>
    <mergeCell ref="B210:B211"/>
    <mergeCell ref="C210:C211"/>
    <mergeCell ref="D210:D211"/>
    <mergeCell ref="G224:G226"/>
    <mergeCell ref="A223:A226"/>
    <mergeCell ref="A144:A148"/>
    <mergeCell ref="D159:D160"/>
    <mergeCell ref="C161:C162"/>
    <mergeCell ref="I152:I153"/>
    <mergeCell ref="J152:J153"/>
    <mergeCell ref="K152:K153"/>
    <mergeCell ref="L152:L153"/>
    <mergeCell ref="C168:C170"/>
    <mergeCell ref="D168:D170"/>
    <mergeCell ref="A159:A160"/>
    <mergeCell ref="A157:A158"/>
    <mergeCell ref="D161:D162"/>
    <mergeCell ref="E157:E158"/>
  </mergeCells>
  <pageMargins left="0.70866141732283472" right="0.70866141732283472" top="0.74803149606299213" bottom="0.74803149606299213" header="0.31496062992125984" footer="0.31496062992125984"/>
  <pageSetup paperSize="9" scale="6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32"/>
  <sheetViews>
    <sheetView zoomScale="110" zoomScaleNormal="110" workbookViewId="0">
      <pane ySplit="6" topLeftCell="A62" activePane="bottomLeft" state="frozen"/>
      <selection pane="bottomLeft" activeCell="D114" sqref="D114:I114"/>
    </sheetView>
  </sheetViews>
  <sheetFormatPr defaultRowHeight="15"/>
  <cols>
    <col min="1" max="1" width="5.5703125" style="19" customWidth="1"/>
    <col min="2" max="2" width="5.42578125" style="19" customWidth="1"/>
    <col min="3" max="3" width="5.140625" style="19" customWidth="1"/>
    <col min="4" max="4" width="18.28515625" style="19" customWidth="1"/>
    <col min="5" max="5" width="5.5703125" style="19" customWidth="1"/>
    <col min="6" max="6" width="18.85546875" style="19" customWidth="1"/>
    <col min="7" max="7" width="14.5703125" style="19" customWidth="1"/>
    <col min="8" max="8" width="12.7109375" style="19" customWidth="1"/>
    <col min="9" max="12" width="9.140625" style="19"/>
    <col min="13" max="16384" width="9.140625" style="530"/>
  </cols>
  <sheetData>
    <row r="1" spans="1:12">
      <c r="A1" s="328"/>
      <c r="B1" s="2677"/>
      <c r="C1" s="2677"/>
      <c r="D1" s="2677"/>
      <c r="E1" s="2677"/>
      <c r="F1" s="2677"/>
      <c r="G1" s="2677"/>
      <c r="H1" s="2677"/>
      <c r="I1" s="2677"/>
      <c r="J1" s="2677"/>
      <c r="K1" s="2677"/>
    </row>
    <row r="2" spans="1:12" ht="32.25" customHeight="1">
      <c r="A2" s="328"/>
      <c r="B2" s="1563" t="s">
        <v>321</v>
      </c>
      <c r="C2" s="1563"/>
      <c r="D2" s="1563"/>
      <c r="E2" s="1563"/>
      <c r="F2" s="1563"/>
      <c r="G2" s="1563"/>
      <c r="H2" s="1563"/>
      <c r="I2" s="1563"/>
      <c r="J2" s="1563"/>
      <c r="K2" s="1563"/>
    </row>
    <row r="3" spans="1:12">
      <c r="A3" s="328"/>
      <c r="B3" s="329"/>
      <c r="C3" s="329"/>
      <c r="D3" s="329"/>
      <c r="E3" s="329"/>
      <c r="F3" s="329"/>
      <c r="G3" s="329"/>
      <c r="H3" s="329"/>
      <c r="I3" s="329"/>
      <c r="J3" s="330"/>
      <c r="K3" s="330"/>
    </row>
    <row r="4" spans="1:12" ht="24">
      <c r="A4" s="2678" t="s">
        <v>2</v>
      </c>
      <c r="B4" s="2680" t="s">
        <v>3</v>
      </c>
      <c r="C4" s="2680" t="s">
        <v>4</v>
      </c>
      <c r="D4" s="1548" t="s">
        <v>5</v>
      </c>
      <c r="E4" s="1545" t="s">
        <v>6</v>
      </c>
      <c r="F4" s="1545" t="s">
        <v>7</v>
      </c>
      <c r="G4" s="1545" t="s">
        <v>8</v>
      </c>
      <c r="H4" s="1545" t="s">
        <v>9</v>
      </c>
      <c r="I4" s="1545" t="s">
        <v>10</v>
      </c>
      <c r="J4" s="200" t="s">
        <v>11</v>
      </c>
      <c r="K4" s="200" t="s">
        <v>12</v>
      </c>
      <c r="L4" s="24" t="s">
        <v>13</v>
      </c>
    </row>
    <row r="5" spans="1:12">
      <c r="A5" s="2679"/>
      <c r="B5" s="2681"/>
      <c r="C5" s="2681"/>
      <c r="D5" s="1549"/>
      <c r="E5" s="1546"/>
      <c r="F5" s="1546"/>
      <c r="G5" s="1546"/>
      <c r="H5" s="1546"/>
      <c r="I5" s="1546"/>
      <c r="J5" s="2497" t="s">
        <v>14</v>
      </c>
      <c r="K5" s="2497" t="s">
        <v>14</v>
      </c>
      <c r="L5" s="2537" t="s">
        <v>14</v>
      </c>
    </row>
    <row r="6" spans="1:12" ht="51" customHeight="1" thickBot="1">
      <c r="A6" s="2679"/>
      <c r="B6" s="2681"/>
      <c r="C6" s="2681"/>
      <c r="D6" s="1549"/>
      <c r="E6" s="1546"/>
      <c r="F6" s="1546"/>
      <c r="G6" s="1546"/>
      <c r="H6" s="1547"/>
      <c r="I6" s="1546"/>
      <c r="J6" s="2498"/>
      <c r="K6" s="2498"/>
      <c r="L6" s="2538"/>
    </row>
    <row r="7" spans="1:12" ht="15.75" customHeight="1" thickBot="1">
      <c r="A7" s="331" t="s">
        <v>322</v>
      </c>
      <c r="B7" s="332"/>
      <c r="C7" s="332"/>
      <c r="D7" s="332"/>
      <c r="E7" s="332"/>
      <c r="F7" s="332"/>
      <c r="G7" s="332"/>
      <c r="H7" s="332"/>
      <c r="I7" s="332"/>
      <c r="J7" s="332"/>
      <c r="K7" s="332"/>
      <c r="L7" s="333"/>
    </row>
    <row r="8" spans="1:12" ht="15.75" customHeight="1" thickBot="1">
      <c r="A8" s="334" t="s">
        <v>16</v>
      </c>
      <c r="B8" s="335" t="s">
        <v>323</v>
      </c>
      <c r="C8" s="336"/>
      <c r="D8" s="336"/>
      <c r="E8" s="336"/>
      <c r="F8" s="336"/>
      <c r="G8" s="336"/>
      <c r="H8" s="336"/>
      <c r="I8" s="336"/>
      <c r="J8" s="336"/>
      <c r="K8" s="336"/>
      <c r="L8" s="337"/>
    </row>
    <row r="9" spans="1:12" ht="15.75" customHeight="1">
      <c r="A9" s="338" t="s">
        <v>16</v>
      </c>
      <c r="B9" s="339" t="s">
        <v>16</v>
      </c>
      <c r="C9" s="340" t="s">
        <v>324</v>
      </c>
      <c r="D9" s="341"/>
      <c r="E9" s="341"/>
      <c r="F9" s="341"/>
      <c r="G9" s="341"/>
      <c r="H9" s="341"/>
      <c r="I9" s="341"/>
      <c r="J9" s="341"/>
      <c r="K9" s="341"/>
      <c r="L9" s="342"/>
    </row>
    <row r="10" spans="1:12">
      <c r="A10" s="2607" t="s">
        <v>16</v>
      </c>
      <c r="B10" s="2666" t="s">
        <v>16</v>
      </c>
      <c r="C10" s="2658" t="s">
        <v>16</v>
      </c>
      <c r="D10" s="2671" t="s">
        <v>325</v>
      </c>
      <c r="E10" s="2675" t="s">
        <v>20</v>
      </c>
      <c r="F10" s="2672" t="s">
        <v>21</v>
      </c>
      <c r="G10" s="2670" t="s">
        <v>99</v>
      </c>
      <c r="H10" s="2662" t="s">
        <v>326</v>
      </c>
      <c r="I10" s="654" t="s">
        <v>24</v>
      </c>
      <c r="J10" s="655">
        <v>60</v>
      </c>
      <c r="K10" s="655">
        <v>0</v>
      </c>
      <c r="L10" s="656">
        <v>0</v>
      </c>
    </row>
    <row r="11" spans="1:12">
      <c r="A11" s="2607"/>
      <c r="B11" s="2666"/>
      <c r="C11" s="2658"/>
      <c r="D11" s="2671"/>
      <c r="E11" s="2675"/>
      <c r="F11" s="2672"/>
      <c r="G11" s="2670"/>
      <c r="H11" s="2662"/>
      <c r="I11" s="654" t="s">
        <v>289</v>
      </c>
      <c r="J11" s="655">
        <v>46</v>
      </c>
      <c r="K11" s="655">
        <v>46</v>
      </c>
      <c r="L11" s="656">
        <v>46</v>
      </c>
    </row>
    <row r="12" spans="1:12">
      <c r="A12" s="2607"/>
      <c r="B12" s="2666"/>
      <c r="C12" s="2658"/>
      <c r="D12" s="2614"/>
      <c r="E12" s="2675"/>
      <c r="F12" s="2672"/>
      <c r="G12" s="2670"/>
      <c r="H12" s="2662"/>
      <c r="I12" s="654" t="s">
        <v>31</v>
      </c>
      <c r="J12" s="655">
        <v>4.5999999999999996</v>
      </c>
      <c r="K12" s="655">
        <v>0</v>
      </c>
      <c r="L12" s="656">
        <v>0</v>
      </c>
    </row>
    <row r="13" spans="1:12" ht="19.5" customHeight="1">
      <c r="A13" s="2607"/>
      <c r="B13" s="2666"/>
      <c r="C13" s="2658"/>
      <c r="D13" s="2614"/>
      <c r="E13" s="2600"/>
      <c r="F13" s="2596"/>
      <c r="G13" s="2598"/>
      <c r="H13" s="2663"/>
      <c r="I13" s="806" t="s">
        <v>25</v>
      </c>
      <c r="J13" s="663">
        <f>SUM(J10:J12)</f>
        <v>110.6</v>
      </c>
      <c r="K13" s="663">
        <f>SUM(K10:K12)</f>
        <v>46</v>
      </c>
      <c r="L13" s="664">
        <f>SUM(L10:L12)</f>
        <v>46</v>
      </c>
    </row>
    <row r="14" spans="1:12" ht="15" customHeight="1">
      <c r="A14" s="2607" t="s">
        <v>16</v>
      </c>
      <c r="B14" s="2666" t="s">
        <v>16</v>
      </c>
      <c r="C14" s="2637" t="s">
        <v>26</v>
      </c>
      <c r="D14" s="2668" t="s">
        <v>327</v>
      </c>
      <c r="E14" s="2591" t="s">
        <v>20</v>
      </c>
      <c r="F14" s="2673" t="s">
        <v>21</v>
      </c>
      <c r="G14" s="2597" t="s">
        <v>99</v>
      </c>
      <c r="H14" s="2664" t="s">
        <v>326</v>
      </c>
      <c r="I14" s="793" t="s">
        <v>24</v>
      </c>
      <c r="J14" s="922">
        <v>20</v>
      </c>
      <c r="K14" s="1319">
        <v>20</v>
      </c>
      <c r="L14" s="1316">
        <v>20</v>
      </c>
    </row>
    <row r="15" spans="1:12">
      <c r="A15" s="2607"/>
      <c r="B15" s="2666"/>
      <c r="C15" s="2637"/>
      <c r="D15" s="2668"/>
      <c r="E15" s="2676"/>
      <c r="F15" s="2674"/>
      <c r="G15" s="2670"/>
      <c r="H15" s="2665"/>
      <c r="I15" s="794" t="s">
        <v>289</v>
      </c>
      <c r="J15" s="871">
        <v>5</v>
      </c>
      <c r="K15" s="1320">
        <v>5</v>
      </c>
      <c r="L15" s="1317">
        <v>5</v>
      </c>
    </row>
    <row r="16" spans="1:12">
      <c r="A16" s="2607"/>
      <c r="B16" s="2666"/>
      <c r="C16" s="2637"/>
      <c r="D16" s="2668"/>
      <c r="E16" s="2676"/>
      <c r="F16" s="2674"/>
      <c r="G16" s="2670"/>
      <c r="H16" s="2665"/>
      <c r="I16" s="807" t="s">
        <v>31</v>
      </c>
      <c r="J16" s="923">
        <v>0</v>
      </c>
      <c r="K16" s="1321">
        <v>0</v>
      </c>
      <c r="L16" s="1317">
        <v>0</v>
      </c>
    </row>
    <row r="17" spans="1:12" ht="14.45" customHeight="1" thickBot="1">
      <c r="A17" s="2682"/>
      <c r="B17" s="2667"/>
      <c r="C17" s="2636"/>
      <c r="D17" s="2669"/>
      <c r="E17" s="2676"/>
      <c r="F17" s="2674"/>
      <c r="G17" s="2670"/>
      <c r="H17" s="2665"/>
      <c r="I17" s="674" t="s">
        <v>25</v>
      </c>
      <c r="J17" s="675">
        <f>SUM(J15:J16)</f>
        <v>5</v>
      </c>
      <c r="K17" s="1322">
        <f>SUM(K15:K16)</f>
        <v>5</v>
      </c>
      <c r="L17" s="1318">
        <f>SUM(L15:L16)</f>
        <v>5</v>
      </c>
    </row>
    <row r="18" spans="1:12" ht="14.45" hidden="1" customHeight="1">
      <c r="A18" s="2638" t="s">
        <v>16</v>
      </c>
      <c r="B18" s="2568" t="s">
        <v>16</v>
      </c>
      <c r="C18" s="2812" t="s">
        <v>28</v>
      </c>
      <c r="D18" s="2814" t="s">
        <v>328</v>
      </c>
      <c r="E18" s="2591" t="s">
        <v>181</v>
      </c>
      <c r="F18" s="2201" t="s">
        <v>21</v>
      </c>
      <c r="G18" s="2201" t="s">
        <v>182</v>
      </c>
      <c r="H18" s="2664" t="s">
        <v>329</v>
      </c>
      <c r="I18" s="793" t="s">
        <v>24</v>
      </c>
      <c r="J18" s="924"/>
      <c r="K18" s="924"/>
      <c r="L18" s="930"/>
    </row>
    <row r="19" spans="1:12" ht="14.45" hidden="1" customHeight="1">
      <c r="A19" s="2566"/>
      <c r="B19" s="2569"/>
      <c r="C19" s="2813"/>
      <c r="D19" s="2815"/>
      <c r="E19" s="2676"/>
      <c r="F19" s="2189"/>
      <c r="G19" s="2189"/>
      <c r="H19" s="2665"/>
      <c r="I19" s="794" t="s">
        <v>330</v>
      </c>
      <c r="J19" s="662"/>
      <c r="K19" s="662"/>
      <c r="L19" s="662"/>
    </row>
    <row r="20" spans="1:12" ht="22.5" hidden="1" customHeight="1">
      <c r="A20" s="2566"/>
      <c r="B20" s="2569"/>
      <c r="C20" s="2813"/>
      <c r="D20" s="2815"/>
      <c r="E20" s="2676"/>
      <c r="F20" s="2189"/>
      <c r="G20" s="2189"/>
      <c r="H20" s="2665"/>
      <c r="I20" s="794" t="s">
        <v>184</v>
      </c>
      <c r="J20" s="662"/>
      <c r="K20" s="662"/>
      <c r="L20" s="662"/>
    </row>
    <row r="21" spans="1:12" ht="22.5" hidden="1" customHeight="1" thickBot="1">
      <c r="A21" s="2566"/>
      <c r="B21" s="2569"/>
      <c r="C21" s="2813"/>
      <c r="D21" s="2815"/>
      <c r="E21" s="2676"/>
      <c r="F21" s="2189"/>
      <c r="G21" s="2189"/>
      <c r="H21" s="2665"/>
      <c r="I21" s="795" t="s">
        <v>88</v>
      </c>
      <c r="J21" s="691"/>
      <c r="K21" s="691"/>
      <c r="L21" s="691"/>
    </row>
    <row r="22" spans="1:12" ht="26.25" hidden="1" customHeight="1" thickBot="1">
      <c r="A22" s="2566"/>
      <c r="B22" s="2569"/>
      <c r="C22" s="2813"/>
      <c r="D22" s="2815"/>
      <c r="E22" s="2676"/>
      <c r="F22" s="2189"/>
      <c r="G22" s="2189"/>
      <c r="H22" s="2665"/>
      <c r="I22" s="1077" t="s">
        <v>25</v>
      </c>
      <c r="J22" s="1078">
        <f>SUM(J18:J20)</f>
        <v>0</v>
      </c>
      <c r="K22" s="1078">
        <f t="shared" ref="K22:L22" si="0">SUM(K20)</f>
        <v>0</v>
      </c>
      <c r="L22" s="1078">
        <f t="shared" si="0"/>
        <v>0</v>
      </c>
    </row>
    <row r="23" spans="1:12" ht="26.25" customHeight="1">
      <c r="A23" s="2816" t="s">
        <v>16</v>
      </c>
      <c r="B23" s="2704" t="s">
        <v>16</v>
      </c>
      <c r="C23" s="2786" t="s">
        <v>32</v>
      </c>
      <c r="D23" s="2789" t="s">
        <v>331</v>
      </c>
      <c r="E23" s="2792" t="s">
        <v>181</v>
      </c>
      <c r="F23" s="2509" t="s">
        <v>21</v>
      </c>
      <c r="G23" s="2509" t="s">
        <v>182</v>
      </c>
      <c r="H23" s="2783" t="s">
        <v>329</v>
      </c>
      <c r="I23" s="1105" t="s">
        <v>24</v>
      </c>
      <c r="J23" s="1108">
        <v>35.299999999999997</v>
      </c>
      <c r="K23" s="1108">
        <v>29.3</v>
      </c>
      <c r="L23" s="1102">
        <v>53</v>
      </c>
    </row>
    <row r="24" spans="1:12" ht="20.25" customHeight="1">
      <c r="A24" s="2817"/>
      <c r="B24" s="2655"/>
      <c r="C24" s="2787"/>
      <c r="D24" s="2790"/>
      <c r="E24" s="2793"/>
      <c r="F24" s="2535"/>
      <c r="G24" s="2535"/>
      <c r="H24" s="2784"/>
      <c r="I24" s="1106" t="s">
        <v>289</v>
      </c>
      <c r="J24" s="1109">
        <v>34</v>
      </c>
      <c r="K24" s="1109">
        <v>0</v>
      </c>
      <c r="L24" s="1103">
        <v>0</v>
      </c>
    </row>
    <row r="25" spans="1:12" ht="21.75" customHeight="1">
      <c r="A25" s="2817"/>
      <c r="B25" s="2655"/>
      <c r="C25" s="2787"/>
      <c r="D25" s="2790"/>
      <c r="E25" s="2793"/>
      <c r="F25" s="2535"/>
      <c r="G25" s="2535"/>
      <c r="H25" s="2784"/>
      <c r="I25" s="1107" t="s">
        <v>184</v>
      </c>
      <c r="J25" s="1110">
        <v>0</v>
      </c>
      <c r="K25" s="1110">
        <v>366</v>
      </c>
      <c r="L25" s="1104">
        <v>300</v>
      </c>
    </row>
    <row r="26" spans="1:12" ht="24" customHeight="1">
      <c r="A26" s="2818"/>
      <c r="B26" s="2705"/>
      <c r="C26" s="2788"/>
      <c r="D26" s="2791"/>
      <c r="E26" s="2794"/>
      <c r="F26" s="2162"/>
      <c r="G26" s="2162"/>
      <c r="H26" s="2785"/>
      <c r="I26" s="1101" t="s">
        <v>25</v>
      </c>
      <c r="J26" s="831">
        <f>SUM(J23)+J24</f>
        <v>69.3</v>
      </c>
      <c r="K26" s="1099">
        <f>SUM(K23:K25)</f>
        <v>395.3</v>
      </c>
      <c r="L26" s="1100">
        <f>SUM(L23:M25)</f>
        <v>353</v>
      </c>
    </row>
    <row r="27" spans="1:12" ht="33" customHeight="1">
      <c r="A27" s="2628" t="s">
        <v>16</v>
      </c>
      <c r="B27" s="2655" t="s">
        <v>16</v>
      </c>
      <c r="C27" s="2752" t="s">
        <v>34</v>
      </c>
      <c r="D27" s="2790" t="s">
        <v>332</v>
      </c>
      <c r="E27" s="2810" t="s">
        <v>181</v>
      </c>
      <c r="F27" s="2798" t="s">
        <v>21</v>
      </c>
      <c r="G27" s="2798" t="s">
        <v>333</v>
      </c>
      <c r="H27" s="2799" t="s">
        <v>329</v>
      </c>
      <c r="I27" s="660" t="s">
        <v>24</v>
      </c>
      <c r="J27" s="870">
        <v>0</v>
      </c>
      <c r="K27" s="870">
        <v>106</v>
      </c>
      <c r="L27" s="1098">
        <v>91.5</v>
      </c>
    </row>
    <row r="28" spans="1:12" ht="24" customHeight="1">
      <c r="A28" s="2628"/>
      <c r="B28" s="2655"/>
      <c r="C28" s="2752"/>
      <c r="D28" s="2790"/>
      <c r="E28" s="2810"/>
      <c r="F28" s="2798"/>
      <c r="G28" s="2798"/>
      <c r="H28" s="2799"/>
      <c r="I28" s="1111" t="s">
        <v>184</v>
      </c>
      <c r="J28" s="1112">
        <v>0</v>
      </c>
      <c r="K28" s="1112">
        <v>600</v>
      </c>
      <c r="L28" s="1113">
        <v>518.4</v>
      </c>
    </row>
    <row r="29" spans="1:12" ht="27.75" customHeight="1">
      <c r="A29" s="2703"/>
      <c r="B29" s="2705"/>
      <c r="C29" s="2753"/>
      <c r="D29" s="2791"/>
      <c r="E29" s="2811"/>
      <c r="F29" s="2273"/>
      <c r="G29" s="2273"/>
      <c r="H29" s="2785"/>
      <c r="I29" s="665" t="s">
        <v>25</v>
      </c>
      <c r="J29" s="658">
        <f>SUM(J27:J27)</f>
        <v>0</v>
      </c>
      <c r="K29" s="658">
        <f>SUM(K27:K27)</f>
        <v>106</v>
      </c>
      <c r="L29" s="659">
        <f>SUM(L27:L27)</f>
        <v>91.5</v>
      </c>
    </row>
    <row r="30" spans="1:12">
      <c r="A30" s="347" t="s">
        <v>16</v>
      </c>
      <c r="B30" s="339" t="s">
        <v>16</v>
      </c>
      <c r="C30" s="2807" t="s">
        <v>81</v>
      </c>
      <c r="D30" s="2808"/>
      <c r="E30" s="2808"/>
      <c r="F30" s="2808"/>
      <c r="G30" s="2808"/>
      <c r="H30" s="2808"/>
      <c r="I30" s="2809"/>
      <c r="J30" s="348">
        <f>J13+J17+J22+J26+J29</f>
        <v>184.89999999999998</v>
      </c>
      <c r="K30" s="348">
        <f>K13+K17+K22+K26+K29</f>
        <v>552.29999999999995</v>
      </c>
      <c r="L30" s="349">
        <f>L13+L17+L22+L26+L29</f>
        <v>495.5</v>
      </c>
    </row>
    <row r="31" spans="1:12" ht="15.75" thickBot="1">
      <c r="A31" s="343" t="s">
        <v>16</v>
      </c>
      <c r="B31" s="350" t="s">
        <v>26</v>
      </c>
      <c r="C31" s="340" t="s">
        <v>334</v>
      </c>
      <c r="D31" s="341"/>
      <c r="E31" s="341"/>
      <c r="F31" s="341"/>
      <c r="G31" s="341"/>
      <c r="H31" s="341"/>
      <c r="I31" s="341"/>
      <c r="J31" s="341"/>
      <c r="K31" s="341"/>
      <c r="L31" s="351"/>
    </row>
    <row r="32" spans="1:12" ht="15.75" thickBot="1">
      <c r="A32" s="2617" t="s">
        <v>16</v>
      </c>
      <c r="B32" s="2619" t="s">
        <v>26</v>
      </c>
      <c r="C32" s="2621" t="s">
        <v>16</v>
      </c>
      <c r="D32" s="2624" t="s">
        <v>335</v>
      </c>
      <c r="E32" s="2578" t="s">
        <v>20</v>
      </c>
      <c r="F32" s="2580" t="s">
        <v>21</v>
      </c>
      <c r="G32" s="2583" t="s">
        <v>99</v>
      </c>
      <c r="H32" s="2683" t="s">
        <v>336</v>
      </c>
      <c r="I32" s="669" t="s">
        <v>24</v>
      </c>
      <c r="J32" s="925">
        <v>0</v>
      </c>
      <c r="K32" s="926">
        <v>0</v>
      </c>
      <c r="L32" s="927">
        <v>0</v>
      </c>
    </row>
    <row r="33" spans="1:12" ht="15.75" thickBot="1">
      <c r="A33" s="2617"/>
      <c r="B33" s="2619"/>
      <c r="C33" s="2621"/>
      <c r="D33" s="2624"/>
      <c r="E33" s="2578"/>
      <c r="F33" s="2581"/>
      <c r="G33" s="2584"/>
      <c r="H33" s="2683"/>
      <c r="I33" s="667" t="s">
        <v>289</v>
      </c>
      <c r="J33" s="925">
        <v>21</v>
      </c>
      <c r="K33" s="926">
        <v>21</v>
      </c>
      <c r="L33" s="927">
        <v>21</v>
      </c>
    </row>
    <row r="34" spans="1:12" ht="15.75" thickBot="1">
      <c r="A34" s="2617"/>
      <c r="B34" s="2619"/>
      <c r="C34" s="2622"/>
      <c r="D34" s="2625"/>
      <c r="E34" s="2578"/>
      <c r="F34" s="2581"/>
      <c r="G34" s="2584"/>
      <c r="H34" s="2683"/>
      <c r="I34" s="1149" t="s">
        <v>31</v>
      </c>
      <c r="J34" s="1371">
        <v>17.899999999999999</v>
      </c>
      <c r="K34" s="1150">
        <v>0</v>
      </c>
      <c r="L34" s="1151">
        <v>0</v>
      </c>
    </row>
    <row r="35" spans="1:12">
      <c r="A35" s="2618"/>
      <c r="B35" s="2620"/>
      <c r="C35" s="2623"/>
      <c r="D35" s="2626"/>
      <c r="E35" s="2578"/>
      <c r="F35" s="2581"/>
      <c r="G35" s="2584"/>
      <c r="H35" s="2684"/>
      <c r="I35" s="668" t="s">
        <v>25</v>
      </c>
      <c r="J35" s="658">
        <f>SUM(J32:J34)</f>
        <v>38.9</v>
      </c>
      <c r="K35" s="658">
        <f t="shared" ref="K35:L35" si="1">SUM(K32:K34)</f>
        <v>21</v>
      </c>
      <c r="L35" s="659">
        <f t="shared" si="1"/>
        <v>21</v>
      </c>
    </row>
    <row r="36" spans="1:12">
      <c r="A36" s="2627" t="s">
        <v>16</v>
      </c>
      <c r="B36" s="2653" t="s">
        <v>26</v>
      </c>
      <c r="C36" s="2802" t="s">
        <v>26</v>
      </c>
      <c r="D36" s="2708" t="s">
        <v>337</v>
      </c>
      <c r="E36" s="2805" t="s">
        <v>20</v>
      </c>
      <c r="F36" s="2800" t="s">
        <v>21</v>
      </c>
      <c r="G36" s="2800" t="s">
        <v>99</v>
      </c>
      <c r="H36" s="2685" t="s">
        <v>338</v>
      </c>
      <c r="I36" s="669" t="s">
        <v>24</v>
      </c>
      <c r="J36" s="655">
        <v>40</v>
      </c>
      <c r="K36" s="655">
        <v>40</v>
      </c>
      <c r="L36" s="656">
        <v>40</v>
      </c>
    </row>
    <row r="37" spans="1:12">
      <c r="A37" s="2616"/>
      <c r="B37" s="2654"/>
      <c r="C37" s="2803"/>
      <c r="D37" s="2804"/>
      <c r="E37" s="2806"/>
      <c r="F37" s="2801"/>
      <c r="G37" s="2801"/>
      <c r="H37" s="2686"/>
      <c r="I37" s="1152" t="s">
        <v>289</v>
      </c>
      <c r="J37" s="670">
        <v>0</v>
      </c>
      <c r="K37" s="670">
        <v>0</v>
      </c>
      <c r="L37" s="671">
        <v>0</v>
      </c>
    </row>
    <row r="38" spans="1:12" ht="18.75" customHeight="1">
      <c r="A38" s="2616"/>
      <c r="B38" s="2654"/>
      <c r="C38" s="2803"/>
      <c r="D38" s="2804"/>
      <c r="E38" s="2806"/>
      <c r="F38" s="2801"/>
      <c r="G38" s="2801"/>
      <c r="H38" s="2686"/>
      <c r="I38" s="1152" t="s">
        <v>31</v>
      </c>
      <c r="J38" s="670">
        <v>22.1</v>
      </c>
      <c r="K38" s="670">
        <v>0</v>
      </c>
      <c r="L38" s="671">
        <v>0</v>
      </c>
    </row>
    <row r="39" spans="1:12" ht="34.5" customHeight="1">
      <c r="A39" s="2628"/>
      <c r="B39" s="2655"/>
      <c r="C39" s="2803"/>
      <c r="D39" s="2804"/>
      <c r="E39" s="2806"/>
      <c r="F39" s="2801"/>
      <c r="G39" s="2801"/>
      <c r="H39" s="2687"/>
      <c r="I39" s="672" t="s">
        <v>25</v>
      </c>
      <c r="J39" s="663">
        <f>SUM(J36:J38)</f>
        <v>62.1</v>
      </c>
      <c r="K39" s="663">
        <f t="shared" ref="K39:L39" si="2">SUM(K36:K38)</f>
        <v>40</v>
      </c>
      <c r="L39" s="664">
        <f t="shared" si="2"/>
        <v>40</v>
      </c>
    </row>
    <row r="40" spans="1:12">
      <c r="A40" s="2617" t="s">
        <v>16</v>
      </c>
      <c r="B40" s="2619" t="s">
        <v>26</v>
      </c>
      <c r="C40" s="2623" t="s">
        <v>28</v>
      </c>
      <c r="D40" s="2626" t="s">
        <v>339</v>
      </c>
      <c r="E40" s="2577" t="s">
        <v>20</v>
      </c>
      <c r="F40" s="2580" t="s">
        <v>21</v>
      </c>
      <c r="G40" s="2583" t="s">
        <v>99</v>
      </c>
      <c r="H40" s="2691" t="s">
        <v>340</v>
      </c>
      <c r="I40" s="673" t="s">
        <v>289</v>
      </c>
      <c r="J40" s="928">
        <v>18</v>
      </c>
      <c r="K40" s="928">
        <v>18</v>
      </c>
      <c r="L40" s="929">
        <v>18</v>
      </c>
    </row>
    <row r="41" spans="1:12" ht="24.75" customHeight="1">
      <c r="A41" s="2617"/>
      <c r="B41" s="2620"/>
      <c r="C41" s="2623"/>
      <c r="D41" s="2626"/>
      <c r="E41" s="2579"/>
      <c r="F41" s="2582"/>
      <c r="G41" s="2584"/>
      <c r="H41" s="2696"/>
      <c r="I41" s="672" t="s">
        <v>25</v>
      </c>
      <c r="J41" s="663">
        <f>SUM(J40:J40)</f>
        <v>18</v>
      </c>
      <c r="K41" s="825">
        <f>SUM(K40:K40)</f>
        <v>18</v>
      </c>
      <c r="L41" s="1335">
        <f>SUM(L40:L40)</f>
        <v>18</v>
      </c>
    </row>
    <row r="42" spans="1:12" ht="18.75" customHeight="1">
      <c r="A42" s="2644" t="s">
        <v>16</v>
      </c>
      <c r="B42" s="2780" t="s">
        <v>26</v>
      </c>
      <c r="C42" s="2795" t="s">
        <v>32</v>
      </c>
      <c r="D42" s="2797" t="s">
        <v>341</v>
      </c>
      <c r="E42" s="2577" t="s">
        <v>20</v>
      </c>
      <c r="F42" s="2728" t="s">
        <v>21</v>
      </c>
      <c r="G42" s="2731" t="s">
        <v>99</v>
      </c>
      <c r="H42" s="2737" t="s">
        <v>342</v>
      </c>
      <c r="I42" s="1327" t="s">
        <v>24</v>
      </c>
      <c r="J42" s="1330">
        <v>0</v>
      </c>
      <c r="K42" s="1330">
        <v>0</v>
      </c>
      <c r="L42" s="1324">
        <v>0</v>
      </c>
    </row>
    <row r="43" spans="1:12" ht="13.5" customHeight="1">
      <c r="A43" s="2617"/>
      <c r="B43" s="2781"/>
      <c r="C43" s="2796"/>
      <c r="D43" s="2625"/>
      <c r="E43" s="2578"/>
      <c r="F43" s="2729"/>
      <c r="G43" s="2732"/>
      <c r="H43" s="2738"/>
      <c r="I43" s="1328" t="s">
        <v>289</v>
      </c>
      <c r="J43" s="1331">
        <v>31</v>
      </c>
      <c r="K43" s="1331">
        <v>31</v>
      </c>
      <c r="L43" s="1325">
        <v>31</v>
      </c>
    </row>
    <row r="44" spans="1:12" ht="19.5" customHeight="1">
      <c r="A44" s="2617"/>
      <c r="B44" s="2781"/>
      <c r="C44" s="2796"/>
      <c r="D44" s="2625"/>
      <c r="E44" s="2578"/>
      <c r="F44" s="2729"/>
      <c r="G44" s="2732"/>
      <c r="H44" s="2738"/>
      <c r="I44" s="1106" t="s">
        <v>31</v>
      </c>
      <c r="J44" s="1332">
        <v>3</v>
      </c>
      <c r="K44" s="1331">
        <v>0</v>
      </c>
      <c r="L44" s="1326">
        <v>0</v>
      </c>
    </row>
    <row r="45" spans="1:12" ht="18.75" customHeight="1">
      <c r="A45" s="2618"/>
      <c r="B45" s="2782"/>
      <c r="C45" s="2796"/>
      <c r="D45" s="2626"/>
      <c r="E45" s="2579"/>
      <c r="F45" s="2730"/>
      <c r="G45" s="2733"/>
      <c r="H45" s="2739"/>
      <c r="I45" s="1323" t="s">
        <v>25</v>
      </c>
      <c r="J45" s="1333">
        <f>SUM(J42:J44)</f>
        <v>34</v>
      </c>
      <c r="K45" s="1329">
        <f t="shared" ref="K45:L45" si="3">SUM(K42:K44)</f>
        <v>31</v>
      </c>
      <c r="L45" s="1334">
        <f t="shared" si="3"/>
        <v>31</v>
      </c>
    </row>
    <row r="46" spans="1:12" ht="15" customHeight="1">
      <c r="A46" s="2748" t="s">
        <v>16</v>
      </c>
      <c r="B46" s="2750" t="s">
        <v>26</v>
      </c>
      <c r="C46" s="2762" t="s">
        <v>34</v>
      </c>
      <c r="D46" s="2766" t="s">
        <v>343</v>
      </c>
      <c r="E46" s="2758" t="s">
        <v>20</v>
      </c>
      <c r="F46" s="2773" t="s">
        <v>130</v>
      </c>
      <c r="G46" s="1760" t="s">
        <v>344</v>
      </c>
      <c r="H46" s="2777" t="s">
        <v>345</v>
      </c>
      <c r="I46" s="254" t="s">
        <v>24</v>
      </c>
      <c r="J46" s="677">
        <v>588.79999999999995</v>
      </c>
      <c r="K46" s="681">
        <v>588.79999999999995</v>
      </c>
      <c r="L46" s="677">
        <v>588.79999999999995</v>
      </c>
    </row>
    <row r="47" spans="1:12">
      <c r="A47" s="2749"/>
      <c r="B47" s="2750"/>
      <c r="C47" s="2763"/>
      <c r="D47" s="2767"/>
      <c r="E47" s="2759"/>
      <c r="F47" s="2774"/>
      <c r="G47" s="1760"/>
      <c r="H47" s="2778"/>
      <c r="I47" s="678" t="s">
        <v>31</v>
      </c>
      <c r="J47" s="679">
        <v>3.7</v>
      </c>
      <c r="K47" s="679">
        <v>0</v>
      </c>
      <c r="L47" s="679">
        <v>0</v>
      </c>
    </row>
    <row r="48" spans="1:12" ht="24">
      <c r="A48" s="2749"/>
      <c r="B48" s="2750"/>
      <c r="C48" s="2764"/>
      <c r="D48" s="2768"/>
      <c r="E48" s="2760"/>
      <c r="F48" s="680" t="s">
        <v>132</v>
      </c>
      <c r="G48" s="1760"/>
      <c r="H48" s="2778"/>
      <c r="I48" s="254" t="s">
        <v>24</v>
      </c>
      <c r="J48" s="681">
        <v>72.5</v>
      </c>
      <c r="K48" s="681">
        <v>72.5</v>
      </c>
      <c r="L48" s="681">
        <v>72.5</v>
      </c>
    </row>
    <row r="49" spans="1:12">
      <c r="A49" s="2749"/>
      <c r="B49" s="2750"/>
      <c r="C49" s="2764"/>
      <c r="D49" s="2768"/>
      <c r="E49" s="2760"/>
      <c r="F49" s="2735" t="s">
        <v>133</v>
      </c>
      <c r="G49" s="1760"/>
      <c r="H49" s="2778"/>
      <c r="I49" s="576" t="s">
        <v>24</v>
      </c>
      <c r="J49" s="682">
        <v>112.6</v>
      </c>
      <c r="K49" s="682">
        <v>112.6</v>
      </c>
      <c r="L49" s="682">
        <v>112.6</v>
      </c>
    </row>
    <row r="50" spans="1:12">
      <c r="A50" s="2749"/>
      <c r="B50" s="2750"/>
      <c r="C50" s="2764"/>
      <c r="D50" s="2768"/>
      <c r="E50" s="2760"/>
      <c r="F50" s="2774"/>
      <c r="G50" s="1760"/>
      <c r="H50" s="2778"/>
      <c r="I50" s="576" t="s">
        <v>31</v>
      </c>
      <c r="J50" s="682">
        <v>1.2</v>
      </c>
      <c r="K50" s="682">
        <v>0</v>
      </c>
      <c r="L50" s="682">
        <v>0</v>
      </c>
    </row>
    <row r="51" spans="1:12">
      <c r="A51" s="2749"/>
      <c r="B51" s="2750"/>
      <c r="C51" s="2764"/>
      <c r="D51" s="2768"/>
      <c r="E51" s="2760"/>
      <c r="F51" s="680" t="s">
        <v>134</v>
      </c>
      <c r="G51" s="1760"/>
      <c r="H51" s="2778"/>
      <c r="I51" s="576" t="s">
        <v>24</v>
      </c>
      <c r="J51" s="682">
        <v>38.6</v>
      </c>
      <c r="K51" s="682">
        <v>38.6</v>
      </c>
      <c r="L51" s="682">
        <v>38.6</v>
      </c>
    </row>
    <row r="52" spans="1:12">
      <c r="A52" s="2749"/>
      <c r="B52" s="2750"/>
      <c r="C52" s="2764"/>
      <c r="D52" s="2768"/>
      <c r="E52" s="2760"/>
      <c r="F52" s="2735" t="s">
        <v>135</v>
      </c>
      <c r="G52" s="1760"/>
      <c r="H52" s="2778"/>
      <c r="I52" s="576" t="s">
        <v>24</v>
      </c>
      <c r="J52" s="682">
        <v>59.8</v>
      </c>
      <c r="K52" s="682">
        <v>59.8</v>
      </c>
      <c r="L52" s="682">
        <v>59.8</v>
      </c>
    </row>
    <row r="53" spans="1:12">
      <c r="A53" s="2749"/>
      <c r="B53" s="2750"/>
      <c r="C53" s="2764"/>
      <c r="D53" s="2768"/>
      <c r="E53" s="2760"/>
      <c r="F53" s="2774"/>
      <c r="G53" s="1760"/>
      <c r="H53" s="2778"/>
      <c r="I53" s="576" t="s">
        <v>31</v>
      </c>
      <c r="J53" s="682">
        <v>0.4</v>
      </c>
      <c r="K53" s="682">
        <v>0</v>
      </c>
      <c r="L53" s="682">
        <v>0</v>
      </c>
    </row>
    <row r="54" spans="1:12">
      <c r="A54" s="2749"/>
      <c r="B54" s="2750"/>
      <c r="C54" s="2764"/>
      <c r="D54" s="2768"/>
      <c r="E54" s="2760"/>
      <c r="F54" s="2735" t="s">
        <v>136</v>
      </c>
      <c r="G54" s="1760"/>
      <c r="H54" s="2778"/>
      <c r="I54" s="576" t="s">
        <v>24</v>
      </c>
      <c r="J54" s="682">
        <v>36.1</v>
      </c>
      <c r="K54" s="682">
        <v>36.1</v>
      </c>
      <c r="L54" s="682">
        <v>36.1</v>
      </c>
    </row>
    <row r="55" spans="1:12">
      <c r="A55" s="2749"/>
      <c r="B55" s="2750"/>
      <c r="C55" s="2764"/>
      <c r="D55" s="2768"/>
      <c r="E55" s="2760"/>
      <c r="F55" s="2148"/>
      <c r="G55" s="1760"/>
      <c r="H55" s="2778"/>
      <c r="I55" s="1153" t="s">
        <v>31</v>
      </c>
      <c r="J55" s="1154">
        <v>0.6</v>
      </c>
      <c r="K55" s="1154">
        <v>0</v>
      </c>
      <c r="L55" s="1154">
        <v>0</v>
      </c>
    </row>
    <row r="56" spans="1:12">
      <c r="A56" s="2749"/>
      <c r="B56" s="2750"/>
      <c r="C56" s="2764"/>
      <c r="D56" s="2768"/>
      <c r="E56" s="2760"/>
      <c r="F56" s="2147" t="s">
        <v>137</v>
      </c>
      <c r="G56" s="2775"/>
      <c r="H56" s="2778"/>
      <c r="I56" s="685" t="s">
        <v>24</v>
      </c>
      <c r="J56" s="686">
        <v>31</v>
      </c>
      <c r="K56" s="686">
        <v>31</v>
      </c>
      <c r="L56" s="686">
        <v>31</v>
      </c>
    </row>
    <row r="57" spans="1:12">
      <c r="A57" s="2749"/>
      <c r="B57" s="2750"/>
      <c r="C57" s="2764"/>
      <c r="D57" s="2768"/>
      <c r="E57" s="2760"/>
      <c r="F57" s="2464"/>
      <c r="G57" s="2775"/>
      <c r="H57" s="2778"/>
      <c r="I57" s="1155" t="s">
        <v>31</v>
      </c>
      <c r="J57" s="1154">
        <v>0.1</v>
      </c>
      <c r="K57" s="1154">
        <v>0</v>
      </c>
      <c r="L57" s="1154">
        <v>0</v>
      </c>
    </row>
    <row r="58" spans="1:12" ht="18.75" customHeight="1">
      <c r="A58" s="2749"/>
      <c r="B58" s="2750"/>
      <c r="C58" s="2764"/>
      <c r="D58" s="2768"/>
      <c r="E58" s="2760"/>
      <c r="F58" s="2148" t="s">
        <v>138</v>
      </c>
      <c r="G58" s="2775"/>
      <c r="H58" s="2778"/>
      <c r="I58" s="653" t="s">
        <v>24</v>
      </c>
      <c r="J58" s="964">
        <v>116.8</v>
      </c>
      <c r="K58" s="964">
        <v>116.8</v>
      </c>
      <c r="L58" s="962">
        <v>116.8</v>
      </c>
    </row>
    <row r="59" spans="1:12" ht="18.75" customHeight="1">
      <c r="A59" s="2749"/>
      <c r="B59" s="2750"/>
      <c r="C59" s="2764"/>
      <c r="D59" s="2768"/>
      <c r="E59" s="2760"/>
      <c r="F59" s="2464"/>
      <c r="G59" s="2775"/>
      <c r="H59" s="2778"/>
      <c r="I59" s="959" t="s">
        <v>31</v>
      </c>
      <c r="J59" s="965">
        <v>1.4</v>
      </c>
      <c r="K59" s="965">
        <v>0</v>
      </c>
      <c r="L59" s="963">
        <v>0</v>
      </c>
    </row>
    <row r="60" spans="1:12">
      <c r="A60" s="2749"/>
      <c r="B60" s="2750"/>
      <c r="C60" s="2764"/>
      <c r="D60" s="2768"/>
      <c r="E60" s="2760"/>
      <c r="F60" s="2148" t="s">
        <v>139</v>
      </c>
      <c r="G60" s="2775"/>
      <c r="H60" s="2778"/>
      <c r="I60" s="961" t="s">
        <v>24</v>
      </c>
      <c r="J60" s="681">
        <v>67.900000000000006</v>
      </c>
      <c r="K60" s="681">
        <v>67.900000000000006</v>
      </c>
      <c r="L60" s="681">
        <v>67.900000000000006</v>
      </c>
    </row>
    <row r="61" spans="1:12">
      <c r="A61" s="2749"/>
      <c r="B61" s="2750"/>
      <c r="C61" s="2764"/>
      <c r="D61" s="2768"/>
      <c r="E61" s="2760"/>
      <c r="F61" s="2464"/>
      <c r="G61" s="2775"/>
      <c r="H61" s="2778"/>
      <c r="I61" s="687" t="s">
        <v>31</v>
      </c>
      <c r="J61" s="688">
        <v>0</v>
      </c>
      <c r="K61" s="688">
        <v>0</v>
      </c>
      <c r="L61" s="688">
        <v>0</v>
      </c>
    </row>
    <row r="62" spans="1:12" ht="19.5" customHeight="1">
      <c r="A62" s="2749"/>
      <c r="B62" s="2750"/>
      <c r="C62" s="2764"/>
      <c r="D62" s="2768"/>
      <c r="E62" s="2760"/>
      <c r="F62" s="2147" t="s">
        <v>140</v>
      </c>
      <c r="G62" s="1760"/>
      <c r="H62" s="2778"/>
      <c r="I62" s="254" t="s">
        <v>24</v>
      </c>
      <c r="J62" s="681">
        <v>80.599999999999994</v>
      </c>
      <c r="K62" s="681">
        <v>80.599999999999994</v>
      </c>
      <c r="L62" s="681">
        <v>80.599999999999994</v>
      </c>
    </row>
    <row r="63" spans="1:12" ht="16.5" customHeight="1">
      <c r="A63" s="2749"/>
      <c r="B63" s="2750"/>
      <c r="C63" s="2764"/>
      <c r="D63" s="2768"/>
      <c r="E63" s="2760"/>
      <c r="F63" s="2148"/>
      <c r="G63" s="1760"/>
      <c r="H63" s="2778"/>
      <c r="I63" s="258" t="s">
        <v>31</v>
      </c>
      <c r="J63" s="944">
        <v>1.7</v>
      </c>
      <c r="K63" s="944">
        <v>1.7</v>
      </c>
      <c r="L63" s="944">
        <v>1.7</v>
      </c>
    </row>
    <row r="64" spans="1:12" ht="13.5" customHeight="1">
      <c r="A64" s="2749"/>
      <c r="B64" s="2750"/>
      <c r="C64" s="2764"/>
      <c r="D64" s="2768"/>
      <c r="E64" s="2760"/>
      <c r="F64" s="2734" t="s">
        <v>141</v>
      </c>
      <c r="G64" s="2775"/>
      <c r="H64" s="2778"/>
      <c r="I64" s="653" t="s">
        <v>24</v>
      </c>
      <c r="J64" s="964">
        <v>64.5</v>
      </c>
      <c r="K64" s="964">
        <v>64.5</v>
      </c>
      <c r="L64" s="962">
        <v>64.5</v>
      </c>
    </row>
    <row r="65" spans="1:12" ht="13.5" customHeight="1">
      <c r="A65" s="2749"/>
      <c r="B65" s="2750"/>
      <c r="C65" s="2765"/>
      <c r="D65" s="2769"/>
      <c r="E65" s="2761"/>
      <c r="F65" s="2735"/>
      <c r="G65" s="2775"/>
      <c r="H65" s="2778"/>
      <c r="I65" s="959" t="s">
        <v>31</v>
      </c>
      <c r="J65" s="965">
        <v>0.1</v>
      </c>
      <c r="K65" s="965">
        <v>0</v>
      </c>
      <c r="L65" s="963">
        <v>0</v>
      </c>
    </row>
    <row r="66" spans="1:12" ht="18" customHeight="1">
      <c r="A66" s="2749"/>
      <c r="B66" s="2750"/>
      <c r="C66" s="2765"/>
      <c r="D66" s="2769"/>
      <c r="E66" s="2761"/>
      <c r="F66" s="2736"/>
      <c r="G66" s="2775"/>
      <c r="H66" s="2778"/>
      <c r="I66" s="601" t="s">
        <v>25</v>
      </c>
      <c r="J66" s="966">
        <f>SUM(J46:J65)</f>
        <v>1278.4000000000001</v>
      </c>
      <c r="K66" s="966">
        <f>SUM(K46:K65)</f>
        <v>1270.9000000000001</v>
      </c>
      <c r="L66" s="966">
        <f>SUM(L46:L65)</f>
        <v>1270.9000000000001</v>
      </c>
    </row>
    <row r="67" spans="1:12" ht="41.25" customHeight="1">
      <c r="A67" s="2638" t="s">
        <v>16</v>
      </c>
      <c r="B67" s="2568" t="s">
        <v>26</v>
      </c>
      <c r="C67" s="2640" t="s">
        <v>67</v>
      </c>
      <c r="D67" s="2642" t="s">
        <v>502</v>
      </c>
      <c r="E67" s="2577" t="s">
        <v>181</v>
      </c>
      <c r="F67" s="1620" t="s">
        <v>21</v>
      </c>
      <c r="G67" s="2216" t="s">
        <v>182</v>
      </c>
      <c r="H67" s="2694"/>
      <c r="I67" s="1153" t="s">
        <v>24</v>
      </c>
      <c r="J67" s="1154">
        <v>30.5</v>
      </c>
      <c r="K67" s="1154">
        <v>30.5</v>
      </c>
      <c r="L67" s="1154">
        <v>30.5</v>
      </c>
    </row>
    <row r="68" spans="1:12" ht="28.5" customHeight="1">
      <c r="A68" s="2639"/>
      <c r="B68" s="2612"/>
      <c r="C68" s="2641"/>
      <c r="D68" s="2643"/>
      <c r="E68" s="2579"/>
      <c r="F68" s="1617"/>
      <c r="G68" s="2218"/>
      <c r="H68" s="2779"/>
      <c r="I68" s="683" t="s">
        <v>25</v>
      </c>
      <c r="J68" s="684">
        <f>SUM(J67)</f>
        <v>30.5</v>
      </c>
      <c r="K68" s="684">
        <f t="shared" ref="K68:L68" si="4">SUM(K67)</f>
        <v>30.5</v>
      </c>
      <c r="L68" s="684">
        <f t="shared" si="4"/>
        <v>30.5</v>
      </c>
    </row>
    <row r="69" spans="1:12" ht="22.5" customHeight="1" thickBot="1">
      <c r="A69" s="347" t="s">
        <v>16</v>
      </c>
      <c r="B69" s="339" t="s">
        <v>26</v>
      </c>
      <c r="C69" s="2601" t="s">
        <v>81</v>
      </c>
      <c r="D69" s="2602"/>
      <c r="E69" s="2602"/>
      <c r="F69" s="2602"/>
      <c r="G69" s="2602"/>
      <c r="H69" s="2602"/>
      <c r="I69" s="2603"/>
      <c r="J69" s="348">
        <f>J35+J39+J41+J45+J66+J68</f>
        <v>1461.9</v>
      </c>
      <c r="K69" s="353">
        <f>K35+K39+K41+K45+K66</f>
        <v>1380.9</v>
      </c>
      <c r="L69" s="354">
        <f>L35+L39+L41+L45+L66</f>
        <v>1380.9</v>
      </c>
    </row>
    <row r="70" spans="1:12" ht="18.75" customHeight="1" thickBot="1">
      <c r="A70" s="344" t="s">
        <v>16</v>
      </c>
      <c r="B70" s="355" t="s">
        <v>28</v>
      </c>
      <c r="C70" s="356" t="s">
        <v>346</v>
      </c>
      <c r="D70" s="357"/>
      <c r="E70" s="341"/>
      <c r="F70" s="341"/>
      <c r="G70" s="357"/>
      <c r="H70" s="357"/>
      <c r="I70" s="341"/>
      <c r="J70" s="341"/>
      <c r="K70" s="341"/>
      <c r="L70" s="358"/>
    </row>
    <row r="71" spans="1:12" ht="90" customHeight="1">
      <c r="A71" s="345" t="s">
        <v>16</v>
      </c>
      <c r="B71" s="2704" t="s">
        <v>28</v>
      </c>
      <c r="C71" s="2751" t="s">
        <v>16</v>
      </c>
      <c r="D71" s="2754" t="s">
        <v>347</v>
      </c>
      <c r="E71" s="2770" t="s">
        <v>20</v>
      </c>
      <c r="F71" s="2593" t="s">
        <v>21</v>
      </c>
      <c r="G71" s="2742" t="s">
        <v>99</v>
      </c>
      <c r="H71" s="2745" t="s">
        <v>23</v>
      </c>
      <c r="I71" s="689" t="s">
        <v>289</v>
      </c>
      <c r="J71" s="661">
        <v>35</v>
      </c>
      <c r="K71" s="661">
        <v>35</v>
      </c>
      <c r="L71" s="661">
        <v>35</v>
      </c>
    </row>
    <row r="72" spans="1:12" ht="62.25" customHeight="1">
      <c r="A72" s="347"/>
      <c r="B72" s="2655"/>
      <c r="C72" s="2752"/>
      <c r="D72" s="2755"/>
      <c r="E72" s="2771"/>
      <c r="F72" s="2741"/>
      <c r="G72" s="2743"/>
      <c r="H72" s="2746"/>
      <c r="I72" s="690" t="s">
        <v>31</v>
      </c>
      <c r="J72" s="691">
        <v>8</v>
      </c>
      <c r="K72" s="691">
        <v>0</v>
      </c>
      <c r="L72" s="691">
        <v>0</v>
      </c>
    </row>
    <row r="73" spans="1:12">
      <c r="A73" s="346"/>
      <c r="B73" s="2705"/>
      <c r="C73" s="2753"/>
      <c r="D73" s="2756"/>
      <c r="E73" s="2772"/>
      <c r="F73" s="2594"/>
      <c r="G73" s="2744"/>
      <c r="H73" s="2747"/>
      <c r="I73" s="657" t="s">
        <v>25</v>
      </c>
      <c r="J73" s="659">
        <f>SUM(J71:J72)</f>
        <v>43</v>
      </c>
      <c r="K73" s="659">
        <f t="shared" ref="K73:L73" si="5">SUM(K71:K72)</f>
        <v>35</v>
      </c>
      <c r="L73" s="666">
        <f t="shared" si="5"/>
        <v>35</v>
      </c>
    </row>
    <row r="74" spans="1:12" ht="27.75" customHeight="1">
      <c r="A74" s="2632" t="s">
        <v>16</v>
      </c>
      <c r="B74" s="2634" t="s">
        <v>28</v>
      </c>
      <c r="C74" s="2636" t="s">
        <v>26</v>
      </c>
      <c r="D74" s="2589" t="s">
        <v>348</v>
      </c>
      <c r="E74" s="2591" t="s">
        <v>20</v>
      </c>
      <c r="F74" s="2593" t="s">
        <v>21</v>
      </c>
      <c r="G74" s="2646" t="s">
        <v>99</v>
      </c>
      <c r="H74" s="692" t="s">
        <v>23</v>
      </c>
      <c r="I74" s="694" t="s">
        <v>24</v>
      </c>
      <c r="J74" s="695">
        <v>2.5</v>
      </c>
      <c r="K74" s="695">
        <v>2.5</v>
      </c>
      <c r="L74" s="695">
        <v>2.5</v>
      </c>
    </row>
    <row r="75" spans="1:12" ht="24.75" customHeight="1">
      <c r="A75" s="2633"/>
      <c r="B75" s="2635"/>
      <c r="C75" s="2637"/>
      <c r="D75" s="2590"/>
      <c r="E75" s="2592"/>
      <c r="F75" s="2594"/>
      <c r="G75" s="2647"/>
      <c r="H75" s="693"/>
      <c r="I75" s="657" t="s">
        <v>25</v>
      </c>
      <c r="J75" s="659">
        <f>SUM(J74)</f>
        <v>2.5</v>
      </c>
      <c r="K75" s="659">
        <f t="shared" ref="K75:L75" si="6">SUM(K74)</f>
        <v>2.5</v>
      </c>
      <c r="L75" s="666">
        <f t="shared" si="6"/>
        <v>2.5</v>
      </c>
    </row>
    <row r="76" spans="1:12" ht="68.25" customHeight="1">
      <c r="A76" s="2607" t="s">
        <v>16</v>
      </c>
      <c r="B76" s="2620" t="s">
        <v>28</v>
      </c>
      <c r="C76" s="2757" t="s">
        <v>28</v>
      </c>
      <c r="D76" s="2645" t="s">
        <v>349</v>
      </c>
      <c r="E76" s="2591" t="s">
        <v>20</v>
      </c>
      <c r="F76" s="2673" t="s">
        <v>21</v>
      </c>
      <c r="G76" s="2608" t="s">
        <v>99</v>
      </c>
      <c r="H76" s="2721" t="s">
        <v>350</v>
      </c>
      <c r="I76" s="696" t="s">
        <v>24</v>
      </c>
      <c r="J76" s="697">
        <v>45</v>
      </c>
      <c r="K76" s="697">
        <v>50</v>
      </c>
      <c r="L76" s="691">
        <v>50</v>
      </c>
    </row>
    <row r="77" spans="1:12" ht="33" customHeight="1">
      <c r="A77" s="2607"/>
      <c r="B77" s="2635"/>
      <c r="C77" s="2757"/>
      <c r="D77" s="2645"/>
      <c r="E77" s="2592"/>
      <c r="F77" s="2776"/>
      <c r="G77" s="2609"/>
      <c r="H77" s="2722"/>
      <c r="I77" s="668" t="s">
        <v>25</v>
      </c>
      <c r="J77" s="658">
        <f>SUM(J76:J76)</f>
        <v>45</v>
      </c>
      <c r="K77" s="658">
        <f>SUM(K76:K76)</f>
        <v>50</v>
      </c>
      <c r="L77" s="666">
        <f>SUM(L76:L76)</f>
        <v>50</v>
      </c>
    </row>
    <row r="78" spans="1:12">
      <c r="A78" s="359" t="s">
        <v>16</v>
      </c>
      <c r="B78" s="355" t="s">
        <v>28</v>
      </c>
      <c r="C78" s="2601" t="s">
        <v>81</v>
      </c>
      <c r="D78" s="2602"/>
      <c r="E78" s="2602"/>
      <c r="F78" s="2602"/>
      <c r="G78" s="2602"/>
      <c r="H78" s="2602"/>
      <c r="I78" s="2603"/>
      <c r="J78" s="829">
        <f>J73+J75+J77</f>
        <v>90.5</v>
      </c>
      <c r="K78" s="829">
        <f>K73+K75+K77</f>
        <v>87.5</v>
      </c>
      <c r="L78" s="830">
        <f>L73+L75+L77</f>
        <v>87.5</v>
      </c>
    </row>
    <row r="79" spans="1:12" ht="15.75" customHeight="1" thickBot="1">
      <c r="A79" s="361" t="s">
        <v>16</v>
      </c>
      <c r="B79" s="2604" t="s">
        <v>84</v>
      </c>
      <c r="C79" s="2605"/>
      <c r="D79" s="2605"/>
      <c r="E79" s="2605"/>
      <c r="F79" s="2605"/>
      <c r="G79" s="2605"/>
      <c r="H79" s="2605"/>
      <c r="I79" s="2606"/>
      <c r="J79" s="872">
        <f>J30+J69+J78</f>
        <v>1737.3000000000002</v>
      </c>
      <c r="K79" s="872">
        <f>K30+K69+K78</f>
        <v>2020.7</v>
      </c>
      <c r="L79" s="873">
        <f>L30+L69+L78</f>
        <v>1963.9</v>
      </c>
    </row>
    <row r="80" spans="1:12" ht="34.5" customHeight="1" thickBot="1">
      <c r="A80" s="361" t="s">
        <v>26</v>
      </c>
      <c r="B80" s="362" t="s">
        <v>351</v>
      </c>
      <c r="C80" s="363"/>
      <c r="D80" s="363"/>
      <c r="E80" s="363"/>
      <c r="F80" s="363"/>
      <c r="G80" s="363"/>
      <c r="H80" s="363"/>
      <c r="I80" s="363"/>
      <c r="J80" s="363"/>
      <c r="K80" s="363"/>
      <c r="L80" s="364"/>
    </row>
    <row r="81" spans="1:12" ht="23.25" customHeight="1" thickBot="1">
      <c r="A81" s="352" t="s">
        <v>26</v>
      </c>
      <c r="B81" s="339" t="s">
        <v>16</v>
      </c>
      <c r="C81" s="365" t="s">
        <v>352</v>
      </c>
      <c r="D81" s="341"/>
      <c r="E81" s="341"/>
      <c r="F81" s="341"/>
      <c r="G81" s="341"/>
      <c r="H81" s="341"/>
      <c r="I81" s="341"/>
      <c r="J81" s="341"/>
      <c r="K81" s="341"/>
      <c r="L81" s="351"/>
    </row>
    <row r="82" spans="1:12" ht="48.75" customHeight="1" thickBot="1">
      <c r="A82" s="2616" t="s">
        <v>26</v>
      </c>
      <c r="B82" s="2723" t="s">
        <v>16</v>
      </c>
      <c r="C82" s="2724" t="s">
        <v>16</v>
      </c>
      <c r="D82" s="2725" t="s">
        <v>353</v>
      </c>
      <c r="E82" s="2577" t="s">
        <v>20</v>
      </c>
      <c r="F82" s="2580" t="s">
        <v>21</v>
      </c>
      <c r="G82" s="2583" t="s">
        <v>99</v>
      </c>
      <c r="H82" s="2717" t="s">
        <v>23</v>
      </c>
      <c r="I82" s="698" t="s">
        <v>24</v>
      </c>
      <c r="J82" s="699">
        <v>20</v>
      </c>
      <c r="K82" s="700">
        <v>20</v>
      </c>
      <c r="L82" s="701">
        <v>20</v>
      </c>
    </row>
    <row r="83" spans="1:12" ht="27.75" customHeight="1">
      <c r="A83" s="2616"/>
      <c r="B83" s="2635"/>
      <c r="C83" s="2621"/>
      <c r="D83" s="2726"/>
      <c r="E83" s="2579"/>
      <c r="F83" s="2582"/>
      <c r="G83" s="2585"/>
      <c r="H83" s="2696"/>
      <c r="I83" s="702" t="s">
        <v>25</v>
      </c>
      <c r="J83" s="658">
        <f>SUM(J82:J82)</f>
        <v>20</v>
      </c>
      <c r="K83" s="820">
        <f>SUM(K82:K82)</f>
        <v>20</v>
      </c>
      <c r="L83" s="821">
        <f>SUM(L82:L82)</f>
        <v>20</v>
      </c>
    </row>
    <row r="84" spans="1:12">
      <c r="A84" s="2617" t="s">
        <v>26</v>
      </c>
      <c r="B84" s="2620" t="s">
        <v>16</v>
      </c>
      <c r="C84" s="2657" t="s">
        <v>26</v>
      </c>
      <c r="D84" s="2629" t="s">
        <v>354</v>
      </c>
      <c r="E84" s="2599" t="s">
        <v>20</v>
      </c>
      <c r="F84" s="2595" t="s">
        <v>21</v>
      </c>
      <c r="G84" s="2597" t="s">
        <v>99</v>
      </c>
      <c r="H84" s="2720" t="s">
        <v>355</v>
      </c>
      <c r="I84" s="703" t="s">
        <v>24</v>
      </c>
      <c r="J84" s="783">
        <v>11</v>
      </c>
      <c r="K84" s="822">
        <v>13</v>
      </c>
      <c r="L84" s="823">
        <v>13</v>
      </c>
    </row>
    <row r="85" spans="1:12" ht="22.5" customHeight="1">
      <c r="A85" s="2617"/>
      <c r="B85" s="2656"/>
      <c r="C85" s="2658"/>
      <c r="D85" s="2630"/>
      <c r="E85" s="2600"/>
      <c r="F85" s="2596"/>
      <c r="G85" s="2598"/>
      <c r="H85" s="2663"/>
      <c r="I85" s="657" t="s">
        <v>25</v>
      </c>
      <c r="J85" s="658">
        <f>SUM(J84:J84)</f>
        <v>11</v>
      </c>
      <c r="K85" s="820">
        <f>SUM(K84:K84)</f>
        <v>13</v>
      </c>
      <c r="L85" s="824">
        <f>SUM(L84:L84)</f>
        <v>13</v>
      </c>
    </row>
    <row r="86" spans="1:12" ht="81.75" customHeight="1" thickBot="1">
      <c r="A86" s="2616" t="s">
        <v>26</v>
      </c>
      <c r="B86" s="2631" t="s">
        <v>16</v>
      </c>
      <c r="C86" s="2740" t="s">
        <v>28</v>
      </c>
      <c r="D86" s="2614" t="s">
        <v>356</v>
      </c>
      <c r="E86" s="2599" t="s">
        <v>20</v>
      </c>
      <c r="F86" s="2595" t="s">
        <v>21</v>
      </c>
      <c r="G86" s="2597" t="s">
        <v>99</v>
      </c>
      <c r="H86" s="2727" t="s">
        <v>23</v>
      </c>
      <c r="I86" s="703" t="s">
        <v>24</v>
      </c>
      <c r="J86" s="783">
        <v>8</v>
      </c>
      <c r="K86" s="822">
        <v>8</v>
      </c>
      <c r="L86" s="823">
        <v>8</v>
      </c>
    </row>
    <row r="87" spans="1:12" ht="46.5" customHeight="1" thickBot="1">
      <c r="A87" s="2616"/>
      <c r="B87" s="2612"/>
      <c r="C87" s="2740"/>
      <c r="D87" s="2614"/>
      <c r="E87" s="2600"/>
      <c r="F87" s="2596"/>
      <c r="G87" s="2598"/>
      <c r="H87" s="2663"/>
      <c r="I87" s="806" t="s">
        <v>25</v>
      </c>
      <c r="J87" s="663">
        <f>SUM(J86:J86)</f>
        <v>8</v>
      </c>
      <c r="K87" s="825">
        <f>SUM(K86:K86)</f>
        <v>8</v>
      </c>
      <c r="L87" s="826">
        <f>SUM(L86:L86)</f>
        <v>8</v>
      </c>
    </row>
    <row r="88" spans="1:12" ht="24" customHeight="1">
      <c r="A88" s="2565" t="s">
        <v>26</v>
      </c>
      <c r="B88" s="2568" t="s">
        <v>16</v>
      </c>
      <c r="C88" s="2571" t="s">
        <v>32</v>
      </c>
      <c r="D88" s="2574" t="s">
        <v>357</v>
      </c>
      <c r="E88" s="2577" t="s">
        <v>20</v>
      </c>
      <c r="F88" s="2580" t="s">
        <v>21</v>
      </c>
      <c r="G88" s="2583" t="s">
        <v>99</v>
      </c>
      <c r="H88" s="2586" t="s">
        <v>23</v>
      </c>
      <c r="I88" s="818" t="s">
        <v>24</v>
      </c>
      <c r="J88" s="827">
        <v>0</v>
      </c>
      <c r="K88" s="827">
        <v>0</v>
      </c>
      <c r="L88" s="827">
        <v>0</v>
      </c>
    </row>
    <row r="89" spans="1:12" ht="25.5" customHeight="1">
      <c r="A89" s="2566"/>
      <c r="B89" s="2569"/>
      <c r="C89" s="2572"/>
      <c r="D89" s="2575"/>
      <c r="E89" s="2578"/>
      <c r="F89" s="2581"/>
      <c r="G89" s="2584"/>
      <c r="H89" s="2587"/>
      <c r="I89" s="819" t="s">
        <v>88</v>
      </c>
      <c r="J89" s="828">
        <v>194</v>
      </c>
      <c r="K89" s="828">
        <v>194</v>
      </c>
      <c r="L89" s="1156">
        <v>194</v>
      </c>
    </row>
    <row r="90" spans="1:12" ht="25.5" customHeight="1">
      <c r="A90" s="2567"/>
      <c r="B90" s="2570"/>
      <c r="C90" s="2573"/>
      <c r="D90" s="2576"/>
      <c r="E90" s="2579"/>
      <c r="F90" s="2582"/>
      <c r="G90" s="2585"/>
      <c r="H90" s="2588"/>
      <c r="I90" s="817" t="s">
        <v>25</v>
      </c>
      <c r="J90" s="831">
        <f>SUM(J88:J89)</f>
        <v>194</v>
      </c>
      <c r="K90" s="1337">
        <f t="shared" ref="K90:L90" si="7">SUM(K88:K89)</f>
        <v>194</v>
      </c>
      <c r="L90" s="1336">
        <f t="shared" si="7"/>
        <v>194</v>
      </c>
    </row>
    <row r="91" spans="1:12" ht="19.5" customHeight="1">
      <c r="A91" s="347" t="s">
        <v>26</v>
      </c>
      <c r="B91" s="366" t="s">
        <v>16</v>
      </c>
      <c r="C91" s="2602" t="s">
        <v>81</v>
      </c>
      <c r="D91" s="2602"/>
      <c r="E91" s="2602"/>
      <c r="F91" s="2602"/>
      <c r="G91" s="2602"/>
      <c r="H91" s="2602"/>
      <c r="I91" s="2603"/>
      <c r="J91" s="829">
        <f>J83+J85+J87+J90</f>
        <v>233</v>
      </c>
      <c r="K91" s="829">
        <f>K83+K85+K87+K90</f>
        <v>235</v>
      </c>
      <c r="L91" s="830">
        <f>L83+L85+L87+L90</f>
        <v>235</v>
      </c>
    </row>
    <row r="92" spans="1:12">
      <c r="A92" s="352" t="s">
        <v>26</v>
      </c>
      <c r="B92" s="339" t="s">
        <v>26</v>
      </c>
      <c r="C92" s="365" t="s">
        <v>358</v>
      </c>
      <c r="D92" s="341"/>
      <c r="E92" s="341"/>
      <c r="F92" s="341"/>
      <c r="G92" s="341"/>
      <c r="H92" s="341"/>
      <c r="I92" s="341"/>
      <c r="J92" s="341"/>
      <c r="K92" s="341"/>
      <c r="L92" s="358"/>
    </row>
    <row r="93" spans="1:12">
      <c r="A93" s="2615" t="s">
        <v>26</v>
      </c>
      <c r="B93" s="2610" t="s">
        <v>26</v>
      </c>
      <c r="C93" s="2613" t="s">
        <v>16</v>
      </c>
      <c r="D93" s="2614" t="s">
        <v>359</v>
      </c>
      <c r="E93" s="2599" t="s">
        <v>20</v>
      </c>
      <c r="F93" s="2580" t="s">
        <v>21</v>
      </c>
      <c r="G93" s="2583" t="s">
        <v>99</v>
      </c>
      <c r="H93" s="2694" t="s">
        <v>360</v>
      </c>
      <c r="I93" s="704" t="s">
        <v>24</v>
      </c>
      <c r="J93" s="874">
        <v>18</v>
      </c>
      <c r="K93" s="874">
        <v>18</v>
      </c>
      <c r="L93" s="827">
        <v>18</v>
      </c>
    </row>
    <row r="94" spans="1:12">
      <c r="A94" s="2616"/>
      <c r="B94" s="2611"/>
      <c r="C94" s="2613"/>
      <c r="D94" s="2614"/>
      <c r="E94" s="2675"/>
      <c r="F94" s="2581"/>
      <c r="G94" s="2584"/>
      <c r="H94" s="2683"/>
      <c r="I94" s="1372" t="s">
        <v>88</v>
      </c>
      <c r="J94" s="1373">
        <v>0</v>
      </c>
      <c r="K94" s="1373">
        <v>0</v>
      </c>
      <c r="L94" s="1156">
        <v>0</v>
      </c>
    </row>
    <row r="95" spans="1:12">
      <c r="A95" s="2616"/>
      <c r="B95" s="2612"/>
      <c r="C95" s="2613"/>
      <c r="D95" s="2614"/>
      <c r="E95" s="2600"/>
      <c r="F95" s="2582"/>
      <c r="G95" s="2585"/>
      <c r="H95" s="2695"/>
      <c r="I95" s="657" t="s">
        <v>25</v>
      </c>
      <c r="J95" s="658">
        <f>SUM(J93:J94)</f>
        <v>18</v>
      </c>
      <c r="K95" s="658">
        <f t="shared" ref="K95:L95" si="8">SUM(K93:K94)</f>
        <v>18</v>
      </c>
      <c r="L95" s="666">
        <f t="shared" si="8"/>
        <v>18</v>
      </c>
    </row>
    <row r="96" spans="1:12">
      <c r="A96" s="2615" t="s">
        <v>26</v>
      </c>
      <c r="B96" s="2610" t="s">
        <v>26</v>
      </c>
      <c r="C96" s="2613" t="s">
        <v>26</v>
      </c>
      <c r="D96" s="2614" t="s">
        <v>361</v>
      </c>
      <c r="E96" s="2599" t="s">
        <v>20</v>
      </c>
      <c r="F96" s="2580" t="s">
        <v>21</v>
      </c>
      <c r="G96" s="2583" t="s">
        <v>99</v>
      </c>
      <c r="H96" s="2691" t="s">
        <v>360</v>
      </c>
      <c r="I96" s="704" t="s">
        <v>24</v>
      </c>
      <c r="J96" s="655">
        <v>45</v>
      </c>
      <c r="K96" s="655">
        <v>50</v>
      </c>
      <c r="L96" s="656">
        <v>50</v>
      </c>
    </row>
    <row r="97" spans="1:12">
      <c r="A97" s="2616"/>
      <c r="B97" s="2611"/>
      <c r="C97" s="2613"/>
      <c r="D97" s="2614"/>
      <c r="E97" s="2675"/>
      <c r="F97" s="2581"/>
      <c r="G97" s="2584"/>
      <c r="H97" s="2692"/>
      <c r="I97" s="1372" t="s">
        <v>88</v>
      </c>
      <c r="J97" s="1373">
        <v>0</v>
      </c>
      <c r="K97" s="1373">
        <v>0</v>
      </c>
      <c r="L97" s="1156">
        <v>0</v>
      </c>
    </row>
    <row r="98" spans="1:12">
      <c r="A98" s="2616"/>
      <c r="B98" s="2612"/>
      <c r="C98" s="2613"/>
      <c r="D98" s="2614"/>
      <c r="E98" s="2600"/>
      <c r="F98" s="2582"/>
      <c r="G98" s="2585"/>
      <c r="H98" s="2696"/>
      <c r="I98" s="657" t="s">
        <v>25</v>
      </c>
      <c r="J98" s="658">
        <f>SUM(J96:J97)</f>
        <v>45</v>
      </c>
      <c r="K98" s="658">
        <f t="shared" ref="K98:L98" si="9">SUM(K96:K97)</f>
        <v>50</v>
      </c>
      <c r="L98" s="666">
        <f t="shared" si="9"/>
        <v>50</v>
      </c>
    </row>
    <row r="99" spans="1:12">
      <c r="A99" s="2615" t="s">
        <v>26</v>
      </c>
      <c r="B99" s="2610" t="s">
        <v>26</v>
      </c>
      <c r="C99" s="2613" t="s">
        <v>28</v>
      </c>
      <c r="D99" s="2614" t="s">
        <v>362</v>
      </c>
      <c r="E99" s="2599" t="s">
        <v>20</v>
      </c>
      <c r="F99" s="2580" t="s">
        <v>21</v>
      </c>
      <c r="G99" s="2583" t="s">
        <v>99</v>
      </c>
      <c r="H99" s="2691" t="s">
        <v>360</v>
      </c>
      <c r="I99" s="704" t="s">
        <v>24</v>
      </c>
      <c r="J99" s="655">
        <v>80</v>
      </c>
      <c r="K99" s="655">
        <v>80</v>
      </c>
      <c r="L99" s="656">
        <v>80</v>
      </c>
    </row>
    <row r="100" spans="1:12">
      <c r="A100" s="2615"/>
      <c r="B100" s="2650"/>
      <c r="C100" s="2613"/>
      <c r="D100" s="2614"/>
      <c r="E100" s="2675"/>
      <c r="F100" s="2581"/>
      <c r="G100" s="2584"/>
      <c r="H100" s="2692"/>
      <c r="I100" s="703" t="s">
        <v>88</v>
      </c>
      <c r="J100" s="783">
        <v>0</v>
      </c>
      <c r="K100" s="783">
        <v>0</v>
      </c>
      <c r="L100" s="784">
        <v>0</v>
      </c>
    </row>
    <row r="101" spans="1:12">
      <c r="A101" s="2628"/>
      <c r="B101" s="2569"/>
      <c r="C101" s="2651"/>
      <c r="D101" s="2652"/>
      <c r="E101" s="2675"/>
      <c r="F101" s="2581"/>
      <c r="G101" s="2584"/>
      <c r="H101" s="2693"/>
      <c r="I101" s="657" t="s">
        <v>25</v>
      </c>
      <c r="J101" s="658">
        <f>SUM(J99:J100)</f>
        <v>80</v>
      </c>
      <c r="K101" s="658">
        <f t="shared" ref="K101:L101" si="10">SUM(K99:K100)</f>
        <v>80</v>
      </c>
      <c r="L101" s="666">
        <f t="shared" si="10"/>
        <v>80</v>
      </c>
    </row>
    <row r="102" spans="1:12" ht="32.25" customHeight="1">
      <c r="A102" s="2627" t="s">
        <v>26</v>
      </c>
      <c r="B102" s="2653" t="s">
        <v>26</v>
      </c>
      <c r="C102" s="2697" t="s">
        <v>32</v>
      </c>
      <c r="D102" s="2659" t="s">
        <v>363</v>
      </c>
      <c r="E102" s="2700" t="s">
        <v>20</v>
      </c>
      <c r="F102" s="2711" t="s">
        <v>21</v>
      </c>
      <c r="G102" s="2648" t="s">
        <v>99</v>
      </c>
      <c r="H102" s="2714" t="s">
        <v>360</v>
      </c>
      <c r="I102" s="704" t="s">
        <v>24</v>
      </c>
      <c r="J102" s="925">
        <v>21</v>
      </c>
      <c r="K102" s="925">
        <v>21</v>
      </c>
      <c r="L102" s="930">
        <v>21</v>
      </c>
    </row>
    <row r="103" spans="1:12" ht="22.5" customHeight="1">
      <c r="A103" s="2616"/>
      <c r="B103" s="2654"/>
      <c r="C103" s="2698"/>
      <c r="D103" s="2660"/>
      <c r="E103" s="2701"/>
      <c r="F103" s="2716"/>
      <c r="G103" s="2649"/>
      <c r="H103" s="2718"/>
      <c r="I103" s="703" t="s">
        <v>88</v>
      </c>
      <c r="J103" s="1371">
        <v>195</v>
      </c>
      <c r="K103" s="1371">
        <v>195</v>
      </c>
      <c r="L103" s="1157">
        <v>195</v>
      </c>
    </row>
    <row r="104" spans="1:12" ht="21.75" customHeight="1">
      <c r="A104" s="2628"/>
      <c r="B104" s="2655"/>
      <c r="C104" s="2699"/>
      <c r="D104" s="2661"/>
      <c r="E104" s="2701"/>
      <c r="F104" s="2716"/>
      <c r="G104" s="2649"/>
      <c r="H104" s="2719"/>
      <c r="I104" s="657" t="s">
        <v>25</v>
      </c>
      <c r="J104" s="658">
        <f>SUM(J102:J103)</f>
        <v>216</v>
      </c>
      <c r="K104" s="658">
        <f t="shared" ref="K104:L104" si="11">SUM(K102:K103)</f>
        <v>216</v>
      </c>
      <c r="L104" s="659">
        <f t="shared" si="11"/>
        <v>216</v>
      </c>
    </row>
    <row r="105" spans="1:12">
      <c r="A105" s="2702" t="s">
        <v>26</v>
      </c>
      <c r="B105" s="2704" t="s">
        <v>26</v>
      </c>
      <c r="C105" s="2706" t="s">
        <v>34</v>
      </c>
      <c r="D105" s="2708" t="s">
        <v>364</v>
      </c>
      <c r="E105" s="2700" t="s">
        <v>181</v>
      </c>
      <c r="F105" s="2711" t="s">
        <v>21</v>
      </c>
      <c r="G105" s="2648" t="s">
        <v>99</v>
      </c>
      <c r="H105" s="2714" t="s">
        <v>360</v>
      </c>
      <c r="I105" s="703" t="s">
        <v>24</v>
      </c>
      <c r="J105" s="931">
        <v>90</v>
      </c>
      <c r="K105" s="931">
        <v>90</v>
      </c>
      <c r="L105" s="932">
        <v>90</v>
      </c>
    </row>
    <row r="106" spans="1:12" ht="60.75" customHeight="1" thickBot="1">
      <c r="A106" s="2703"/>
      <c r="B106" s="2705"/>
      <c r="C106" s="2707"/>
      <c r="D106" s="2709"/>
      <c r="E106" s="2710"/>
      <c r="F106" s="2712"/>
      <c r="G106" s="2713"/>
      <c r="H106" s="2715"/>
      <c r="I106" s="657" t="s">
        <v>25</v>
      </c>
      <c r="J106" s="658">
        <f>J94+J97+J100+J103+J105</f>
        <v>285</v>
      </c>
      <c r="K106" s="658">
        <f t="shared" ref="K106:L106" si="12">SUM(K105)</f>
        <v>90</v>
      </c>
      <c r="L106" s="659">
        <f t="shared" si="12"/>
        <v>90</v>
      </c>
    </row>
    <row r="107" spans="1:12">
      <c r="A107" s="360" t="s">
        <v>26</v>
      </c>
      <c r="B107" s="350" t="s">
        <v>26</v>
      </c>
      <c r="C107" s="2601" t="s">
        <v>81</v>
      </c>
      <c r="D107" s="2602"/>
      <c r="E107" s="2602"/>
      <c r="F107" s="2602"/>
      <c r="G107" s="2602"/>
      <c r="H107" s="2602"/>
      <c r="I107" s="2603"/>
      <c r="J107" s="875">
        <f>J95+J98+J101+J104+J106</f>
        <v>644</v>
      </c>
      <c r="K107" s="875">
        <f t="shared" ref="K107:L107" si="13">K95+K98+K101+K104+K106</f>
        <v>454</v>
      </c>
      <c r="L107" s="876">
        <f t="shared" si="13"/>
        <v>454</v>
      </c>
    </row>
    <row r="108" spans="1:12">
      <c r="A108" s="344" t="s">
        <v>26</v>
      </c>
      <c r="B108" s="2688" t="s">
        <v>84</v>
      </c>
      <c r="C108" s="2689"/>
      <c r="D108" s="2689"/>
      <c r="E108" s="2689"/>
      <c r="F108" s="2689"/>
      <c r="G108" s="2689"/>
      <c r="H108" s="2689"/>
      <c r="I108" s="2689"/>
      <c r="J108" s="367">
        <f>J91+J107</f>
        <v>877</v>
      </c>
      <c r="K108" s="367">
        <f t="shared" ref="K108:L108" si="14">K91+K107</f>
        <v>689</v>
      </c>
      <c r="L108" s="368">
        <f t="shared" si="14"/>
        <v>689</v>
      </c>
    </row>
    <row r="109" spans="1:12">
      <c r="A109" s="369" t="s">
        <v>32</v>
      </c>
      <c r="B109" s="2690" t="s">
        <v>142</v>
      </c>
      <c r="C109" s="2690"/>
      <c r="D109" s="2690"/>
      <c r="E109" s="2690"/>
      <c r="F109" s="2690"/>
      <c r="G109" s="2690"/>
      <c r="H109" s="2690"/>
      <c r="I109" s="2690"/>
      <c r="J109" s="370">
        <f>J79+J108</f>
        <v>2614.3000000000002</v>
      </c>
      <c r="K109" s="370">
        <f>K79+K108</f>
        <v>2709.7</v>
      </c>
      <c r="L109" s="371">
        <f>L79+L108</f>
        <v>2652.9</v>
      </c>
    </row>
    <row r="110" spans="1:12">
      <c r="A110" s="117" t="s">
        <v>143</v>
      </c>
      <c r="B110" s="372"/>
      <c r="C110" s="372"/>
      <c r="D110" s="372"/>
      <c r="E110" s="372"/>
      <c r="F110" s="372"/>
      <c r="G110" s="372"/>
      <c r="H110" s="372"/>
      <c r="I110" s="372"/>
      <c r="J110" s="330"/>
      <c r="K110" s="330"/>
    </row>
    <row r="111" spans="1:12">
      <c r="A111" s="167"/>
      <c r="B111" s="124"/>
      <c r="C111" s="124"/>
      <c r="D111" s="193" t="s">
        <v>144</v>
      </c>
      <c r="E111" s="193"/>
      <c r="F111" s="193"/>
      <c r="G111" s="372"/>
      <c r="H111" s="372"/>
      <c r="I111" s="372"/>
      <c r="J111" s="373"/>
      <c r="K111" s="330"/>
    </row>
    <row r="112" spans="1:12">
      <c r="A112" s="121"/>
      <c r="B112" s="121"/>
      <c r="C112" s="194"/>
      <c r="D112" s="123"/>
      <c r="E112" s="124"/>
      <c r="F112" s="124"/>
      <c r="G112" s="372"/>
      <c r="H112" s="372"/>
      <c r="I112" s="372"/>
      <c r="J112" s="330"/>
      <c r="K112" s="330"/>
    </row>
    <row r="113" spans="1:16" ht="24">
      <c r="A113" s="330"/>
      <c r="B113" s="330"/>
      <c r="C113" s="330"/>
      <c r="D113" s="1658" t="s">
        <v>145</v>
      </c>
      <c r="E113" s="1659"/>
      <c r="F113" s="1659"/>
      <c r="G113" s="1659"/>
      <c r="H113" s="1659"/>
      <c r="I113" s="1659"/>
      <c r="J113" s="125" t="s">
        <v>11</v>
      </c>
      <c r="K113" s="126" t="s">
        <v>12</v>
      </c>
      <c r="L113" s="127" t="s">
        <v>13</v>
      </c>
    </row>
    <row r="114" spans="1:16" ht="15" customHeight="1" thickBot="1">
      <c r="A114" s="330"/>
      <c r="B114" s="330"/>
      <c r="C114" s="330"/>
      <c r="D114" s="1665" t="s">
        <v>146</v>
      </c>
      <c r="E114" s="1666"/>
      <c r="F114" s="1666"/>
      <c r="G114" s="1666"/>
      <c r="H114" s="1666"/>
      <c r="I114" s="1666"/>
      <c r="J114" s="128"/>
      <c r="K114" s="129"/>
      <c r="L114" s="129"/>
    </row>
    <row r="115" spans="1:16" ht="15" customHeight="1" thickBot="1">
      <c r="A115" s="330"/>
      <c r="B115" s="330"/>
      <c r="C115" s="330"/>
      <c r="D115" s="1643" t="s">
        <v>147</v>
      </c>
      <c r="E115" s="1644"/>
      <c r="F115" s="1644"/>
      <c r="G115" s="1644"/>
      <c r="H115" s="1644"/>
      <c r="I115" s="1644"/>
      <c r="J115" s="130">
        <f>J116+J122+J123</f>
        <v>2439.3000000000002</v>
      </c>
      <c r="K115" s="130">
        <f t="shared" ref="K115:L115" si="15">K116+K122+K123</f>
        <v>3360.2</v>
      </c>
      <c r="L115" s="130">
        <f t="shared" si="15"/>
        <v>3221.7999999999997</v>
      </c>
    </row>
    <row r="116" spans="1:16" ht="15" customHeight="1">
      <c r="A116" s="374"/>
      <c r="B116" s="374"/>
      <c r="C116" s="374"/>
      <c r="D116" s="1656" t="s">
        <v>148</v>
      </c>
      <c r="E116" s="1657"/>
      <c r="F116" s="1657"/>
      <c r="G116" s="1657"/>
      <c r="H116" s="1657"/>
      <c r="I116" s="1657"/>
      <c r="J116" s="1084">
        <f>SUM(J117:J121)</f>
        <v>2374.5</v>
      </c>
      <c r="K116" s="1084">
        <f t="shared" ref="K116:L116" si="16">SUM(K117:K121)</f>
        <v>3358.5</v>
      </c>
      <c r="L116" s="1084">
        <f t="shared" si="16"/>
        <v>3220.1</v>
      </c>
    </row>
    <row r="117" spans="1:16" ht="15" customHeight="1">
      <c r="A117" s="198"/>
      <c r="B117" s="198"/>
      <c r="C117" s="198"/>
      <c r="D117" s="1660" t="s">
        <v>149</v>
      </c>
      <c r="E117" s="1661"/>
      <c r="F117" s="1661"/>
      <c r="G117" s="1661"/>
      <c r="H117" s="1661"/>
      <c r="I117" s="1662"/>
      <c r="J117" s="461">
        <f>SUMIF($I7:$I110,"SBN",J7:J110)</f>
        <v>1795.4999999999998</v>
      </c>
      <c r="K117" s="461">
        <f>SUMIF($I7:$I110,"SBN",K7:K110)</f>
        <v>1847.4999999999998</v>
      </c>
      <c r="L117" s="461">
        <f>SUMIF($I7:$I110,"SBN",L7:L110)</f>
        <v>1856.6999999999998</v>
      </c>
      <c r="P117" s="534"/>
    </row>
    <row r="118" spans="1:16" ht="15" customHeight="1">
      <c r="A118" s="198"/>
      <c r="B118" s="198"/>
      <c r="C118" s="198"/>
      <c r="D118" s="1646" t="s">
        <v>150</v>
      </c>
      <c r="E118" s="1647"/>
      <c r="F118" s="1647"/>
      <c r="G118" s="1647"/>
      <c r="H118" s="1647"/>
      <c r="I118" s="1648"/>
      <c r="J118" s="461">
        <f>SUMIF($I7:$I110,"VBD",J7:J110)</f>
        <v>389</v>
      </c>
      <c r="K118" s="461">
        <f>SUMIF($I7:$I110,"VBD",K7:K110)</f>
        <v>389</v>
      </c>
      <c r="L118" s="461">
        <f>SUMIF($I7:$I110,"VBD",L7:L110)</f>
        <v>389</v>
      </c>
    </row>
    <row r="119" spans="1:16" ht="15" customHeight="1">
      <c r="A119" s="198"/>
      <c r="B119" s="198"/>
      <c r="C119" s="198"/>
      <c r="D119" s="1646" t="s">
        <v>151</v>
      </c>
      <c r="E119" s="1647"/>
      <c r="F119" s="1647"/>
      <c r="G119" s="1647"/>
      <c r="H119" s="1647"/>
      <c r="I119" s="1648"/>
      <c r="J119" s="461">
        <f>SUMIF($I7:$I110,"PĮ",J7:J110)</f>
        <v>0</v>
      </c>
      <c r="K119" s="461">
        <f>SUMIF($I7:$I110,"PĮ",K7:K110)</f>
        <v>0</v>
      </c>
      <c r="L119" s="461">
        <f>SUMIF($I7:$I110,"PĮ",L7:L110)</f>
        <v>0</v>
      </c>
    </row>
    <row r="120" spans="1:16" ht="15" customHeight="1">
      <c r="A120" s="198"/>
      <c r="B120" s="198"/>
      <c r="C120" s="198"/>
      <c r="D120" s="1646" t="s">
        <v>152</v>
      </c>
      <c r="E120" s="1647"/>
      <c r="F120" s="1647"/>
      <c r="G120" s="1647"/>
      <c r="H120" s="1647"/>
      <c r="I120" s="1648"/>
      <c r="J120" s="461">
        <f>SUMIF($I7:$I110,"TPP",J7:J110)</f>
        <v>190</v>
      </c>
      <c r="K120" s="461">
        <f>SUMIF($I7:$I110,"TPP",K7:K110)</f>
        <v>156</v>
      </c>
      <c r="L120" s="461">
        <f>SUMIF($I7:$I110,"TPP",L7:L110)</f>
        <v>156</v>
      </c>
    </row>
    <row r="121" spans="1:16" ht="15.75" customHeight="1">
      <c r="A121" s="198"/>
      <c r="B121" s="198"/>
      <c r="C121" s="198"/>
      <c r="D121" s="1646" t="s">
        <v>153</v>
      </c>
      <c r="E121" s="1647"/>
      <c r="F121" s="1647"/>
      <c r="G121" s="1647"/>
      <c r="H121" s="1647"/>
      <c r="I121" s="1648"/>
      <c r="J121" s="461">
        <f>SUMIF($I7:$I110,"ES",J7:J110)</f>
        <v>0</v>
      </c>
      <c r="K121" s="461">
        <f>SUMIF($I7:$I110,"ES",K7:K110)</f>
        <v>966</v>
      </c>
      <c r="L121" s="461">
        <f>SUMIF($I7:$I110,"ES",L7:L110)</f>
        <v>818.4</v>
      </c>
    </row>
    <row r="122" spans="1:16" ht="24.75" customHeight="1">
      <c r="A122" s="198"/>
      <c r="B122" s="198"/>
      <c r="C122" s="198"/>
      <c r="D122" s="1646" t="s">
        <v>154</v>
      </c>
      <c r="E122" s="1647"/>
      <c r="F122" s="1647"/>
      <c r="G122" s="1647"/>
      <c r="H122" s="1647"/>
      <c r="I122" s="1648"/>
      <c r="J122" s="461">
        <f>SUMIF($I7:$I110,"SL",J7:J110)</f>
        <v>0</v>
      </c>
      <c r="K122" s="461">
        <f>SUMIF($I7:$I110,"SL",K7:K110)</f>
        <v>0</v>
      </c>
      <c r="L122" s="461">
        <f>SUMIF($I7:$I110,"SL",L7:L110)</f>
        <v>0</v>
      </c>
    </row>
    <row r="123" spans="1:16" ht="15.75" customHeight="1" thickBot="1">
      <c r="A123" s="198"/>
      <c r="B123" s="198"/>
      <c r="C123" s="198"/>
      <c r="D123" s="1646" t="s">
        <v>155</v>
      </c>
      <c r="E123" s="1647"/>
      <c r="F123" s="1647"/>
      <c r="G123" s="1647"/>
      <c r="H123" s="1647"/>
      <c r="I123" s="1648"/>
      <c r="J123" s="256">
        <f>SUMIF($I7:$I110,"AML",J7:J110)</f>
        <v>64.800000000000011</v>
      </c>
      <c r="K123" s="256">
        <f>SUMIF($I7:$I110,"AML",K7:K110)</f>
        <v>1.7</v>
      </c>
      <c r="L123" s="256">
        <f>SUMIF($I7:$I110,"AML",L7:L110)</f>
        <v>1.7</v>
      </c>
    </row>
    <row r="124" spans="1:16" ht="15" customHeight="1" thickBot="1">
      <c r="A124" s="198"/>
      <c r="B124" s="198"/>
      <c r="C124" s="198"/>
      <c r="D124" s="1643" t="s">
        <v>156</v>
      </c>
      <c r="E124" s="1644"/>
      <c r="F124" s="1644"/>
      <c r="G124" s="1644"/>
      <c r="H124" s="1644"/>
      <c r="I124" s="1645"/>
      <c r="J124" s="524">
        <v>0</v>
      </c>
      <c r="K124" s="524">
        <v>0</v>
      </c>
      <c r="L124" s="525">
        <v>0</v>
      </c>
    </row>
    <row r="125" spans="1:16" ht="30.75" customHeight="1" thickBot="1">
      <c r="A125" s="198"/>
      <c r="B125" s="198"/>
      <c r="C125" s="198"/>
      <c r="D125" s="1640" t="s">
        <v>157</v>
      </c>
      <c r="E125" s="1641"/>
      <c r="F125" s="1641"/>
      <c r="G125" s="1641"/>
      <c r="H125" s="1641"/>
      <c r="I125" s="1642"/>
      <c r="J125" s="327">
        <v>0</v>
      </c>
      <c r="K125" s="327">
        <v>0</v>
      </c>
      <c r="L125" s="526">
        <v>0</v>
      </c>
    </row>
    <row r="126" spans="1:16" ht="15" customHeight="1" thickBot="1">
      <c r="A126" s="198"/>
      <c r="B126" s="198"/>
      <c r="C126" s="198"/>
      <c r="D126" s="1643" t="s">
        <v>158</v>
      </c>
      <c r="E126" s="1644"/>
      <c r="F126" s="1644"/>
      <c r="G126" s="1644"/>
      <c r="H126" s="1644"/>
      <c r="I126" s="1645"/>
      <c r="J126" s="524">
        <f>J115+J124</f>
        <v>2439.3000000000002</v>
      </c>
      <c r="K126" s="524">
        <f t="shared" ref="K126:L126" si="17">K115+K124</f>
        <v>3360.2</v>
      </c>
      <c r="L126" s="524">
        <f t="shared" si="17"/>
        <v>3221.7999999999997</v>
      </c>
    </row>
    <row r="127" spans="1:16" ht="15" customHeight="1" thickBot="1">
      <c r="A127" s="374"/>
      <c r="B127" s="374"/>
      <c r="C127" s="374"/>
      <c r="D127" s="1646" t="s">
        <v>159</v>
      </c>
      <c r="E127" s="1647"/>
      <c r="F127" s="1647"/>
      <c r="G127" s="1647"/>
      <c r="H127" s="1647"/>
      <c r="I127" s="1648"/>
      <c r="J127" s="95">
        <v>0</v>
      </c>
      <c r="K127" s="95">
        <v>0</v>
      </c>
      <c r="L127" s="527">
        <v>0</v>
      </c>
    </row>
    <row r="128" spans="1:16">
      <c r="A128" s="330"/>
      <c r="B128" s="330"/>
      <c r="C128" s="330"/>
      <c r="D128" s="1637" t="s">
        <v>160</v>
      </c>
      <c r="E128" s="1638"/>
      <c r="F128" s="1638"/>
      <c r="G128" s="1638"/>
      <c r="H128" s="1638"/>
      <c r="I128" s="1639"/>
      <c r="J128" s="528">
        <f>J126</f>
        <v>2439.3000000000002</v>
      </c>
      <c r="K128" s="528">
        <f t="shared" ref="K128:L128" si="18">K126</f>
        <v>3360.2</v>
      </c>
      <c r="L128" s="528">
        <f t="shared" si="18"/>
        <v>3221.7999999999997</v>
      </c>
    </row>
    <row r="129" spans="1:11">
      <c r="A129" s="330"/>
      <c r="B129" s="330"/>
      <c r="C129" s="330"/>
      <c r="D129" s="330"/>
      <c r="E129" s="375"/>
      <c r="F129" s="330"/>
      <c r="G129" s="330"/>
      <c r="H129" s="330"/>
      <c r="I129" s="330"/>
      <c r="J129" s="330"/>
      <c r="K129" s="330"/>
    </row>
    <row r="130" spans="1:11">
      <c r="A130" s="330"/>
      <c r="B130" s="330"/>
      <c r="C130" s="330"/>
      <c r="D130" s="330"/>
      <c r="E130" s="375"/>
      <c r="F130" s="330"/>
      <c r="G130" s="330"/>
      <c r="H130" s="330"/>
      <c r="I130" s="330"/>
      <c r="J130" s="330"/>
      <c r="K130" s="330"/>
    </row>
    <row r="131" spans="1:11">
      <c r="A131" s="330"/>
      <c r="B131" s="330"/>
      <c r="C131" s="330"/>
      <c r="D131" s="330"/>
      <c r="E131" s="375"/>
      <c r="F131" s="330"/>
      <c r="G131" s="330"/>
      <c r="H131" s="330"/>
      <c r="I131" s="330"/>
      <c r="J131" s="330"/>
      <c r="K131" s="330"/>
    </row>
    <row r="132" spans="1:11">
      <c r="A132" s="330"/>
      <c r="B132" s="330"/>
      <c r="C132" s="330"/>
      <c r="D132" s="330"/>
      <c r="E132" s="375"/>
      <c r="F132" s="330"/>
      <c r="G132" s="330"/>
      <c r="H132" s="330"/>
      <c r="I132" s="330"/>
      <c r="J132" s="330"/>
      <c r="K132" s="330"/>
    </row>
  </sheetData>
  <mergeCells count="228">
    <mergeCell ref="A27:A29"/>
    <mergeCell ref="B27:B29"/>
    <mergeCell ref="C27:C29"/>
    <mergeCell ref="D27:D29"/>
    <mergeCell ref="E27:E29"/>
    <mergeCell ref="F27:F29"/>
    <mergeCell ref="H18:H22"/>
    <mergeCell ref="A18:A22"/>
    <mergeCell ref="B18:B22"/>
    <mergeCell ref="C18:C22"/>
    <mergeCell ref="D18:D22"/>
    <mergeCell ref="E18:E22"/>
    <mergeCell ref="F18:F22"/>
    <mergeCell ref="G18:G22"/>
    <mergeCell ref="A23:A26"/>
    <mergeCell ref="B42:B45"/>
    <mergeCell ref="H23:H26"/>
    <mergeCell ref="B23:B26"/>
    <mergeCell ref="C23:C26"/>
    <mergeCell ref="D23:D26"/>
    <mergeCell ref="E23:E26"/>
    <mergeCell ref="C42:C45"/>
    <mergeCell ref="D42:D45"/>
    <mergeCell ref="G27:G29"/>
    <mergeCell ref="H27:H29"/>
    <mergeCell ref="F23:F26"/>
    <mergeCell ref="G36:G39"/>
    <mergeCell ref="G23:G26"/>
    <mergeCell ref="B36:B39"/>
    <mergeCell ref="C36:C39"/>
    <mergeCell ref="D36:D39"/>
    <mergeCell ref="F36:F39"/>
    <mergeCell ref="F32:F35"/>
    <mergeCell ref="G32:G35"/>
    <mergeCell ref="E32:E35"/>
    <mergeCell ref="E36:E39"/>
    <mergeCell ref="C30:I30"/>
    <mergeCell ref="F46:F47"/>
    <mergeCell ref="F60:F61"/>
    <mergeCell ref="G46:G66"/>
    <mergeCell ref="F76:F77"/>
    <mergeCell ref="F67:F68"/>
    <mergeCell ref="G67:G68"/>
    <mergeCell ref="H46:H66"/>
    <mergeCell ref="H67:H68"/>
    <mergeCell ref="F40:F41"/>
    <mergeCell ref="G40:G41"/>
    <mergeCell ref="F52:F53"/>
    <mergeCell ref="F58:F59"/>
    <mergeCell ref="F49:F50"/>
    <mergeCell ref="F54:F55"/>
    <mergeCell ref="F56:F57"/>
    <mergeCell ref="F62:F63"/>
    <mergeCell ref="A46:A66"/>
    <mergeCell ref="B46:B66"/>
    <mergeCell ref="B71:B73"/>
    <mergeCell ref="C71:C73"/>
    <mergeCell ref="D71:D73"/>
    <mergeCell ref="B76:B77"/>
    <mergeCell ref="C76:C77"/>
    <mergeCell ref="E46:E66"/>
    <mergeCell ref="C46:C66"/>
    <mergeCell ref="E67:E68"/>
    <mergeCell ref="D46:D66"/>
    <mergeCell ref="E71:E73"/>
    <mergeCell ref="F96:F98"/>
    <mergeCell ref="G96:G98"/>
    <mergeCell ref="F102:F104"/>
    <mergeCell ref="H82:H83"/>
    <mergeCell ref="H102:H104"/>
    <mergeCell ref="H84:H85"/>
    <mergeCell ref="H76:H77"/>
    <mergeCell ref="H40:H41"/>
    <mergeCell ref="A82:A83"/>
    <mergeCell ref="B82:B83"/>
    <mergeCell ref="C82:C83"/>
    <mergeCell ref="D82:D83"/>
    <mergeCell ref="E40:E41"/>
    <mergeCell ref="H86:H87"/>
    <mergeCell ref="F42:F45"/>
    <mergeCell ref="E42:E45"/>
    <mergeCell ref="G42:G45"/>
    <mergeCell ref="F64:F66"/>
    <mergeCell ref="H42:H45"/>
    <mergeCell ref="C86:C87"/>
    <mergeCell ref="D86:D87"/>
    <mergeCell ref="F71:F73"/>
    <mergeCell ref="G71:G73"/>
    <mergeCell ref="H71:H73"/>
    <mergeCell ref="D122:I122"/>
    <mergeCell ref="D124:I124"/>
    <mergeCell ref="D123:I123"/>
    <mergeCell ref="D125:I125"/>
    <mergeCell ref="D117:I117"/>
    <mergeCell ref="D116:I116"/>
    <mergeCell ref="E102:E104"/>
    <mergeCell ref="A105:A106"/>
    <mergeCell ref="B105:B106"/>
    <mergeCell ref="C105:C106"/>
    <mergeCell ref="D105:D106"/>
    <mergeCell ref="E105:E106"/>
    <mergeCell ref="F105:F106"/>
    <mergeCell ref="G105:G106"/>
    <mergeCell ref="H105:H106"/>
    <mergeCell ref="A10:A13"/>
    <mergeCell ref="A14:A17"/>
    <mergeCell ref="H32:H35"/>
    <mergeCell ref="H36:H39"/>
    <mergeCell ref="D115:I115"/>
    <mergeCell ref="D118:I118"/>
    <mergeCell ref="D121:I121"/>
    <mergeCell ref="D120:I120"/>
    <mergeCell ref="D119:I119"/>
    <mergeCell ref="D114:I114"/>
    <mergeCell ref="C107:I107"/>
    <mergeCell ref="B108:I108"/>
    <mergeCell ref="B109:I109"/>
    <mergeCell ref="D113:I113"/>
    <mergeCell ref="H99:H101"/>
    <mergeCell ref="G99:G101"/>
    <mergeCell ref="F93:F95"/>
    <mergeCell ref="G93:G95"/>
    <mergeCell ref="H93:H95"/>
    <mergeCell ref="H96:H98"/>
    <mergeCell ref="E93:E95"/>
    <mergeCell ref="E96:E98"/>
    <mergeCell ref="E99:E101"/>
    <mergeCell ref="C102:C104"/>
    <mergeCell ref="B1:K1"/>
    <mergeCell ref="B2:K2"/>
    <mergeCell ref="A4:A6"/>
    <mergeCell ref="B4:B6"/>
    <mergeCell ref="C4:C6"/>
    <mergeCell ref="D4:D6"/>
    <mergeCell ref="E4:E6"/>
    <mergeCell ref="F4:F6"/>
    <mergeCell ref="G4:G6"/>
    <mergeCell ref="J5:J6"/>
    <mergeCell ref="K5:K6"/>
    <mergeCell ref="H4:H6"/>
    <mergeCell ref="L5:L6"/>
    <mergeCell ref="I4:I6"/>
    <mergeCell ref="H10:H13"/>
    <mergeCell ref="H14:H17"/>
    <mergeCell ref="B14:B17"/>
    <mergeCell ref="C14:C17"/>
    <mergeCell ref="D14:D17"/>
    <mergeCell ref="G10:G13"/>
    <mergeCell ref="G14:G17"/>
    <mergeCell ref="B10:B13"/>
    <mergeCell ref="C10:C13"/>
    <mergeCell ref="D10:D13"/>
    <mergeCell ref="F10:F13"/>
    <mergeCell ref="F14:F17"/>
    <mergeCell ref="E10:E13"/>
    <mergeCell ref="E14:E17"/>
    <mergeCell ref="D128:I128"/>
    <mergeCell ref="G82:G83"/>
    <mergeCell ref="A42:A45"/>
    <mergeCell ref="D76:D77"/>
    <mergeCell ref="C69:I69"/>
    <mergeCell ref="G74:G75"/>
    <mergeCell ref="G102:G104"/>
    <mergeCell ref="A99:A101"/>
    <mergeCell ref="B99:B101"/>
    <mergeCell ref="C99:C101"/>
    <mergeCell ref="D99:D101"/>
    <mergeCell ref="F99:F101"/>
    <mergeCell ref="A102:A104"/>
    <mergeCell ref="B102:B104"/>
    <mergeCell ref="A93:A95"/>
    <mergeCell ref="D96:D98"/>
    <mergeCell ref="A84:A85"/>
    <mergeCell ref="B84:B85"/>
    <mergeCell ref="C84:C85"/>
    <mergeCell ref="D102:D104"/>
    <mergeCell ref="C91:I91"/>
    <mergeCell ref="C96:C98"/>
    <mergeCell ref="D127:I127"/>
    <mergeCell ref="D126:I126"/>
    <mergeCell ref="B93:B95"/>
    <mergeCell ref="C93:C95"/>
    <mergeCell ref="D93:D95"/>
    <mergeCell ref="A96:A98"/>
    <mergeCell ref="B96:B98"/>
    <mergeCell ref="A32:A35"/>
    <mergeCell ref="B32:B35"/>
    <mergeCell ref="C32:C35"/>
    <mergeCell ref="D32:D35"/>
    <mergeCell ref="A36:A39"/>
    <mergeCell ref="D84:D85"/>
    <mergeCell ref="A86:A87"/>
    <mergeCell ref="A40:A41"/>
    <mergeCell ref="B86:B87"/>
    <mergeCell ref="A74:A75"/>
    <mergeCell ref="B74:B75"/>
    <mergeCell ref="C74:C75"/>
    <mergeCell ref="B40:B41"/>
    <mergeCell ref="C40:C41"/>
    <mergeCell ref="D40:D41"/>
    <mergeCell ref="A67:A68"/>
    <mergeCell ref="B67:B68"/>
    <mergeCell ref="C67:C68"/>
    <mergeCell ref="D67:D68"/>
    <mergeCell ref="A88:A90"/>
    <mergeCell ref="B88:B90"/>
    <mergeCell ref="C88:C90"/>
    <mergeCell ref="D88:D90"/>
    <mergeCell ref="E88:E90"/>
    <mergeCell ref="F88:F90"/>
    <mergeCell ref="G88:G90"/>
    <mergeCell ref="H88:H90"/>
    <mergeCell ref="D74:D75"/>
    <mergeCell ref="E74:E75"/>
    <mergeCell ref="F74:F75"/>
    <mergeCell ref="E76:E77"/>
    <mergeCell ref="F86:F87"/>
    <mergeCell ref="G86:G87"/>
    <mergeCell ref="E84:E85"/>
    <mergeCell ref="F82:F83"/>
    <mergeCell ref="F84:F85"/>
    <mergeCell ref="G84:G85"/>
    <mergeCell ref="C78:I78"/>
    <mergeCell ref="B79:I79"/>
    <mergeCell ref="E86:E87"/>
    <mergeCell ref="A76:A77"/>
    <mergeCell ref="E82:E83"/>
    <mergeCell ref="G76:G77"/>
  </mergeCells>
  <pageMargins left="0.7" right="0.7" top="0.75" bottom="0.75" header="0.3" footer="0.3"/>
  <pageSetup paperSize="9" scale="54"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35"/>
  <sheetViews>
    <sheetView tabSelected="1" zoomScale="110" zoomScaleNormal="110" workbookViewId="0">
      <pane ySplit="6" topLeftCell="A125" activePane="bottomLeft" state="frozen"/>
      <selection pane="bottomLeft" activeCell="J143" sqref="J143"/>
    </sheetView>
  </sheetViews>
  <sheetFormatPr defaultRowHeight="15"/>
  <cols>
    <col min="1" max="1" width="5.140625" style="19" customWidth="1"/>
    <col min="2" max="2" width="5.7109375" style="19" customWidth="1"/>
    <col min="3" max="3" width="5" style="19" customWidth="1"/>
    <col min="4" max="4" width="18.28515625" style="19" customWidth="1"/>
    <col min="5" max="5" width="6.140625" style="19" customWidth="1"/>
    <col min="6" max="6" width="19.140625" style="19" customWidth="1"/>
    <col min="7" max="7" width="16.5703125" style="19" customWidth="1"/>
    <col min="8" max="8" width="12.85546875" style="19" customWidth="1"/>
    <col min="9" max="9" width="9.140625" style="19" customWidth="1"/>
    <col min="10" max="10" width="9.28515625" style="21" bestFit="1" customWidth="1"/>
    <col min="11" max="12" width="9.140625" style="21"/>
    <col min="13" max="16384" width="9.140625" style="530"/>
  </cols>
  <sheetData>
    <row r="1" spans="1:17">
      <c r="B1" s="1542"/>
      <c r="C1" s="1542"/>
      <c r="D1" s="1542"/>
      <c r="E1" s="1542"/>
      <c r="F1" s="1542"/>
      <c r="G1" s="1542"/>
      <c r="H1" s="1542"/>
      <c r="I1" s="1542"/>
      <c r="J1" s="1542"/>
      <c r="K1" s="1542"/>
    </row>
    <row r="2" spans="1:17" ht="28.5" customHeight="1">
      <c r="B2" s="1563" t="s">
        <v>365</v>
      </c>
      <c r="C2" s="1563"/>
      <c r="D2" s="1563"/>
      <c r="E2" s="1563"/>
      <c r="F2" s="1563"/>
      <c r="G2" s="1563"/>
      <c r="H2" s="1563"/>
      <c r="I2" s="1563"/>
      <c r="J2" s="1563"/>
      <c r="K2" s="1563"/>
      <c r="L2" s="1563"/>
    </row>
    <row r="3" spans="1:17">
      <c r="B3" s="20"/>
      <c r="C3" s="20"/>
      <c r="D3" s="20"/>
      <c r="E3" s="20"/>
      <c r="F3" s="20"/>
      <c r="G3" s="20"/>
      <c r="H3" s="20"/>
      <c r="I3" s="20"/>
    </row>
    <row r="4" spans="1:17" ht="24">
      <c r="A4" s="1952" t="s">
        <v>2</v>
      </c>
      <c r="B4" s="1954" t="s">
        <v>3</v>
      </c>
      <c r="C4" s="1954" t="s">
        <v>4</v>
      </c>
      <c r="D4" s="1956" t="s">
        <v>5</v>
      </c>
      <c r="E4" s="1958" t="s">
        <v>6</v>
      </c>
      <c r="F4" s="1958" t="s">
        <v>7</v>
      </c>
      <c r="G4" s="1958" t="s">
        <v>8</v>
      </c>
      <c r="H4" s="1545" t="s">
        <v>366</v>
      </c>
      <c r="I4" s="2882" t="s">
        <v>10</v>
      </c>
      <c r="J4" s="376" t="s">
        <v>11</v>
      </c>
      <c r="K4" s="376" t="s">
        <v>12</v>
      </c>
      <c r="L4" s="377" t="s">
        <v>13</v>
      </c>
    </row>
    <row r="5" spans="1:17" ht="15" customHeight="1" thickBot="1">
      <c r="A5" s="1953"/>
      <c r="B5" s="1955"/>
      <c r="C5" s="1955"/>
      <c r="D5" s="1957"/>
      <c r="E5" s="1959"/>
      <c r="F5" s="1959"/>
      <c r="G5" s="1959"/>
      <c r="H5" s="1935"/>
      <c r="I5" s="2883"/>
      <c r="J5" s="2897" t="s">
        <v>14</v>
      </c>
      <c r="K5" s="2898" t="s">
        <v>14</v>
      </c>
      <c r="L5" s="2895" t="s">
        <v>14</v>
      </c>
    </row>
    <row r="6" spans="1:17" ht="46.5" customHeight="1" thickBot="1">
      <c r="A6" s="1953"/>
      <c r="B6" s="1955"/>
      <c r="C6" s="1955"/>
      <c r="D6" s="1957"/>
      <c r="E6" s="1959"/>
      <c r="F6" s="1959"/>
      <c r="G6" s="1959"/>
      <c r="H6" s="1935"/>
      <c r="I6" s="2883"/>
      <c r="J6" s="2897"/>
      <c r="K6" s="2898"/>
      <c r="L6" s="2896"/>
    </row>
    <row r="7" spans="1:17" ht="15.75" customHeight="1" thickBot="1">
      <c r="A7" s="378" t="s">
        <v>367</v>
      </c>
      <c r="B7" s="378"/>
      <c r="C7" s="379"/>
      <c r="D7" s="380"/>
      <c r="E7" s="379"/>
      <c r="F7" s="379"/>
      <c r="G7" s="379"/>
      <c r="H7" s="379"/>
      <c r="I7" s="379"/>
      <c r="J7" s="381"/>
      <c r="K7" s="381"/>
      <c r="L7" s="382"/>
    </row>
    <row r="8" spans="1:17">
      <c r="A8" s="217" t="s">
        <v>16</v>
      </c>
      <c r="B8" s="383" t="s">
        <v>368</v>
      </c>
      <c r="C8" s="384"/>
      <c r="D8" s="384"/>
      <c r="E8" s="384"/>
      <c r="F8" s="384"/>
      <c r="G8" s="384"/>
      <c r="H8" s="384"/>
      <c r="I8" s="384"/>
      <c r="J8" s="385"/>
      <c r="K8" s="385"/>
      <c r="L8" s="386"/>
    </row>
    <row r="9" spans="1:17" ht="15.75" customHeight="1" thickBot="1">
      <c r="A9" s="967" t="s">
        <v>16</v>
      </c>
      <c r="B9" s="968" t="s">
        <v>16</v>
      </c>
      <c r="C9" s="387" t="s">
        <v>369</v>
      </c>
      <c r="D9" s="388"/>
      <c r="E9" s="388"/>
      <c r="F9" s="389"/>
      <c r="G9" s="389"/>
      <c r="H9" s="388"/>
      <c r="I9" s="389"/>
      <c r="J9" s="390"/>
      <c r="K9" s="390"/>
      <c r="L9" s="391"/>
    </row>
    <row r="10" spans="1:17" ht="18" customHeight="1" thickBot="1">
      <c r="A10" s="2864" t="s">
        <v>16</v>
      </c>
      <c r="B10" s="2908" t="s">
        <v>16</v>
      </c>
      <c r="C10" s="2906" t="s">
        <v>16</v>
      </c>
      <c r="D10" s="2854" t="s">
        <v>370</v>
      </c>
      <c r="E10" s="2207" t="s">
        <v>20</v>
      </c>
      <c r="F10" s="2856" t="s">
        <v>21</v>
      </c>
      <c r="G10" s="2836" t="s">
        <v>95</v>
      </c>
      <c r="H10" s="1849" t="s">
        <v>371</v>
      </c>
      <c r="I10" s="705" t="s">
        <v>24</v>
      </c>
      <c r="J10" s="236">
        <v>1381.2</v>
      </c>
      <c r="K10" s="236">
        <v>810</v>
      </c>
      <c r="L10" s="237">
        <v>810</v>
      </c>
    </row>
    <row r="11" spans="1:17" ht="17.25" customHeight="1">
      <c r="A11" s="2865"/>
      <c r="B11" s="2909"/>
      <c r="C11" s="2907"/>
      <c r="D11" s="2855"/>
      <c r="E11" s="2207"/>
      <c r="F11" s="2798"/>
      <c r="G11" s="2837"/>
      <c r="H11" s="1849"/>
      <c r="I11" s="581" t="s">
        <v>88</v>
      </c>
      <c r="J11" s="280">
        <v>2029.9</v>
      </c>
      <c r="K11" s="280">
        <v>1829.9</v>
      </c>
      <c r="L11" s="281">
        <v>1829.9</v>
      </c>
      <c r="N11" s="532"/>
      <c r="Q11" s="532"/>
    </row>
    <row r="12" spans="1:17" ht="17.25" customHeight="1">
      <c r="A12" s="2865"/>
      <c r="B12" s="2909"/>
      <c r="C12" s="2907"/>
      <c r="D12" s="2855"/>
      <c r="E12" s="2207"/>
      <c r="F12" s="2273"/>
      <c r="G12" s="2838"/>
      <c r="H12" s="1849"/>
      <c r="I12" s="589" t="s">
        <v>31</v>
      </c>
      <c r="J12" s="575">
        <v>0</v>
      </c>
      <c r="K12" s="575">
        <v>0</v>
      </c>
      <c r="L12" s="252">
        <v>0</v>
      </c>
    </row>
    <row r="13" spans="1:17" ht="25.5" customHeight="1">
      <c r="A13" s="2865"/>
      <c r="B13" s="2909"/>
      <c r="C13" s="2907"/>
      <c r="D13" s="2855"/>
      <c r="E13" s="2903"/>
      <c r="F13" s="706" t="s">
        <v>130</v>
      </c>
      <c r="G13" s="2875" t="s">
        <v>131</v>
      </c>
      <c r="H13" s="2187"/>
      <c r="I13" s="707" t="s">
        <v>24</v>
      </c>
      <c r="J13" s="645">
        <v>129.69999999999999</v>
      </c>
      <c r="K13" s="645">
        <v>129.69999999999999</v>
      </c>
      <c r="L13" s="582">
        <v>129.69999999999999</v>
      </c>
    </row>
    <row r="14" spans="1:17" ht="24">
      <c r="A14" s="2865"/>
      <c r="B14" s="2909"/>
      <c r="C14" s="2907"/>
      <c r="D14" s="2855"/>
      <c r="E14" s="2903"/>
      <c r="F14" s="708" t="s">
        <v>132</v>
      </c>
      <c r="G14" s="2876"/>
      <c r="H14" s="2187"/>
      <c r="I14" s="583" t="s">
        <v>24</v>
      </c>
      <c r="J14" s="460">
        <v>45.3</v>
      </c>
      <c r="K14" s="460">
        <v>45.3</v>
      </c>
      <c r="L14" s="1085">
        <v>45.3</v>
      </c>
    </row>
    <row r="15" spans="1:17" ht="13.5" customHeight="1">
      <c r="A15" s="2865"/>
      <c r="B15" s="2909"/>
      <c r="C15" s="2907"/>
      <c r="D15" s="2855"/>
      <c r="E15" s="2903"/>
      <c r="F15" s="708" t="s">
        <v>133</v>
      </c>
      <c r="G15" s="2876"/>
      <c r="H15" s="2187"/>
      <c r="I15" s="583" t="s">
        <v>24</v>
      </c>
      <c r="J15" s="460">
        <v>4</v>
      </c>
      <c r="K15" s="460">
        <v>4</v>
      </c>
      <c r="L15" s="1085">
        <v>4</v>
      </c>
    </row>
    <row r="16" spans="1:17" ht="16.5" customHeight="1">
      <c r="A16" s="2865"/>
      <c r="B16" s="2909"/>
      <c r="C16" s="2907"/>
      <c r="D16" s="2855"/>
      <c r="E16" s="2903"/>
      <c r="F16" s="708" t="s">
        <v>134</v>
      </c>
      <c r="G16" s="2876"/>
      <c r="H16" s="2187"/>
      <c r="I16" s="583" t="s">
        <v>24</v>
      </c>
      <c r="J16" s="460">
        <v>70.900000000000006</v>
      </c>
      <c r="K16" s="460">
        <v>70.900000000000006</v>
      </c>
      <c r="L16" s="1085">
        <v>70.900000000000006</v>
      </c>
    </row>
    <row r="17" spans="1:12" ht="15" customHeight="1">
      <c r="A17" s="2865"/>
      <c r="B17" s="2909"/>
      <c r="C17" s="2907"/>
      <c r="D17" s="2855"/>
      <c r="E17" s="2903"/>
      <c r="F17" s="708" t="s">
        <v>135</v>
      </c>
      <c r="G17" s="2876"/>
      <c r="H17" s="2187"/>
      <c r="I17" s="583" t="s">
        <v>24</v>
      </c>
      <c r="J17" s="460">
        <v>36.299999999999997</v>
      </c>
      <c r="K17" s="460">
        <v>36.299999999999997</v>
      </c>
      <c r="L17" s="1085">
        <v>36.299999999999997</v>
      </c>
    </row>
    <row r="18" spans="1:12" ht="13.5" customHeight="1">
      <c r="A18" s="2865"/>
      <c r="B18" s="2909"/>
      <c r="C18" s="2907"/>
      <c r="D18" s="2855"/>
      <c r="E18" s="2903"/>
      <c r="F18" s="708" t="s">
        <v>136</v>
      </c>
      <c r="G18" s="2876"/>
      <c r="H18" s="2187"/>
      <c r="I18" s="583" t="s">
        <v>24</v>
      </c>
      <c r="J18" s="460">
        <v>34.700000000000003</v>
      </c>
      <c r="K18" s="460">
        <v>34.700000000000003</v>
      </c>
      <c r="L18" s="1085">
        <v>34.700000000000003</v>
      </c>
    </row>
    <row r="19" spans="1:12" ht="12.75" customHeight="1">
      <c r="A19" s="2865"/>
      <c r="B19" s="2909"/>
      <c r="C19" s="2907"/>
      <c r="D19" s="2855"/>
      <c r="E19" s="2903"/>
      <c r="F19" s="708" t="s">
        <v>137</v>
      </c>
      <c r="G19" s="2876"/>
      <c r="H19" s="2187"/>
      <c r="I19" s="295" t="s">
        <v>24</v>
      </c>
      <c r="J19" s="405">
        <v>21.1</v>
      </c>
      <c r="K19" s="405">
        <v>21.1</v>
      </c>
      <c r="L19" s="652">
        <v>21.1</v>
      </c>
    </row>
    <row r="20" spans="1:12" ht="14.25" customHeight="1">
      <c r="A20" s="2865"/>
      <c r="B20" s="2909"/>
      <c r="C20" s="2907"/>
      <c r="D20" s="2855"/>
      <c r="E20" s="2903"/>
      <c r="F20" s="2735" t="s">
        <v>138</v>
      </c>
      <c r="G20" s="2876"/>
      <c r="H20" s="2187"/>
      <c r="I20" s="581" t="s">
        <v>24</v>
      </c>
      <c r="J20" s="31">
        <v>78.900000000000006</v>
      </c>
      <c r="K20" s="31">
        <v>78.900000000000006</v>
      </c>
      <c r="L20" s="582">
        <v>78.900000000000006</v>
      </c>
    </row>
    <row r="21" spans="1:12" ht="14.25" customHeight="1">
      <c r="A21" s="2865"/>
      <c r="B21" s="2909"/>
      <c r="C21" s="2907"/>
      <c r="D21" s="2855"/>
      <c r="E21" s="2903"/>
      <c r="F21" s="2774"/>
      <c r="G21" s="2876"/>
      <c r="H21" s="2187"/>
      <c r="I21" s="589" t="s">
        <v>31</v>
      </c>
      <c r="J21" s="408">
        <v>0</v>
      </c>
      <c r="K21" s="408">
        <v>0</v>
      </c>
      <c r="L21" s="585">
        <v>0</v>
      </c>
    </row>
    <row r="22" spans="1:12" ht="14.25" customHeight="1">
      <c r="A22" s="2865"/>
      <c r="B22" s="2909"/>
      <c r="C22" s="2907"/>
      <c r="D22" s="2855"/>
      <c r="E22" s="2903"/>
      <c r="F22" s="708" t="s">
        <v>139</v>
      </c>
      <c r="G22" s="2876"/>
      <c r="H22" s="2187"/>
      <c r="I22" s="707" t="s">
        <v>24</v>
      </c>
      <c r="J22" s="645">
        <v>39</v>
      </c>
      <c r="K22" s="645">
        <v>39</v>
      </c>
      <c r="L22" s="1086">
        <v>39</v>
      </c>
    </row>
    <row r="23" spans="1:12" ht="25.5" customHeight="1">
      <c r="A23" s="2865"/>
      <c r="B23" s="2909"/>
      <c r="C23" s="2907"/>
      <c r="D23" s="2855"/>
      <c r="E23" s="2903"/>
      <c r="F23" s="708" t="s">
        <v>140</v>
      </c>
      <c r="G23" s="2876"/>
      <c r="H23" s="2187"/>
      <c r="I23" s="583" t="s">
        <v>24</v>
      </c>
      <c r="J23" s="460">
        <v>125.1</v>
      </c>
      <c r="K23" s="460">
        <v>125.1</v>
      </c>
      <c r="L23" s="1085">
        <v>125.1</v>
      </c>
    </row>
    <row r="24" spans="1:12" ht="15" customHeight="1">
      <c r="A24" s="2865"/>
      <c r="B24" s="2909"/>
      <c r="C24" s="2907"/>
      <c r="D24" s="2855"/>
      <c r="E24" s="2903"/>
      <c r="F24" s="2860" t="s">
        <v>141</v>
      </c>
      <c r="G24" s="2876"/>
      <c r="H24" s="2187"/>
      <c r="I24" s="589" t="s">
        <v>24</v>
      </c>
      <c r="J24" s="408">
        <v>198.7</v>
      </c>
      <c r="K24" s="408">
        <v>198.7</v>
      </c>
      <c r="L24" s="585">
        <v>198.7</v>
      </c>
    </row>
    <row r="25" spans="1:12" ht="15" customHeight="1">
      <c r="A25" s="2865"/>
      <c r="B25" s="2909"/>
      <c r="C25" s="2907"/>
      <c r="D25" s="2855"/>
      <c r="E25" s="2904"/>
      <c r="F25" s="2775"/>
      <c r="G25" s="2877"/>
      <c r="H25" s="2878"/>
      <c r="I25" s="646" t="s">
        <v>25</v>
      </c>
      <c r="J25" s="553">
        <f>SUM(J10:J24)</f>
        <v>4194.8</v>
      </c>
      <c r="K25" s="553">
        <f t="shared" ref="K25:L25" si="0">SUM(K10:K24)</f>
        <v>3423.6</v>
      </c>
      <c r="L25" s="273">
        <f t="shared" si="0"/>
        <v>3423.6</v>
      </c>
    </row>
    <row r="26" spans="1:12" ht="13.5" customHeight="1">
      <c r="A26" s="2130" t="s">
        <v>16</v>
      </c>
      <c r="B26" s="2919" t="s">
        <v>16</v>
      </c>
      <c r="C26" s="2421" t="s">
        <v>26</v>
      </c>
      <c r="D26" s="2881" t="s">
        <v>372</v>
      </c>
      <c r="E26" s="2868" t="s">
        <v>181</v>
      </c>
      <c r="F26" s="2856" t="s">
        <v>21</v>
      </c>
      <c r="G26" s="2879" t="s">
        <v>95</v>
      </c>
      <c r="H26" s="2545" t="s">
        <v>373</v>
      </c>
      <c r="I26" s="709" t="s">
        <v>24</v>
      </c>
      <c r="J26" s="432">
        <v>20</v>
      </c>
      <c r="K26" s="432">
        <v>20</v>
      </c>
      <c r="L26" s="46">
        <v>20</v>
      </c>
    </row>
    <row r="27" spans="1:12">
      <c r="A27" s="2131"/>
      <c r="B27" s="2427"/>
      <c r="C27" s="2421"/>
      <c r="D27" s="2881"/>
      <c r="E27" s="1722"/>
      <c r="F27" s="2798"/>
      <c r="G27" s="2880"/>
      <c r="H27" s="2205"/>
      <c r="I27" s="494" t="s">
        <v>25</v>
      </c>
      <c r="J27" s="433">
        <f>SUM(J26)</f>
        <v>20</v>
      </c>
      <c r="K27" s="433">
        <f t="shared" ref="K27:L27" si="1">SUM(K26)</f>
        <v>20</v>
      </c>
      <c r="L27" s="4">
        <f t="shared" si="1"/>
        <v>20</v>
      </c>
    </row>
    <row r="28" spans="1:12" ht="51" customHeight="1">
      <c r="A28" s="2866" t="s">
        <v>16</v>
      </c>
      <c r="B28" s="1966" t="s">
        <v>16</v>
      </c>
      <c r="C28" s="1965" t="s">
        <v>28</v>
      </c>
      <c r="D28" s="1907" t="s">
        <v>374</v>
      </c>
      <c r="E28" s="2869" t="s">
        <v>181</v>
      </c>
      <c r="F28" s="2856" t="s">
        <v>21</v>
      </c>
      <c r="G28" s="2888" t="s">
        <v>182</v>
      </c>
      <c r="H28" s="2828" t="s">
        <v>375</v>
      </c>
      <c r="I28" s="577" t="s">
        <v>24</v>
      </c>
      <c r="J28" s="461">
        <v>7.2</v>
      </c>
      <c r="K28" s="461">
        <v>0</v>
      </c>
      <c r="L28" s="461">
        <v>0</v>
      </c>
    </row>
    <row r="29" spans="1:12" ht="25.5" customHeight="1" thickBot="1">
      <c r="A29" s="2867"/>
      <c r="B29" s="2910"/>
      <c r="C29" s="2844"/>
      <c r="D29" s="2845"/>
      <c r="E29" s="1723"/>
      <c r="F29" s="2273"/>
      <c r="G29" s="2889"/>
      <c r="H29" s="2890"/>
      <c r="I29" s="710" t="s">
        <v>25</v>
      </c>
      <c r="J29" s="214">
        <f>SUM(J28:J28)</f>
        <v>7.2</v>
      </c>
      <c r="K29" s="214">
        <f>SUM(K28:K28)</f>
        <v>0</v>
      </c>
      <c r="L29" s="214">
        <f>SUM(L28:L28)</f>
        <v>0</v>
      </c>
    </row>
    <row r="30" spans="1:12">
      <c r="A30" s="219" t="s">
        <v>16</v>
      </c>
      <c r="B30" s="392" t="s">
        <v>16</v>
      </c>
      <c r="C30" s="2871" t="s">
        <v>81</v>
      </c>
      <c r="D30" s="2871"/>
      <c r="E30" s="2871"/>
      <c r="F30" s="2871"/>
      <c r="G30" s="2871"/>
      <c r="H30" s="2871"/>
      <c r="I30" s="2872"/>
      <c r="J30" s="393">
        <f>J25+J27+J29</f>
        <v>4222</v>
      </c>
      <c r="K30" s="393">
        <f>K25+K27+K29</f>
        <v>3443.6</v>
      </c>
      <c r="L30" s="394">
        <f>L25+L27+L29</f>
        <v>3443.6</v>
      </c>
    </row>
    <row r="31" spans="1:12">
      <c r="A31" s="182" t="s">
        <v>16</v>
      </c>
      <c r="B31" s="80" t="s">
        <v>26</v>
      </c>
      <c r="C31" s="395" t="s">
        <v>376</v>
      </c>
      <c r="D31" s="388"/>
      <c r="E31" s="388"/>
      <c r="F31" s="388"/>
      <c r="G31" s="388"/>
      <c r="H31" s="388"/>
      <c r="I31" s="388"/>
      <c r="J31" s="396"/>
      <c r="K31" s="396"/>
      <c r="L31" s="397"/>
    </row>
    <row r="32" spans="1:12" ht="29.25" customHeight="1">
      <c r="A32" s="217" t="s">
        <v>16</v>
      </c>
      <c r="B32" s="218" t="s">
        <v>26</v>
      </c>
      <c r="C32" s="2124" t="s">
        <v>16</v>
      </c>
      <c r="D32" s="2140" t="s">
        <v>377</v>
      </c>
      <c r="E32" s="2207" t="s">
        <v>181</v>
      </c>
      <c r="F32" s="644" t="s">
        <v>21</v>
      </c>
      <c r="G32" s="711" t="s">
        <v>95</v>
      </c>
      <c r="H32" s="2894" t="s">
        <v>378</v>
      </c>
      <c r="I32" s="398" t="s">
        <v>24</v>
      </c>
      <c r="J32" s="399">
        <v>0</v>
      </c>
      <c r="K32" s="399">
        <v>0</v>
      </c>
      <c r="L32" s="400">
        <v>0</v>
      </c>
    </row>
    <row r="33" spans="1:12" ht="20.25" customHeight="1">
      <c r="A33" s="182"/>
      <c r="B33" s="279"/>
      <c r="C33" s="2124"/>
      <c r="D33" s="2140"/>
      <c r="E33" s="2207"/>
      <c r="F33" s="2857" t="s">
        <v>130</v>
      </c>
      <c r="G33" s="2891" t="s">
        <v>131</v>
      </c>
      <c r="H33" s="2894"/>
      <c r="I33" s="401" t="s">
        <v>24</v>
      </c>
      <c r="J33" s="402">
        <v>163.4</v>
      </c>
      <c r="K33" s="402">
        <v>163.4</v>
      </c>
      <c r="L33" s="1056">
        <v>163.4</v>
      </c>
    </row>
    <row r="34" spans="1:12" ht="20.25" customHeight="1">
      <c r="A34" s="182"/>
      <c r="B34" s="279"/>
      <c r="C34" s="2124"/>
      <c r="D34" s="2140"/>
      <c r="E34" s="2207"/>
      <c r="F34" s="1761"/>
      <c r="G34" s="2892"/>
      <c r="H34" s="2894"/>
      <c r="I34" s="404" t="s">
        <v>31</v>
      </c>
      <c r="J34" s="405">
        <v>0.8</v>
      </c>
      <c r="K34" s="405">
        <v>0</v>
      </c>
      <c r="L34" s="585">
        <v>0</v>
      </c>
    </row>
    <row r="35" spans="1:12" ht="20.25" customHeight="1">
      <c r="A35" s="182"/>
      <c r="B35" s="279"/>
      <c r="C35" s="2124"/>
      <c r="D35" s="2140"/>
      <c r="E35" s="2207"/>
      <c r="F35" s="1760" t="s">
        <v>132</v>
      </c>
      <c r="G35" s="2892"/>
      <c r="H35" s="2894"/>
      <c r="I35" s="401" t="s">
        <v>24</v>
      </c>
      <c r="J35" s="31">
        <v>80</v>
      </c>
      <c r="K35" s="31">
        <v>80</v>
      </c>
      <c r="L35" s="586">
        <v>80</v>
      </c>
    </row>
    <row r="36" spans="1:12">
      <c r="A36" s="182"/>
      <c r="B36" s="279"/>
      <c r="C36" s="2124"/>
      <c r="D36" s="2140"/>
      <c r="E36" s="2207"/>
      <c r="F36" s="2858"/>
      <c r="G36" s="2892"/>
      <c r="H36" s="2894"/>
      <c r="I36" s="404" t="s">
        <v>31</v>
      </c>
      <c r="J36" s="405">
        <v>1.5</v>
      </c>
      <c r="K36" s="405">
        <v>0</v>
      </c>
      <c r="L36" s="406">
        <v>0</v>
      </c>
    </row>
    <row r="37" spans="1:12">
      <c r="A37" s="182"/>
      <c r="B37" s="279"/>
      <c r="C37" s="2124"/>
      <c r="D37" s="2140"/>
      <c r="E37" s="2207"/>
      <c r="F37" s="2859" t="s">
        <v>133</v>
      </c>
      <c r="G37" s="2892"/>
      <c r="H37" s="2894"/>
      <c r="I37" s="401" t="s">
        <v>24</v>
      </c>
      <c r="J37" s="31">
        <v>124.3</v>
      </c>
      <c r="K37" s="31">
        <v>124.3</v>
      </c>
      <c r="L37" s="32">
        <v>124.3</v>
      </c>
    </row>
    <row r="38" spans="1:12">
      <c r="A38" s="182"/>
      <c r="B38" s="279"/>
      <c r="C38" s="2124"/>
      <c r="D38" s="2140"/>
      <c r="E38" s="2207"/>
      <c r="F38" s="2858"/>
      <c r="G38" s="2892"/>
      <c r="H38" s="2894"/>
      <c r="I38" s="404" t="s">
        <v>31</v>
      </c>
      <c r="J38" s="405">
        <v>1.1000000000000001</v>
      </c>
      <c r="K38" s="405">
        <v>0</v>
      </c>
      <c r="L38" s="406">
        <v>0</v>
      </c>
    </row>
    <row r="39" spans="1:12">
      <c r="A39" s="182"/>
      <c r="B39" s="279"/>
      <c r="C39" s="2124"/>
      <c r="D39" s="2140"/>
      <c r="E39" s="2207"/>
      <c r="F39" s="2859" t="s">
        <v>134</v>
      </c>
      <c r="G39" s="2892"/>
      <c r="H39" s="2894"/>
      <c r="I39" s="401" t="s">
        <v>24</v>
      </c>
      <c r="J39" s="31">
        <v>29.4</v>
      </c>
      <c r="K39" s="31">
        <v>29.4</v>
      </c>
      <c r="L39" s="582">
        <v>29.4</v>
      </c>
    </row>
    <row r="40" spans="1:12">
      <c r="A40" s="182"/>
      <c r="B40" s="279"/>
      <c r="C40" s="2124"/>
      <c r="D40" s="2140"/>
      <c r="E40" s="2207"/>
      <c r="F40" s="2858"/>
      <c r="G40" s="2892"/>
      <c r="H40" s="2894"/>
      <c r="I40" s="404" t="s">
        <v>31</v>
      </c>
      <c r="J40" s="405">
        <v>0.2</v>
      </c>
      <c r="K40" s="405">
        <v>0</v>
      </c>
      <c r="L40" s="585">
        <v>0</v>
      </c>
    </row>
    <row r="41" spans="1:12">
      <c r="A41" s="182"/>
      <c r="B41" s="279"/>
      <c r="C41" s="2124"/>
      <c r="D41" s="2140"/>
      <c r="E41" s="2207"/>
      <c r="F41" s="2859" t="s">
        <v>135</v>
      </c>
      <c r="G41" s="2892"/>
      <c r="H41" s="2894"/>
      <c r="I41" s="401" t="s">
        <v>24</v>
      </c>
      <c r="J41" s="31">
        <v>171.5</v>
      </c>
      <c r="K41" s="31">
        <v>171.5</v>
      </c>
      <c r="L41" s="1086">
        <v>171.5</v>
      </c>
    </row>
    <row r="42" spans="1:12">
      <c r="A42" s="182"/>
      <c r="B42" s="279"/>
      <c r="C42" s="2124"/>
      <c r="D42" s="2140"/>
      <c r="E42" s="2207"/>
      <c r="F42" s="2858"/>
      <c r="G42" s="2892"/>
      <c r="H42" s="2894"/>
      <c r="I42" s="404" t="s">
        <v>31</v>
      </c>
      <c r="J42" s="405">
        <v>1.1000000000000001</v>
      </c>
      <c r="K42" s="405">
        <v>0</v>
      </c>
      <c r="L42" s="652">
        <v>0</v>
      </c>
    </row>
    <row r="43" spans="1:12">
      <c r="A43" s="182"/>
      <c r="B43" s="279"/>
      <c r="C43" s="2124"/>
      <c r="D43" s="2140"/>
      <c r="E43" s="2207"/>
      <c r="F43" s="2859" t="s">
        <v>136</v>
      </c>
      <c r="G43" s="2892"/>
      <c r="H43" s="2894"/>
      <c r="I43" s="401" t="s">
        <v>24</v>
      </c>
      <c r="J43" s="31">
        <v>32.700000000000003</v>
      </c>
      <c r="K43" s="31">
        <v>32.700000000000003</v>
      </c>
      <c r="L43" s="582">
        <v>32.700000000000003</v>
      </c>
    </row>
    <row r="44" spans="1:12">
      <c r="A44" s="182"/>
      <c r="B44" s="279"/>
      <c r="C44" s="2124"/>
      <c r="D44" s="2140"/>
      <c r="E44" s="2207"/>
      <c r="F44" s="2858"/>
      <c r="G44" s="2892"/>
      <c r="H44" s="2894"/>
      <c r="I44" s="404" t="s">
        <v>31</v>
      </c>
      <c r="J44" s="405">
        <v>0</v>
      </c>
      <c r="K44" s="405">
        <v>0</v>
      </c>
      <c r="L44" s="652">
        <v>0</v>
      </c>
    </row>
    <row r="45" spans="1:12">
      <c r="A45" s="182"/>
      <c r="B45" s="279"/>
      <c r="C45" s="2124"/>
      <c r="D45" s="2140"/>
      <c r="E45" s="2207"/>
      <c r="F45" s="2859" t="s">
        <v>137</v>
      </c>
      <c r="G45" s="2892"/>
      <c r="H45" s="2894"/>
      <c r="I45" s="401" t="s">
        <v>24</v>
      </c>
      <c r="J45" s="31">
        <v>29.8</v>
      </c>
      <c r="K45" s="31">
        <v>29.8</v>
      </c>
      <c r="L45" s="582">
        <v>29.8</v>
      </c>
    </row>
    <row r="46" spans="1:12">
      <c r="A46" s="182"/>
      <c r="B46" s="279"/>
      <c r="C46" s="2124"/>
      <c r="D46" s="2140"/>
      <c r="E46" s="2207"/>
      <c r="F46" s="2858"/>
      <c r="G46" s="2892"/>
      <c r="H46" s="2894"/>
      <c r="I46" s="404" t="s">
        <v>31</v>
      </c>
      <c r="J46" s="405">
        <v>0.1</v>
      </c>
      <c r="K46" s="405">
        <v>0</v>
      </c>
      <c r="L46" s="585">
        <v>0</v>
      </c>
    </row>
    <row r="47" spans="1:12">
      <c r="A47" s="182"/>
      <c r="B47" s="279"/>
      <c r="C47" s="2124"/>
      <c r="D47" s="2140"/>
      <c r="E47" s="2207"/>
      <c r="F47" s="2859" t="s">
        <v>138</v>
      </c>
      <c r="G47" s="2892"/>
      <c r="H47" s="2894"/>
      <c r="I47" s="401" t="s">
        <v>24</v>
      </c>
      <c r="J47" s="31">
        <v>89.9</v>
      </c>
      <c r="K47" s="31">
        <v>89.9</v>
      </c>
      <c r="L47" s="1086">
        <v>89.9</v>
      </c>
    </row>
    <row r="48" spans="1:12">
      <c r="A48" s="182"/>
      <c r="B48" s="279"/>
      <c r="C48" s="2124"/>
      <c r="D48" s="2140"/>
      <c r="E48" s="2207"/>
      <c r="F48" s="2858"/>
      <c r="G48" s="2892"/>
      <c r="H48" s="2894"/>
      <c r="I48" s="404" t="s">
        <v>31</v>
      </c>
      <c r="J48" s="405">
        <v>4.2</v>
      </c>
      <c r="K48" s="405">
        <v>0</v>
      </c>
      <c r="L48" s="652">
        <v>0</v>
      </c>
    </row>
    <row r="49" spans="1:12">
      <c r="A49" s="182"/>
      <c r="B49" s="279"/>
      <c r="C49" s="2124"/>
      <c r="D49" s="2140"/>
      <c r="E49" s="2207"/>
      <c r="F49" s="2859" t="s">
        <v>139</v>
      </c>
      <c r="G49" s="2892"/>
      <c r="H49" s="2894"/>
      <c r="I49" s="401" t="s">
        <v>24</v>
      </c>
      <c r="J49" s="31">
        <v>83.8</v>
      </c>
      <c r="K49" s="31">
        <v>83.8</v>
      </c>
      <c r="L49" s="582">
        <v>83.8</v>
      </c>
    </row>
    <row r="50" spans="1:12">
      <c r="A50" s="182"/>
      <c r="B50" s="279"/>
      <c r="C50" s="2124"/>
      <c r="D50" s="2140"/>
      <c r="E50" s="2207"/>
      <c r="F50" s="2858"/>
      <c r="G50" s="2892"/>
      <c r="H50" s="2894"/>
      <c r="I50" s="404" t="s">
        <v>31</v>
      </c>
      <c r="J50" s="405">
        <v>0.5</v>
      </c>
      <c r="K50" s="405">
        <v>0</v>
      </c>
      <c r="L50" s="652">
        <v>0</v>
      </c>
    </row>
    <row r="51" spans="1:12" ht="20.25" customHeight="1">
      <c r="A51" s="182"/>
      <c r="B51" s="279"/>
      <c r="C51" s="2124"/>
      <c r="D51" s="2140"/>
      <c r="E51" s="2207"/>
      <c r="F51" s="2859" t="s">
        <v>140</v>
      </c>
      <c r="G51" s="2892"/>
      <c r="H51" s="2894"/>
      <c r="I51" s="401" t="s">
        <v>24</v>
      </c>
      <c r="J51" s="31">
        <v>43.1</v>
      </c>
      <c r="K51" s="31">
        <v>43.1</v>
      </c>
      <c r="L51" s="582">
        <v>43.1</v>
      </c>
    </row>
    <row r="52" spans="1:12">
      <c r="A52" s="182"/>
      <c r="B52" s="279"/>
      <c r="C52" s="2124"/>
      <c r="D52" s="2140"/>
      <c r="E52" s="2207"/>
      <c r="F52" s="2858"/>
      <c r="G52" s="2892"/>
      <c r="H52" s="2894"/>
      <c r="I52" s="404" t="s">
        <v>31</v>
      </c>
      <c r="J52" s="405">
        <v>0.5</v>
      </c>
      <c r="K52" s="405">
        <v>0</v>
      </c>
      <c r="L52" s="652">
        <v>0</v>
      </c>
    </row>
    <row r="53" spans="1:12">
      <c r="A53" s="182"/>
      <c r="B53" s="279"/>
      <c r="C53" s="2124"/>
      <c r="D53" s="2140"/>
      <c r="E53" s="2207"/>
      <c r="F53" s="2859" t="s">
        <v>141</v>
      </c>
      <c r="G53" s="2892"/>
      <c r="H53" s="2894"/>
      <c r="I53" s="401" t="s">
        <v>24</v>
      </c>
      <c r="J53" s="31">
        <v>102.7</v>
      </c>
      <c r="K53" s="31">
        <v>102.7</v>
      </c>
      <c r="L53" s="582">
        <v>102.7</v>
      </c>
    </row>
    <row r="54" spans="1:12">
      <c r="A54" s="182"/>
      <c r="B54" s="279"/>
      <c r="C54" s="2124"/>
      <c r="D54" s="2140"/>
      <c r="E54" s="2207"/>
      <c r="F54" s="1760"/>
      <c r="G54" s="2892"/>
      <c r="H54" s="2894"/>
      <c r="I54" s="407" t="s">
        <v>31</v>
      </c>
      <c r="J54" s="408">
        <v>2.7</v>
      </c>
      <c r="K54" s="408">
        <v>0</v>
      </c>
      <c r="L54" s="585">
        <v>0</v>
      </c>
    </row>
    <row r="55" spans="1:12">
      <c r="A55" s="182"/>
      <c r="B55" s="279"/>
      <c r="C55" s="2124"/>
      <c r="D55" s="2140"/>
      <c r="E55" s="2207"/>
      <c r="F55" s="1760"/>
      <c r="G55" s="2893"/>
      <c r="H55" s="2894"/>
      <c r="I55" s="712" t="s">
        <v>25</v>
      </c>
      <c r="J55" s="713">
        <f>SUM(J32:J54)</f>
        <v>963.30000000000018</v>
      </c>
      <c r="K55" s="713">
        <f t="shared" ref="K55:L55" si="2">SUM(K32:K54)</f>
        <v>950.59999999999991</v>
      </c>
      <c r="L55" s="484">
        <f t="shared" si="2"/>
        <v>950.59999999999991</v>
      </c>
    </row>
    <row r="56" spans="1:12" ht="15" customHeight="1">
      <c r="A56" s="217" t="s">
        <v>16</v>
      </c>
      <c r="B56" s="409" t="s">
        <v>26</v>
      </c>
      <c r="C56" s="2884" t="s">
        <v>26</v>
      </c>
      <c r="D56" s="2886" t="s">
        <v>379</v>
      </c>
      <c r="E56" s="2869" t="s">
        <v>20</v>
      </c>
      <c r="F56" s="2873" t="s">
        <v>21</v>
      </c>
      <c r="G56" s="2850" t="s">
        <v>95</v>
      </c>
      <c r="H56" s="2852" t="s">
        <v>23</v>
      </c>
      <c r="I56" s="410" t="s">
        <v>24</v>
      </c>
      <c r="J56" s="411">
        <v>30</v>
      </c>
      <c r="K56" s="166">
        <v>30</v>
      </c>
      <c r="L56" s="412">
        <v>30</v>
      </c>
    </row>
    <row r="57" spans="1:12">
      <c r="A57" s="219"/>
      <c r="B57" s="413"/>
      <c r="C57" s="2885"/>
      <c r="D57" s="2887"/>
      <c r="E57" s="2870"/>
      <c r="F57" s="2874"/>
      <c r="G57" s="2851"/>
      <c r="H57" s="2853"/>
      <c r="I57" s="414" t="s">
        <v>25</v>
      </c>
      <c r="J57" s="415">
        <f>SUM(J56:J56)</f>
        <v>30</v>
      </c>
      <c r="K57" s="416">
        <f>SUM(K56:K56)</f>
        <v>30</v>
      </c>
      <c r="L57" s="417">
        <f>SUM(L56:L56)</f>
        <v>30</v>
      </c>
    </row>
    <row r="58" spans="1:12">
      <c r="A58" s="77" t="s">
        <v>16</v>
      </c>
      <c r="B58" s="78" t="s">
        <v>26</v>
      </c>
      <c r="C58" s="1987" t="s">
        <v>81</v>
      </c>
      <c r="D58" s="1987"/>
      <c r="E58" s="1987"/>
      <c r="F58" s="1987"/>
      <c r="G58" s="1987"/>
      <c r="H58" s="1987"/>
      <c r="I58" s="1987"/>
      <c r="J58" s="418">
        <f>J55+J57</f>
        <v>993.30000000000018</v>
      </c>
      <c r="K58" s="419">
        <f>K55+K57</f>
        <v>980.59999999999991</v>
      </c>
      <c r="L58" s="420">
        <f>L55+L57</f>
        <v>980.59999999999991</v>
      </c>
    </row>
    <row r="59" spans="1:12" ht="23.25" customHeight="1" thickBot="1">
      <c r="A59" s="182" t="s">
        <v>16</v>
      </c>
      <c r="B59" s="78" t="s">
        <v>28</v>
      </c>
      <c r="C59" s="421" t="s">
        <v>380</v>
      </c>
      <c r="D59" s="422"/>
      <c r="E59" s="87"/>
      <c r="F59" s="87"/>
      <c r="G59" s="97"/>
      <c r="H59" s="87"/>
      <c r="I59" s="261"/>
      <c r="J59" s="423"/>
      <c r="K59" s="423"/>
      <c r="L59" s="424"/>
    </row>
    <row r="60" spans="1:12" ht="24" customHeight="1" thickBot="1">
      <c r="A60" s="1476" t="s">
        <v>16</v>
      </c>
      <c r="B60" s="1594" t="s">
        <v>28</v>
      </c>
      <c r="C60" s="1928" t="s">
        <v>16</v>
      </c>
      <c r="D60" s="1906" t="s">
        <v>381</v>
      </c>
      <c r="E60" s="1930" t="s">
        <v>20</v>
      </c>
      <c r="F60" s="2915" t="s">
        <v>21</v>
      </c>
      <c r="G60" s="2899" t="s">
        <v>95</v>
      </c>
      <c r="H60" s="2861" t="s">
        <v>382</v>
      </c>
      <c r="I60" s="1158" t="s">
        <v>24</v>
      </c>
      <c r="J60" s="485">
        <v>25</v>
      </c>
      <c r="K60" s="486">
        <v>25</v>
      </c>
      <c r="L60" s="487">
        <v>25</v>
      </c>
    </row>
    <row r="61" spans="1:12" ht="31.5" customHeight="1" thickBot="1">
      <c r="A61" s="1476"/>
      <c r="B61" s="1594"/>
      <c r="C61" s="1928"/>
      <c r="D61" s="1906"/>
      <c r="E61" s="1930"/>
      <c r="F61" s="2915"/>
      <c r="G61" s="2146"/>
      <c r="H61" s="2862"/>
      <c r="I61" s="494" t="s">
        <v>25</v>
      </c>
      <c r="J61" s="488">
        <f>SUM(J60)</f>
        <v>25</v>
      </c>
      <c r="K61" s="489">
        <f t="shared" ref="K61:L61" si="3">SUM(K60)</f>
        <v>25</v>
      </c>
      <c r="L61" s="284">
        <f t="shared" si="3"/>
        <v>25</v>
      </c>
    </row>
    <row r="62" spans="1:12" ht="24" customHeight="1">
      <c r="A62" s="1476" t="s">
        <v>16</v>
      </c>
      <c r="B62" s="1594" t="s">
        <v>28</v>
      </c>
      <c r="C62" s="1928" t="s">
        <v>26</v>
      </c>
      <c r="D62" s="2083" t="s">
        <v>383</v>
      </c>
      <c r="E62" s="1996" t="s">
        <v>181</v>
      </c>
      <c r="F62" s="2480" t="s">
        <v>21</v>
      </c>
      <c r="G62" s="1998" t="s">
        <v>182</v>
      </c>
      <c r="H62" s="2518" t="s">
        <v>384</v>
      </c>
      <c r="I62" s="577" t="s">
        <v>24</v>
      </c>
      <c r="J62" s="461">
        <v>170.8</v>
      </c>
      <c r="K62" s="461">
        <v>0</v>
      </c>
      <c r="L62" s="461">
        <v>0</v>
      </c>
    </row>
    <row r="63" spans="1:12" ht="24.75" customHeight="1">
      <c r="A63" s="1605"/>
      <c r="B63" s="1695"/>
      <c r="C63" s="1929"/>
      <c r="D63" s="2082"/>
      <c r="E63" s="2207"/>
      <c r="F63" s="2482"/>
      <c r="G63" s="2533"/>
      <c r="H63" s="2192"/>
      <c r="I63" s="855" t="s">
        <v>88</v>
      </c>
      <c r="J63" s="508">
        <v>0</v>
      </c>
      <c r="K63" s="508">
        <v>0</v>
      </c>
      <c r="L63" s="866">
        <v>0</v>
      </c>
    </row>
    <row r="64" spans="1:12" ht="21.75" customHeight="1" thickBot="1">
      <c r="A64" s="1605"/>
      <c r="B64" s="1695"/>
      <c r="C64" s="1929"/>
      <c r="D64" s="2082"/>
      <c r="E64" s="2207"/>
      <c r="F64" s="2482"/>
      <c r="G64" s="2533"/>
      <c r="H64" s="2192"/>
      <c r="I64" s="1374" t="s">
        <v>330</v>
      </c>
      <c r="J64" s="1159">
        <v>0</v>
      </c>
      <c r="K64" s="1159">
        <v>0</v>
      </c>
      <c r="L64" s="1375">
        <v>0</v>
      </c>
    </row>
    <row r="65" spans="1:12" ht="23.25" customHeight="1" thickBot="1">
      <c r="A65" s="1605"/>
      <c r="B65" s="1695"/>
      <c r="C65" s="1929"/>
      <c r="D65" s="2082"/>
      <c r="E65" s="1997"/>
      <c r="F65" s="2481"/>
      <c r="G65" s="1999"/>
      <c r="H65" s="2878"/>
      <c r="I65" s="710" t="s">
        <v>25</v>
      </c>
      <c r="J65" s="214">
        <f>SUM(J62:J64)</f>
        <v>170.8</v>
      </c>
      <c r="K65" s="214">
        <f t="shared" ref="K65:L65" si="4">SUM(K62:K64)</f>
        <v>0</v>
      </c>
      <c r="L65" s="214">
        <f t="shared" si="4"/>
        <v>0</v>
      </c>
    </row>
    <row r="66" spans="1:12" ht="27.75" customHeight="1" thickBot="1">
      <c r="A66" s="2126" t="s">
        <v>16</v>
      </c>
      <c r="B66" s="2149" t="s">
        <v>28</v>
      </c>
      <c r="C66" s="1993" t="s">
        <v>28</v>
      </c>
      <c r="D66" s="1923" t="s">
        <v>385</v>
      </c>
      <c r="E66" s="2207" t="s">
        <v>181</v>
      </c>
      <c r="F66" s="2509" t="s">
        <v>21</v>
      </c>
      <c r="G66" s="723" t="s">
        <v>182</v>
      </c>
      <c r="H66" s="1849" t="s">
        <v>386</v>
      </c>
      <c r="I66" s="858" t="s">
        <v>24</v>
      </c>
      <c r="J66" s="430">
        <v>70</v>
      </c>
      <c r="K66" s="430">
        <v>0</v>
      </c>
      <c r="L66" s="430">
        <v>0</v>
      </c>
    </row>
    <row r="67" spans="1:12" ht="26.25" customHeight="1" thickBot="1">
      <c r="A67" s="2127"/>
      <c r="B67" s="2138"/>
      <c r="C67" s="2124"/>
      <c r="D67" s="2125"/>
      <c r="E67" s="2207"/>
      <c r="F67" s="2535"/>
      <c r="G67" s="2819" t="s">
        <v>387</v>
      </c>
      <c r="H67" s="1849"/>
      <c r="I67" s="857" t="s">
        <v>330</v>
      </c>
      <c r="J67" s="430">
        <v>0</v>
      </c>
      <c r="K67" s="430">
        <v>0</v>
      </c>
      <c r="L67" s="430">
        <v>0</v>
      </c>
    </row>
    <row r="68" spans="1:12" ht="34.5" customHeight="1" thickBot="1">
      <c r="A68" s="2128"/>
      <c r="B68" s="2139"/>
      <c r="C68" s="1994"/>
      <c r="D68" s="1924"/>
      <c r="E68" s="1997"/>
      <c r="F68" s="2162"/>
      <c r="G68" s="2820"/>
      <c r="H68" s="2957"/>
      <c r="I68" s="216" t="s">
        <v>25</v>
      </c>
      <c r="J68" s="4">
        <f>SUM(J66:J67)</f>
        <v>70</v>
      </c>
      <c r="K68" s="4">
        <f>SUM(K66:K67)</f>
        <v>0</v>
      </c>
      <c r="L68" s="4">
        <f>SUM(L66:L67)</f>
        <v>0</v>
      </c>
    </row>
    <row r="69" spans="1:12" ht="15.75" thickBot="1">
      <c r="A69" s="77" t="s">
        <v>16</v>
      </c>
      <c r="B69" s="78" t="s">
        <v>28</v>
      </c>
      <c r="C69" s="1987" t="s">
        <v>81</v>
      </c>
      <c r="D69" s="1987"/>
      <c r="E69" s="1987"/>
      <c r="F69" s="1987"/>
      <c r="G69" s="1987"/>
      <c r="H69" s="1987"/>
      <c r="I69" s="1987"/>
      <c r="J69" s="418">
        <f>J61+J65+J68</f>
        <v>265.8</v>
      </c>
      <c r="K69" s="418">
        <f>K61+K65+K68</f>
        <v>25</v>
      </c>
      <c r="L69" s="425">
        <f>L61+L65+L68</f>
        <v>25</v>
      </c>
    </row>
    <row r="70" spans="1:12" ht="19.5" customHeight="1" thickBot="1">
      <c r="A70" s="182" t="s">
        <v>16</v>
      </c>
      <c r="B70" s="81" t="s">
        <v>32</v>
      </c>
      <c r="C70" s="426" t="s">
        <v>388</v>
      </c>
      <c r="D70" s="427"/>
      <c r="E70" s="427"/>
      <c r="F70" s="208"/>
      <c r="G70" s="427"/>
      <c r="H70" s="208"/>
      <c r="I70" s="427"/>
      <c r="J70" s="428"/>
      <c r="K70" s="428"/>
      <c r="L70" s="429"/>
    </row>
    <row r="71" spans="1:12" ht="26.25" customHeight="1" thickBot="1">
      <c r="A71" s="1476" t="s">
        <v>16</v>
      </c>
      <c r="B71" s="1594" t="s">
        <v>32</v>
      </c>
      <c r="C71" s="1928" t="s">
        <v>16</v>
      </c>
      <c r="D71" s="1906" t="s">
        <v>389</v>
      </c>
      <c r="E71" s="1930" t="s">
        <v>181</v>
      </c>
      <c r="F71" s="2201" t="s">
        <v>21</v>
      </c>
      <c r="G71" s="1932" t="s">
        <v>95</v>
      </c>
      <c r="H71" s="1925" t="s">
        <v>390</v>
      </c>
      <c r="I71" s="715" t="s">
        <v>24</v>
      </c>
      <c r="J71" s="95">
        <v>0</v>
      </c>
      <c r="K71" s="95">
        <v>0</v>
      </c>
      <c r="L71" s="430">
        <v>0</v>
      </c>
    </row>
    <row r="72" spans="1:12" ht="35.25" customHeight="1" thickBot="1">
      <c r="A72" s="1477"/>
      <c r="B72" s="1595"/>
      <c r="C72" s="2401"/>
      <c r="D72" s="2084"/>
      <c r="E72" s="2399"/>
      <c r="F72" s="2210"/>
      <c r="G72" s="2394"/>
      <c r="H72" s="1463"/>
      <c r="I72" s="216" t="s">
        <v>25</v>
      </c>
      <c r="J72" s="4">
        <f>SUM(J71:J71)</f>
        <v>0</v>
      </c>
      <c r="K72" s="272">
        <f>SUM(K71:K71)</f>
        <v>0</v>
      </c>
      <c r="L72" s="431">
        <f>SUM(L71:L71)</f>
        <v>0</v>
      </c>
    </row>
    <row r="73" spans="1:12" ht="26.25" customHeight="1">
      <c r="A73" s="1476" t="s">
        <v>16</v>
      </c>
      <c r="B73" s="1594" t="s">
        <v>32</v>
      </c>
      <c r="C73" s="2917" t="s">
        <v>26</v>
      </c>
      <c r="D73" s="3011" t="s">
        <v>391</v>
      </c>
      <c r="E73" s="2086" t="s">
        <v>20</v>
      </c>
      <c r="F73" s="2249" t="s">
        <v>21</v>
      </c>
      <c r="G73" s="2993" t="s">
        <v>117</v>
      </c>
      <c r="H73" s="2246" t="s">
        <v>392</v>
      </c>
      <c r="I73" s="716" t="s">
        <v>24</v>
      </c>
      <c r="J73" s="432">
        <v>97.2</v>
      </c>
      <c r="K73" s="311">
        <v>97.2</v>
      </c>
      <c r="L73" s="237">
        <v>97.2</v>
      </c>
    </row>
    <row r="74" spans="1:12" ht="23.25" customHeight="1">
      <c r="A74" s="1477"/>
      <c r="B74" s="1595"/>
      <c r="C74" s="2918"/>
      <c r="D74" s="2992"/>
      <c r="E74" s="2905"/>
      <c r="F74" s="1521"/>
      <c r="G74" s="2994"/>
      <c r="H74" s="2863"/>
      <c r="I74" s="494" t="s">
        <v>25</v>
      </c>
      <c r="J74" s="433">
        <f>SUM(J73)</f>
        <v>97.2</v>
      </c>
      <c r="K74" s="272">
        <f t="shared" ref="K74:L74" si="5">SUM(K73)</f>
        <v>97.2</v>
      </c>
      <c r="L74" s="283">
        <f t="shared" si="5"/>
        <v>97.2</v>
      </c>
    </row>
    <row r="75" spans="1:12" ht="23.25" customHeight="1">
      <c r="A75" s="1476" t="s">
        <v>16</v>
      </c>
      <c r="B75" s="1707" t="s">
        <v>32</v>
      </c>
      <c r="C75" s="2159" t="s">
        <v>28</v>
      </c>
      <c r="D75" s="2900" t="s">
        <v>393</v>
      </c>
      <c r="E75" s="2964" t="s">
        <v>181</v>
      </c>
      <c r="F75" s="2249" t="s">
        <v>21</v>
      </c>
      <c r="G75" s="2967" t="s">
        <v>182</v>
      </c>
      <c r="H75" s="2931" t="s">
        <v>394</v>
      </c>
      <c r="I75" s="1079" t="s">
        <v>24</v>
      </c>
      <c r="J75" s="1038">
        <v>0</v>
      </c>
      <c r="K75" s="1038">
        <v>0</v>
      </c>
      <c r="L75" s="1038">
        <v>0</v>
      </c>
    </row>
    <row r="76" spans="1:12" ht="21.75" customHeight="1">
      <c r="A76" s="1605"/>
      <c r="B76" s="1708"/>
      <c r="C76" s="2933"/>
      <c r="D76" s="2901"/>
      <c r="E76" s="2965"/>
      <c r="F76" s="2250"/>
      <c r="G76" s="2968"/>
      <c r="H76" s="2970"/>
      <c r="I76" s="1080" t="s">
        <v>232</v>
      </c>
      <c r="J76" s="1039">
        <v>19.100000000000001</v>
      </c>
      <c r="K76" s="1039">
        <v>0</v>
      </c>
      <c r="L76" s="1035">
        <v>0</v>
      </c>
    </row>
    <row r="77" spans="1:12" ht="23.25" customHeight="1">
      <c r="A77" s="1477"/>
      <c r="B77" s="1709"/>
      <c r="C77" s="2160"/>
      <c r="D77" s="2902"/>
      <c r="E77" s="2966"/>
      <c r="F77" s="1521"/>
      <c r="G77" s="2969"/>
      <c r="H77" s="2971"/>
      <c r="I77" s="494" t="s">
        <v>25</v>
      </c>
      <c r="J77" s="433">
        <f>SUM(J75:J76)</f>
        <v>19.100000000000001</v>
      </c>
      <c r="K77" s="1015">
        <f>SUM(K75)</f>
        <v>0</v>
      </c>
      <c r="L77" s="1061">
        <f>SUM(L75)</f>
        <v>0</v>
      </c>
    </row>
    <row r="78" spans="1:12">
      <c r="A78" s="77" t="s">
        <v>16</v>
      </c>
      <c r="B78" s="78" t="s">
        <v>32</v>
      </c>
      <c r="C78" s="1987" t="s">
        <v>81</v>
      </c>
      <c r="D78" s="1987"/>
      <c r="E78" s="1987"/>
      <c r="F78" s="1987"/>
      <c r="G78" s="1987"/>
      <c r="H78" s="1987"/>
      <c r="I78" s="1987"/>
      <c r="J78" s="418">
        <f>J72+J74+J77</f>
        <v>116.30000000000001</v>
      </c>
      <c r="K78" s="419">
        <f t="shared" ref="K78:L78" si="6">K72+K74</f>
        <v>97.2</v>
      </c>
      <c r="L78" s="434">
        <f t="shared" si="6"/>
        <v>97.2</v>
      </c>
    </row>
    <row r="79" spans="1:12">
      <c r="A79" s="435" t="s">
        <v>16</v>
      </c>
      <c r="B79" s="85" t="s">
        <v>34</v>
      </c>
      <c r="C79" s="207" t="s">
        <v>395</v>
      </c>
      <c r="D79" s="436"/>
      <c r="E79" s="436"/>
      <c r="F79" s="436"/>
      <c r="G79" s="436"/>
      <c r="H79" s="436"/>
      <c r="I79" s="436"/>
      <c r="J79" s="436"/>
      <c r="K79" s="436"/>
      <c r="L79" s="1087"/>
    </row>
    <row r="80" spans="1:12">
      <c r="A80" s="1476" t="s">
        <v>16</v>
      </c>
      <c r="B80" s="1594" t="s">
        <v>34</v>
      </c>
      <c r="C80" s="1928" t="s">
        <v>16</v>
      </c>
      <c r="D80" s="1964" t="s">
        <v>396</v>
      </c>
      <c r="E80" s="1930" t="s">
        <v>20</v>
      </c>
      <c r="F80" s="2201" t="s">
        <v>21</v>
      </c>
      <c r="G80" s="1932" t="s">
        <v>95</v>
      </c>
      <c r="H80" s="3000" t="s">
        <v>397</v>
      </c>
      <c r="I80" s="717" t="s">
        <v>24</v>
      </c>
      <c r="J80" s="437">
        <v>816.1</v>
      </c>
      <c r="K80" s="438">
        <v>750</v>
      </c>
      <c r="L80" s="622">
        <v>750</v>
      </c>
    </row>
    <row r="81" spans="1:12">
      <c r="A81" s="1476"/>
      <c r="B81" s="1594"/>
      <c r="C81" s="1928"/>
      <c r="D81" s="1964"/>
      <c r="E81" s="1930"/>
      <c r="F81" s="2201"/>
      <c r="G81" s="1932"/>
      <c r="H81" s="3000"/>
      <c r="I81" s="1376" t="s">
        <v>31</v>
      </c>
      <c r="J81" s="439">
        <v>5.5</v>
      </c>
      <c r="K81" s="440">
        <v>0</v>
      </c>
      <c r="L81" s="624">
        <v>0</v>
      </c>
    </row>
    <row r="82" spans="1:12" ht="19.5" customHeight="1">
      <c r="A82" s="1476"/>
      <c r="B82" s="1594"/>
      <c r="C82" s="1928"/>
      <c r="D82" s="1964"/>
      <c r="E82" s="1930"/>
      <c r="F82" s="2201"/>
      <c r="G82" s="1932"/>
      <c r="H82" s="3000"/>
      <c r="I82" s="718" t="s">
        <v>25</v>
      </c>
      <c r="J82" s="441">
        <f>SUM(J80:J81)</f>
        <v>821.6</v>
      </c>
      <c r="K82" s="442">
        <f t="shared" ref="K82:L82" si="7">SUM(K80:K81)</f>
        <v>750</v>
      </c>
      <c r="L82" s="484">
        <f t="shared" si="7"/>
        <v>750</v>
      </c>
    </row>
    <row r="83" spans="1:12" ht="18" customHeight="1">
      <c r="A83" s="2126" t="s">
        <v>16</v>
      </c>
      <c r="B83" s="2149" t="s">
        <v>34</v>
      </c>
      <c r="C83" s="1993" t="s">
        <v>26</v>
      </c>
      <c r="D83" s="2900" t="s">
        <v>398</v>
      </c>
      <c r="E83" s="3010" t="s">
        <v>20</v>
      </c>
      <c r="F83" s="2509" t="s">
        <v>21</v>
      </c>
      <c r="G83" s="1932" t="s">
        <v>399</v>
      </c>
      <c r="H83" s="3012" t="s">
        <v>23</v>
      </c>
      <c r="I83" s="717" t="s">
        <v>24</v>
      </c>
      <c r="J83" s="437">
        <v>250</v>
      </c>
      <c r="K83" s="438">
        <v>250</v>
      </c>
      <c r="L83" s="444">
        <v>250</v>
      </c>
    </row>
    <row r="84" spans="1:12" ht="20.25" customHeight="1" thickBot="1">
      <c r="A84" s="2126"/>
      <c r="B84" s="2149"/>
      <c r="C84" s="1993"/>
      <c r="D84" s="2900"/>
      <c r="E84" s="3010"/>
      <c r="F84" s="2509"/>
      <c r="G84" s="1932"/>
      <c r="H84" s="2916"/>
      <c r="I84" s="718" t="s">
        <v>25</v>
      </c>
      <c r="J84" s="441">
        <f>SUM(J83)</f>
        <v>250</v>
      </c>
      <c r="K84" s="442">
        <f t="shared" ref="K84:L84" si="8">SUM(K83)</f>
        <v>250</v>
      </c>
      <c r="L84" s="443">
        <f t="shared" si="8"/>
        <v>250</v>
      </c>
    </row>
    <row r="85" spans="1:12" ht="17.25" customHeight="1" thickBot="1">
      <c r="A85" s="2911" t="s">
        <v>16</v>
      </c>
      <c r="B85" s="2913" t="s">
        <v>34</v>
      </c>
      <c r="C85" s="2163" t="s">
        <v>28</v>
      </c>
      <c r="D85" s="2900" t="s">
        <v>400</v>
      </c>
      <c r="E85" s="2479" t="s">
        <v>181</v>
      </c>
      <c r="F85" s="2455" t="s">
        <v>21</v>
      </c>
      <c r="G85" s="2978" t="s">
        <v>401</v>
      </c>
      <c r="H85" s="2916" t="s">
        <v>402</v>
      </c>
      <c r="I85" s="717" t="s">
        <v>24</v>
      </c>
      <c r="J85" s="933">
        <v>0</v>
      </c>
      <c r="K85" s="895">
        <v>0</v>
      </c>
      <c r="L85" s="934">
        <v>0</v>
      </c>
    </row>
    <row r="86" spans="1:12" ht="25.5" customHeight="1" thickBot="1">
      <c r="A86" s="2912"/>
      <c r="B86" s="2914"/>
      <c r="C86" s="2165"/>
      <c r="D86" s="2901"/>
      <c r="E86" s="2143"/>
      <c r="F86" s="2535"/>
      <c r="G86" s="3009"/>
      <c r="H86" s="3006"/>
      <c r="I86" s="718" t="s">
        <v>25</v>
      </c>
      <c r="J86" s="441">
        <f>SUM(J85)</f>
        <v>0</v>
      </c>
      <c r="K86" s="442">
        <f t="shared" ref="K86:L86" si="9">SUM(K85)</f>
        <v>0</v>
      </c>
      <c r="L86" s="443">
        <f t="shared" si="9"/>
        <v>0</v>
      </c>
    </row>
    <row r="87" spans="1:12" ht="36" customHeight="1" thickBot="1">
      <c r="A87" s="2911" t="s">
        <v>16</v>
      </c>
      <c r="B87" s="2913" t="s">
        <v>34</v>
      </c>
      <c r="C87" s="1993" t="s">
        <v>32</v>
      </c>
      <c r="D87" s="2900" t="s">
        <v>403</v>
      </c>
      <c r="E87" s="1996" t="s">
        <v>181</v>
      </c>
      <c r="F87" s="2455" t="s">
        <v>21</v>
      </c>
      <c r="G87" s="1998" t="s">
        <v>401</v>
      </c>
      <c r="H87" s="2916" t="s">
        <v>404</v>
      </c>
      <c r="I87" s="717" t="s">
        <v>24</v>
      </c>
      <c r="J87" s="933">
        <v>0</v>
      </c>
      <c r="K87" s="895">
        <v>0</v>
      </c>
      <c r="L87" s="934">
        <v>0</v>
      </c>
    </row>
    <row r="88" spans="1:12" ht="40.5" customHeight="1" thickBot="1">
      <c r="A88" s="2912"/>
      <c r="B88" s="2914"/>
      <c r="C88" s="1994"/>
      <c r="D88" s="2902"/>
      <c r="E88" s="1997"/>
      <c r="F88" s="2162"/>
      <c r="G88" s="1999"/>
      <c r="H88" s="2549"/>
      <c r="I88" s="216" t="s">
        <v>25</v>
      </c>
      <c r="J88" s="2">
        <f>SUM(J87)</f>
        <v>0</v>
      </c>
      <c r="K88" s="272">
        <f t="shared" ref="K88:L88" si="10">SUM(K87)</f>
        <v>0</v>
      </c>
      <c r="L88" s="284">
        <f t="shared" si="10"/>
        <v>0</v>
      </c>
    </row>
    <row r="89" spans="1:12" ht="21" customHeight="1" thickBot="1">
      <c r="A89" s="77" t="s">
        <v>16</v>
      </c>
      <c r="B89" s="78" t="s">
        <v>34</v>
      </c>
      <c r="C89" s="2871" t="s">
        <v>81</v>
      </c>
      <c r="D89" s="2871"/>
      <c r="E89" s="2871"/>
      <c r="F89" s="2871"/>
      <c r="G89" s="2871"/>
      <c r="H89" s="2871"/>
      <c r="I89" s="2871"/>
      <c r="J89" s="445">
        <f>J82+J84+J86+J88</f>
        <v>1071.5999999999999</v>
      </c>
      <c r="K89" s="446">
        <f>K82+K84+K86+K88</f>
        <v>1000</v>
      </c>
      <c r="L89" s="447">
        <f>L82+L84+L86+L88</f>
        <v>1000</v>
      </c>
    </row>
    <row r="90" spans="1:12" ht="21" customHeight="1" thickBot="1">
      <c r="A90" s="77" t="s">
        <v>16</v>
      </c>
      <c r="B90" s="78" t="s">
        <v>67</v>
      </c>
      <c r="C90" s="1652" t="s">
        <v>405</v>
      </c>
      <c r="D90" s="1653"/>
      <c r="E90" s="1653"/>
      <c r="F90" s="1653"/>
      <c r="G90" s="1653"/>
      <c r="H90" s="1653"/>
      <c r="I90" s="1653"/>
      <c r="J90" s="1653"/>
      <c r="K90" s="1653"/>
      <c r="L90" s="2975"/>
    </row>
    <row r="91" spans="1:12" ht="24.75" customHeight="1" thickBot="1">
      <c r="A91" s="2911" t="s">
        <v>16</v>
      </c>
      <c r="B91" s="1960" t="s">
        <v>67</v>
      </c>
      <c r="C91" s="2985" t="s">
        <v>16</v>
      </c>
      <c r="D91" s="1927" t="s">
        <v>406</v>
      </c>
      <c r="E91" s="1931" t="s">
        <v>20</v>
      </c>
      <c r="F91" s="2189" t="s">
        <v>21</v>
      </c>
      <c r="G91" s="2989" t="s">
        <v>95</v>
      </c>
      <c r="H91" s="2980" t="s">
        <v>23</v>
      </c>
      <c r="I91" s="719" t="s">
        <v>289</v>
      </c>
      <c r="J91" s="247">
        <v>210</v>
      </c>
      <c r="K91" s="247">
        <v>210</v>
      </c>
      <c r="L91" s="448">
        <v>210</v>
      </c>
    </row>
    <row r="92" spans="1:12">
      <c r="A92" s="3021"/>
      <c r="B92" s="2973"/>
      <c r="C92" s="2986"/>
      <c r="D92" s="1906"/>
      <c r="E92" s="1930"/>
      <c r="F92" s="2201"/>
      <c r="G92" s="1932"/>
      <c r="H92" s="2981"/>
      <c r="I92" s="720" t="s">
        <v>31</v>
      </c>
      <c r="J92" s="449">
        <v>919.7</v>
      </c>
      <c r="K92" s="449">
        <v>0</v>
      </c>
      <c r="L92" s="450">
        <v>0</v>
      </c>
    </row>
    <row r="93" spans="1:12">
      <c r="A93" s="3022"/>
      <c r="B93" s="2974"/>
      <c r="C93" s="2987"/>
      <c r="D93" s="2080"/>
      <c r="E93" s="2972"/>
      <c r="F93" s="2988"/>
      <c r="G93" s="2990"/>
      <c r="H93" s="2982"/>
      <c r="I93" s="494" t="s">
        <v>25</v>
      </c>
      <c r="J93" s="36">
        <f>SUM(J91:J92)</f>
        <v>1129.7</v>
      </c>
      <c r="K93" s="36">
        <f>SUM(K91:K92)</f>
        <v>210</v>
      </c>
      <c r="L93" s="284">
        <f>SUM(L91:L92)</f>
        <v>210</v>
      </c>
    </row>
    <row r="94" spans="1:12">
      <c r="A94" s="435" t="s">
        <v>16</v>
      </c>
      <c r="B94" s="109" t="s">
        <v>67</v>
      </c>
      <c r="C94" s="1987" t="s">
        <v>81</v>
      </c>
      <c r="D94" s="1987"/>
      <c r="E94" s="1987"/>
      <c r="F94" s="1987"/>
      <c r="G94" s="1987"/>
      <c r="H94" s="1987"/>
      <c r="I94" s="1987"/>
      <c r="J94" s="418">
        <f>J93</f>
        <v>1129.7</v>
      </c>
      <c r="K94" s="419">
        <f t="shared" ref="K94:L94" si="11">K93</f>
        <v>210</v>
      </c>
      <c r="L94" s="451">
        <f t="shared" si="11"/>
        <v>210</v>
      </c>
    </row>
    <row r="95" spans="1:12" ht="15.75" customHeight="1" thickBot="1">
      <c r="A95" s="435" t="s">
        <v>16</v>
      </c>
      <c r="B95" s="452"/>
      <c r="C95" s="453"/>
      <c r="D95" s="453"/>
      <c r="E95" s="453"/>
      <c r="F95" s="453"/>
      <c r="G95" s="453"/>
      <c r="H95" s="453"/>
      <c r="I95" s="454" t="s">
        <v>84</v>
      </c>
      <c r="J95" s="455">
        <f>J30+J58+J69+J78+J89+J94</f>
        <v>7798.7</v>
      </c>
      <c r="K95" s="455">
        <f>K30+K58+K69+K78+K89+K94</f>
        <v>5756.4</v>
      </c>
      <c r="L95" s="299">
        <f>L30+L58+L69+L78+L89+L94</f>
        <v>5756.4</v>
      </c>
    </row>
    <row r="96" spans="1:12" ht="24" customHeight="1" thickBot="1">
      <c r="A96" s="435" t="s">
        <v>26</v>
      </c>
      <c r="B96" s="456" t="s">
        <v>407</v>
      </c>
      <c r="C96" s="453"/>
      <c r="D96" s="453"/>
      <c r="E96" s="453"/>
      <c r="F96" s="453"/>
      <c r="G96" s="453"/>
      <c r="H96" s="453"/>
      <c r="I96" s="453"/>
      <c r="J96" s="457"/>
      <c r="K96" s="457"/>
      <c r="L96" s="458"/>
    </row>
    <row r="97" spans="1:12">
      <c r="A97" s="305" t="s">
        <v>26</v>
      </c>
      <c r="B97" s="81" t="s">
        <v>16</v>
      </c>
      <c r="C97" s="395" t="s">
        <v>408</v>
      </c>
      <c r="D97" s="388"/>
      <c r="E97" s="388"/>
      <c r="F97" s="388"/>
      <c r="G97" s="388"/>
      <c r="H97" s="388"/>
      <c r="I97" s="388"/>
      <c r="J97" s="396"/>
      <c r="K97" s="396"/>
      <c r="L97" s="391"/>
    </row>
    <row r="98" spans="1:12" ht="24.75" customHeight="1" thickBot="1">
      <c r="A98" s="1596" t="s">
        <v>26</v>
      </c>
      <c r="B98" s="2492" t="s">
        <v>16</v>
      </c>
      <c r="C98" s="2174" t="s">
        <v>16</v>
      </c>
      <c r="D98" s="2992" t="s">
        <v>409</v>
      </c>
      <c r="E98" s="1931" t="s">
        <v>20</v>
      </c>
      <c r="F98" s="2189" t="s">
        <v>21</v>
      </c>
      <c r="G98" s="1933" t="s">
        <v>95</v>
      </c>
      <c r="H98" s="2389" t="s">
        <v>410</v>
      </c>
      <c r="I98" s="264" t="s">
        <v>24</v>
      </c>
      <c r="J98" s="265">
        <v>537</v>
      </c>
      <c r="K98" s="266">
        <v>537</v>
      </c>
      <c r="L98" s="267">
        <v>537</v>
      </c>
    </row>
    <row r="99" spans="1:12" ht="36" customHeight="1" thickBot="1">
      <c r="A99" s="1596"/>
      <c r="B99" s="2492"/>
      <c r="C99" s="2174"/>
      <c r="D99" s="2992"/>
      <c r="E99" s="1931"/>
      <c r="F99" s="2201"/>
      <c r="G99" s="1932"/>
      <c r="H99" s="1926"/>
      <c r="I99" s="216" t="s">
        <v>25</v>
      </c>
      <c r="J99" s="2">
        <f>SUM(J98)</f>
        <v>537</v>
      </c>
      <c r="K99" s="272">
        <f t="shared" ref="K99:L99" si="12">SUM(K98)</f>
        <v>537</v>
      </c>
      <c r="L99" s="431">
        <f t="shared" si="12"/>
        <v>537</v>
      </c>
    </row>
    <row r="100" spans="1:12" ht="27.75" customHeight="1" thickBot="1">
      <c r="A100" s="2323" t="s">
        <v>26</v>
      </c>
      <c r="B100" s="2977" t="s">
        <v>16</v>
      </c>
      <c r="C100" s="2991" t="s">
        <v>26</v>
      </c>
      <c r="D100" s="3023" t="s">
        <v>411</v>
      </c>
      <c r="E100" s="2834" t="s">
        <v>181</v>
      </c>
      <c r="F100" s="2976" t="s">
        <v>21</v>
      </c>
      <c r="G100" s="2978" t="s">
        <v>95</v>
      </c>
      <c r="H100" s="2983" t="s">
        <v>23</v>
      </c>
      <c r="I100" s="264" t="s">
        <v>24</v>
      </c>
      <c r="J100" s="265">
        <v>402.6</v>
      </c>
      <c r="K100" s="266">
        <v>402.6</v>
      </c>
      <c r="L100" s="267">
        <v>402.6</v>
      </c>
    </row>
    <row r="101" spans="1:12" ht="21" customHeight="1" thickBot="1">
      <c r="A101" s="1483"/>
      <c r="B101" s="2225"/>
      <c r="C101" s="2425"/>
      <c r="D101" s="2409"/>
      <c r="E101" s="1930"/>
      <c r="F101" s="2915"/>
      <c r="G101" s="2979"/>
      <c r="H101" s="2984"/>
      <c r="I101" s="1377" t="s">
        <v>88</v>
      </c>
      <c r="J101" s="1341">
        <v>16</v>
      </c>
      <c r="K101" s="1272">
        <v>0</v>
      </c>
      <c r="L101" s="1369">
        <v>0</v>
      </c>
    </row>
    <row r="102" spans="1:12" ht="42.75" customHeight="1">
      <c r="A102" s="1596"/>
      <c r="B102" s="2226"/>
      <c r="C102" s="2421"/>
      <c r="D102" s="2415"/>
      <c r="E102" s="1930"/>
      <c r="F102" s="2915"/>
      <c r="G102" s="2979"/>
      <c r="H102" s="2984"/>
      <c r="I102" s="714" t="s">
        <v>25</v>
      </c>
      <c r="J102" s="213">
        <f>SUM(J100:J101)</f>
        <v>418.6</v>
      </c>
      <c r="K102" s="459">
        <f t="shared" ref="K102:L102" si="13">SUM(K100:K101)</f>
        <v>402.6</v>
      </c>
      <c r="L102" s="431">
        <f t="shared" si="13"/>
        <v>402.6</v>
      </c>
    </row>
    <row r="103" spans="1:12" ht="21" customHeight="1">
      <c r="A103" s="2126" t="s">
        <v>26</v>
      </c>
      <c r="B103" s="2149" t="s">
        <v>16</v>
      </c>
      <c r="C103" s="1993" t="s">
        <v>28</v>
      </c>
      <c r="D103" s="2150" t="s">
        <v>412</v>
      </c>
      <c r="E103" s="1996" t="s">
        <v>181</v>
      </c>
      <c r="F103" s="2147" t="s">
        <v>130</v>
      </c>
      <c r="G103" s="3001" t="s">
        <v>131</v>
      </c>
      <c r="H103" s="2547" t="s">
        <v>413</v>
      </c>
      <c r="I103" s="653" t="s">
        <v>24</v>
      </c>
      <c r="J103" s="31">
        <v>355.7</v>
      </c>
      <c r="K103" s="31">
        <v>355.7</v>
      </c>
      <c r="L103" s="582">
        <v>355.7</v>
      </c>
    </row>
    <row r="104" spans="1:12" ht="20.25" customHeight="1">
      <c r="A104" s="2127"/>
      <c r="B104" s="2138"/>
      <c r="C104" s="2124"/>
      <c r="D104" s="2140"/>
      <c r="E104" s="2207"/>
      <c r="F104" s="2148"/>
      <c r="G104" s="3002"/>
      <c r="H104" s="2548"/>
      <c r="I104" s="587" t="s">
        <v>31</v>
      </c>
      <c r="J104" s="399">
        <v>0.1</v>
      </c>
      <c r="K104" s="399">
        <v>0</v>
      </c>
      <c r="L104" s="960">
        <v>0</v>
      </c>
    </row>
    <row r="105" spans="1:12" ht="14.25" customHeight="1">
      <c r="A105" s="2127"/>
      <c r="B105" s="2138"/>
      <c r="C105" s="2124"/>
      <c r="D105" s="2140"/>
      <c r="E105" s="2207"/>
      <c r="F105" s="2147" t="s">
        <v>132</v>
      </c>
      <c r="G105" s="3002"/>
      <c r="H105" s="2548"/>
      <c r="I105" s="653" t="s">
        <v>24</v>
      </c>
      <c r="J105" s="31">
        <v>29.7</v>
      </c>
      <c r="K105" s="31">
        <v>29.7</v>
      </c>
      <c r="L105" s="582">
        <v>29.7</v>
      </c>
    </row>
    <row r="106" spans="1:12" ht="19.5" customHeight="1">
      <c r="A106" s="2127"/>
      <c r="B106" s="2138"/>
      <c r="C106" s="2124"/>
      <c r="D106" s="2140"/>
      <c r="E106" s="2207"/>
      <c r="F106" s="2148"/>
      <c r="G106" s="3002"/>
      <c r="H106" s="2548"/>
      <c r="I106" s="588" t="s">
        <v>31</v>
      </c>
      <c r="J106" s="405">
        <v>0.1</v>
      </c>
      <c r="K106" s="405">
        <v>0</v>
      </c>
      <c r="L106" s="652">
        <v>0</v>
      </c>
    </row>
    <row r="107" spans="1:12">
      <c r="A107" s="2127"/>
      <c r="B107" s="2138"/>
      <c r="C107" s="2124"/>
      <c r="D107" s="2140"/>
      <c r="E107" s="2207"/>
      <c r="F107" s="2147" t="s">
        <v>133</v>
      </c>
      <c r="G107" s="3002"/>
      <c r="H107" s="2548"/>
      <c r="I107" s="653" t="s">
        <v>24</v>
      </c>
      <c r="J107" s="31">
        <v>12.8</v>
      </c>
      <c r="K107" s="31">
        <v>12.8</v>
      </c>
      <c r="L107" s="582">
        <v>12.8</v>
      </c>
    </row>
    <row r="108" spans="1:12">
      <c r="A108" s="2127"/>
      <c r="B108" s="2138"/>
      <c r="C108" s="2124"/>
      <c r="D108" s="2140"/>
      <c r="E108" s="2207"/>
      <c r="F108" s="2148"/>
      <c r="G108" s="3002"/>
      <c r="H108" s="2548"/>
      <c r="I108" s="588" t="s">
        <v>31</v>
      </c>
      <c r="J108" s="405">
        <v>0</v>
      </c>
      <c r="K108" s="405">
        <v>0</v>
      </c>
      <c r="L108" s="652">
        <v>0</v>
      </c>
    </row>
    <row r="109" spans="1:12">
      <c r="A109" s="2127"/>
      <c r="B109" s="2138"/>
      <c r="C109" s="2124"/>
      <c r="D109" s="2140"/>
      <c r="E109" s="2207"/>
      <c r="F109" s="2147" t="s">
        <v>134</v>
      </c>
      <c r="G109" s="3002"/>
      <c r="H109" s="2548"/>
      <c r="I109" s="653" t="s">
        <v>24</v>
      </c>
      <c r="J109" s="31">
        <v>8.1</v>
      </c>
      <c r="K109" s="31">
        <v>8.1</v>
      </c>
      <c r="L109" s="582">
        <v>8.1</v>
      </c>
    </row>
    <row r="110" spans="1:12">
      <c r="A110" s="2127"/>
      <c r="B110" s="2138"/>
      <c r="C110" s="2124"/>
      <c r="D110" s="2140"/>
      <c r="E110" s="2207"/>
      <c r="F110" s="2464"/>
      <c r="G110" s="3002"/>
      <c r="H110" s="2548"/>
      <c r="I110" s="959" t="s">
        <v>31</v>
      </c>
      <c r="J110" s="408">
        <v>0</v>
      </c>
      <c r="K110" s="408">
        <v>0</v>
      </c>
      <c r="L110" s="585">
        <v>0</v>
      </c>
    </row>
    <row r="111" spans="1:12">
      <c r="A111" s="2127"/>
      <c r="B111" s="2138"/>
      <c r="C111" s="2124"/>
      <c r="D111" s="2140"/>
      <c r="E111" s="2207"/>
      <c r="F111" s="956" t="s">
        <v>135</v>
      </c>
      <c r="G111" s="2876"/>
      <c r="H111" s="3006"/>
      <c r="I111" s="946" t="s">
        <v>24</v>
      </c>
      <c r="J111" s="645">
        <v>18.600000000000001</v>
      </c>
      <c r="K111" s="645">
        <v>18.600000000000001</v>
      </c>
      <c r="L111" s="1086">
        <v>18.600000000000001</v>
      </c>
    </row>
    <row r="112" spans="1:12">
      <c r="A112" s="2127"/>
      <c r="B112" s="2138"/>
      <c r="C112" s="2124"/>
      <c r="D112" s="2140"/>
      <c r="E112" s="2207"/>
      <c r="F112" s="680" t="s">
        <v>136</v>
      </c>
      <c r="G112" s="2876"/>
      <c r="H112" s="3006"/>
      <c r="I112" s="721" t="s">
        <v>24</v>
      </c>
      <c r="J112" s="460">
        <v>0.3</v>
      </c>
      <c r="K112" s="460">
        <v>0.3</v>
      </c>
      <c r="L112" s="1085">
        <v>0.3</v>
      </c>
    </row>
    <row r="113" spans="1:12">
      <c r="A113" s="2127"/>
      <c r="B113" s="2138"/>
      <c r="C113" s="2124"/>
      <c r="D113" s="2140"/>
      <c r="E113" s="2207"/>
      <c r="F113" s="680" t="s">
        <v>137</v>
      </c>
      <c r="G113" s="2876"/>
      <c r="H113" s="3006"/>
      <c r="I113" s="721" t="s">
        <v>24</v>
      </c>
      <c r="J113" s="460">
        <v>10.5</v>
      </c>
      <c r="K113" s="460">
        <v>10.5</v>
      </c>
      <c r="L113" s="1085">
        <v>10.5</v>
      </c>
    </row>
    <row r="114" spans="1:12">
      <c r="A114" s="2127"/>
      <c r="B114" s="2138"/>
      <c r="C114" s="2124"/>
      <c r="D114" s="2140"/>
      <c r="E114" s="2207"/>
      <c r="F114" s="680" t="s">
        <v>138</v>
      </c>
      <c r="G114" s="2876"/>
      <c r="H114" s="3006"/>
      <c r="I114" s="721" t="s">
        <v>24</v>
      </c>
      <c r="J114" s="460">
        <v>88.4</v>
      </c>
      <c r="K114" s="460">
        <v>88.4</v>
      </c>
      <c r="L114" s="1085">
        <v>88.4</v>
      </c>
    </row>
    <row r="115" spans="1:12">
      <c r="A115" s="2127"/>
      <c r="B115" s="2138"/>
      <c r="C115" s="2124"/>
      <c r="D115" s="2140"/>
      <c r="E115" s="2207"/>
      <c r="F115" s="958" t="s">
        <v>139</v>
      </c>
      <c r="G115" s="2876"/>
      <c r="H115" s="3006"/>
      <c r="I115" s="945" t="s">
        <v>24</v>
      </c>
      <c r="J115" s="405">
        <v>36.200000000000003</v>
      </c>
      <c r="K115" s="405">
        <v>36.200000000000003</v>
      </c>
      <c r="L115" s="652">
        <v>36.200000000000003</v>
      </c>
    </row>
    <row r="116" spans="1:12" ht="21.75" customHeight="1">
      <c r="A116" s="2127"/>
      <c r="B116" s="2138"/>
      <c r="C116" s="2124"/>
      <c r="D116" s="2140"/>
      <c r="E116" s="2207"/>
      <c r="F116" s="2147" t="s">
        <v>140</v>
      </c>
      <c r="G116" s="3002"/>
      <c r="H116" s="2548"/>
      <c r="I116" s="653" t="s">
        <v>24</v>
      </c>
      <c r="J116" s="31">
        <v>15.8</v>
      </c>
      <c r="K116" s="31">
        <v>15.8</v>
      </c>
      <c r="L116" s="582">
        <v>15.8</v>
      </c>
    </row>
    <row r="117" spans="1:12">
      <c r="A117" s="2127"/>
      <c r="B117" s="2138"/>
      <c r="C117" s="2124"/>
      <c r="D117" s="2140"/>
      <c r="E117" s="2207"/>
      <c r="F117" s="2464"/>
      <c r="G117" s="3002"/>
      <c r="H117" s="2548"/>
      <c r="I117" s="959" t="s">
        <v>31</v>
      </c>
      <c r="J117" s="408">
        <v>0</v>
      </c>
      <c r="K117" s="408">
        <v>0</v>
      </c>
      <c r="L117" s="585">
        <v>0</v>
      </c>
    </row>
    <row r="118" spans="1:12" ht="15.75" thickBot="1">
      <c r="A118" s="2127"/>
      <c r="B118" s="2138"/>
      <c r="C118" s="2124"/>
      <c r="D118" s="2140"/>
      <c r="E118" s="2207"/>
      <c r="F118" s="1760" t="s">
        <v>141</v>
      </c>
      <c r="G118" s="2876"/>
      <c r="H118" s="3006"/>
      <c r="I118" s="975" t="s">
        <v>24</v>
      </c>
      <c r="J118" s="600">
        <v>77.5</v>
      </c>
      <c r="K118" s="600">
        <v>77.5</v>
      </c>
      <c r="L118" s="1088">
        <v>77.5</v>
      </c>
    </row>
    <row r="119" spans="1:12" ht="20.25" customHeight="1" thickBot="1">
      <c r="A119" s="2128"/>
      <c r="B119" s="2139"/>
      <c r="C119" s="1994"/>
      <c r="D119" s="2141"/>
      <c r="E119" s="1997"/>
      <c r="F119" s="1761"/>
      <c r="G119" s="2876"/>
      <c r="H119" s="3007"/>
      <c r="I119" s="714" t="s">
        <v>25</v>
      </c>
      <c r="J119" s="214">
        <f>SUM(J103:J118)</f>
        <v>653.80000000000007</v>
      </c>
      <c r="K119" s="459">
        <f t="shared" ref="K119:L119" si="14">SUM(K103:K118)</f>
        <v>653.6</v>
      </c>
      <c r="L119" s="1009">
        <f t="shared" si="14"/>
        <v>653.6</v>
      </c>
    </row>
    <row r="120" spans="1:12" ht="28.5" customHeight="1" thickBot="1">
      <c r="A120" s="1605" t="s">
        <v>26</v>
      </c>
      <c r="B120" s="1695" t="s">
        <v>16</v>
      </c>
      <c r="C120" s="1929" t="s">
        <v>32</v>
      </c>
      <c r="D120" s="2090" t="s">
        <v>414</v>
      </c>
      <c r="E120" s="2493" t="s">
        <v>20</v>
      </c>
      <c r="F120" s="833" t="s">
        <v>21</v>
      </c>
      <c r="G120" s="838" t="s">
        <v>182</v>
      </c>
      <c r="H120" s="2946" t="s">
        <v>23</v>
      </c>
      <c r="I120" s="858" t="s">
        <v>24</v>
      </c>
      <c r="J120" s="327">
        <f>4.9+25.4</f>
        <v>30.299999999999997</v>
      </c>
      <c r="K120" s="327">
        <v>100</v>
      </c>
      <c r="L120" s="327">
        <v>100</v>
      </c>
    </row>
    <row r="121" spans="1:12" ht="26.25" customHeight="1" thickBot="1">
      <c r="A121" s="1605"/>
      <c r="B121" s="1695"/>
      <c r="C121" s="1929"/>
      <c r="D121" s="2090"/>
      <c r="E121" s="2493"/>
      <c r="F121" s="837" t="s">
        <v>130</v>
      </c>
      <c r="G121" s="2388" t="s">
        <v>131</v>
      </c>
      <c r="H121" s="1926"/>
      <c r="I121" s="858" t="s">
        <v>24</v>
      </c>
      <c r="J121" s="327">
        <v>23.8</v>
      </c>
      <c r="K121" s="327">
        <v>0</v>
      </c>
      <c r="L121" s="526">
        <v>0</v>
      </c>
    </row>
    <row r="122" spans="1:12" ht="26.25" customHeight="1" thickBot="1">
      <c r="A122" s="1605"/>
      <c r="B122" s="1695"/>
      <c r="C122" s="1929"/>
      <c r="D122" s="2090"/>
      <c r="E122" s="2493"/>
      <c r="F122" s="1066" t="s">
        <v>133</v>
      </c>
      <c r="G122" s="2388"/>
      <c r="H122" s="1926"/>
      <c r="I122" s="858" t="s">
        <v>24</v>
      </c>
      <c r="J122" s="327">
        <v>24.5</v>
      </c>
      <c r="K122" s="327">
        <v>0</v>
      </c>
      <c r="L122" s="526">
        <v>0</v>
      </c>
    </row>
    <row r="123" spans="1:12" ht="26.25" customHeight="1" thickBot="1">
      <c r="A123" s="1605"/>
      <c r="B123" s="1695"/>
      <c r="C123" s="1929"/>
      <c r="D123" s="2090"/>
      <c r="E123" s="2493"/>
      <c r="F123" s="1066" t="s">
        <v>140</v>
      </c>
      <c r="G123" s="2388"/>
      <c r="H123" s="1926"/>
      <c r="I123" s="858" t="s">
        <v>24</v>
      </c>
      <c r="J123" s="327">
        <v>21.7</v>
      </c>
      <c r="K123" s="327">
        <v>0</v>
      </c>
      <c r="L123" s="526">
        <v>0</v>
      </c>
    </row>
    <row r="124" spans="1:12" ht="26.25" customHeight="1" thickBot="1">
      <c r="A124" s="1605"/>
      <c r="B124" s="1695"/>
      <c r="C124" s="1929"/>
      <c r="D124" s="2090"/>
      <c r="E124" s="2493"/>
      <c r="F124" s="1066" t="s">
        <v>141</v>
      </c>
      <c r="G124" s="2388"/>
      <c r="H124" s="1926"/>
      <c r="I124" s="858" t="s">
        <v>24</v>
      </c>
      <c r="J124" s="327">
        <v>25</v>
      </c>
      <c r="K124" s="327">
        <v>0</v>
      </c>
      <c r="L124" s="526">
        <v>0</v>
      </c>
    </row>
    <row r="125" spans="1:12" ht="15" customHeight="1" thickBot="1">
      <c r="A125" s="1605"/>
      <c r="B125" s="1695"/>
      <c r="C125" s="1929"/>
      <c r="D125" s="2090"/>
      <c r="E125" s="2493"/>
      <c r="F125" s="2201" t="s">
        <v>62</v>
      </c>
      <c r="G125" s="2388"/>
      <c r="H125" s="1926"/>
      <c r="I125" s="509" t="s">
        <v>24</v>
      </c>
      <c r="J125" s="1384">
        <v>23.9</v>
      </c>
      <c r="K125" s="1384">
        <v>0</v>
      </c>
      <c r="L125" s="866">
        <v>0</v>
      </c>
    </row>
    <row r="126" spans="1:12" ht="25.5" customHeight="1" thickBot="1">
      <c r="A126" s="1605"/>
      <c r="B126" s="1695"/>
      <c r="C126" s="1929"/>
      <c r="D126" s="2090"/>
      <c r="E126" s="2493"/>
      <c r="F126" s="2210"/>
      <c r="G126" s="2388"/>
      <c r="H126" s="1926"/>
      <c r="I126" s="714" t="s">
        <v>25</v>
      </c>
      <c r="J126" s="214">
        <f>SUM(J120:J125)</f>
        <v>149.19999999999999</v>
      </c>
      <c r="K126" s="214">
        <f t="shared" ref="K126:L126" si="15">SUM(K120:K125)</f>
        <v>100</v>
      </c>
      <c r="L126" s="214">
        <f t="shared" si="15"/>
        <v>100</v>
      </c>
    </row>
    <row r="127" spans="1:12" ht="26.25" customHeight="1">
      <c r="A127" s="3016" t="s">
        <v>26</v>
      </c>
      <c r="B127" s="3024" t="s">
        <v>16</v>
      </c>
      <c r="C127" s="2884" t="s">
        <v>34</v>
      </c>
      <c r="D127" s="2886" t="s">
        <v>415</v>
      </c>
      <c r="E127" s="3015" t="s">
        <v>181</v>
      </c>
      <c r="F127" s="2189" t="s">
        <v>21</v>
      </c>
      <c r="G127" s="2995" t="s">
        <v>182</v>
      </c>
      <c r="H127" s="3008" t="s">
        <v>416</v>
      </c>
      <c r="I127" s="722" t="s">
        <v>24</v>
      </c>
      <c r="J127" s="27">
        <v>41.9</v>
      </c>
      <c r="K127" s="462">
        <v>0</v>
      </c>
      <c r="L127" s="463">
        <v>0</v>
      </c>
    </row>
    <row r="128" spans="1:12" ht="26.25" customHeight="1" thickBot="1">
      <c r="A128" s="3017"/>
      <c r="B128" s="2492"/>
      <c r="C128" s="2174"/>
      <c r="D128" s="2175"/>
      <c r="E128" s="2383"/>
      <c r="F128" s="2189"/>
      <c r="G128" s="2996"/>
      <c r="H128" s="2545"/>
      <c r="I128" s="1153" t="s">
        <v>88</v>
      </c>
      <c r="J128" s="1341">
        <v>0</v>
      </c>
      <c r="K128" s="1272">
        <v>0</v>
      </c>
      <c r="L128" s="1268">
        <v>0</v>
      </c>
    </row>
    <row r="129" spans="1:12" ht="41.25" customHeight="1" thickBot="1">
      <c r="A129" s="3017"/>
      <c r="B129" s="2492"/>
      <c r="C129" s="2174"/>
      <c r="D129" s="2175"/>
      <c r="E129" s="2383"/>
      <c r="F129" s="2189"/>
      <c r="G129" s="2996"/>
      <c r="H129" s="2206"/>
      <c r="I129" s="216" t="s">
        <v>25</v>
      </c>
      <c r="J129" s="2">
        <f>SUM(J127:J128)</f>
        <v>41.9</v>
      </c>
      <c r="K129" s="272">
        <f t="shared" ref="K129:L129" si="16">SUM(K127:K128)</f>
        <v>0</v>
      </c>
      <c r="L129" s="283">
        <f t="shared" si="16"/>
        <v>0</v>
      </c>
    </row>
    <row r="130" spans="1:12" ht="41.25" customHeight="1">
      <c r="A130" s="1476" t="s">
        <v>26</v>
      </c>
      <c r="B130" s="1594" t="s">
        <v>16</v>
      </c>
      <c r="C130" s="1928" t="s">
        <v>67</v>
      </c>
      <c r="D130" s="1964" t="s">
        <v>417</v>
      </c>
      <c r="E130" s="2413" t="s">
        <v>20</v>
      </c>
      <c r="F130" s="2201" t="s">
        <v>62</v>
      </c>
      <c r="G130" s="1932" t="s">
        <v>182</v>
      </c>
      <c r="H130" s="3000"/>
      <c r="I130" s="722" t="s">
        <v>24</v>
      </c>
      <c r="J130" s="27">
        <v>40</v>
      </c>
      <c r="K130" s="462">
        <v>0</v>
      </c>
      <c r="L130" s="463">
        <v>0</v>
      </c>
    </row>
    <row r="131" spans="1:12" ht="15" customHeight="1">
      <c r="A131" s="1477"/>
      <c r="B131" s="1595"/>
      <c r="C131" s="2401"/>
      <c r="D131" s="2402"/>
      <c r="E131" s="2414"/>
      <c r="F131" s="2210"/>
      <c r="G131" s="2394"/>
      <c r="H131" s="2546"/>
      <c r="I131" s="216" t="s">
        <v>25</v>
      </c>
      <c r="J131" s="2">
        <f>SUM(J130)</f>
        <v>40</v>
      </c>
      <c r="K131" s="272">
        <f>SUM(K129:K130)</f>
        <v>0</v>
      </c>
      <c r="L131" s="283">
        <f>SUM(L129:L130)</f>
        <v>0</v>
      </c>
    </row>
    <row r="132" spans="1:12" ht="15.75" thickBot="1">
      <c r="A132" s="219" t="s">
        <v>26</v>
      </c>
      <c r="B132" s="464" t="s">
        <v>16</v>
      </c>
      <c r="C132" s="2831" t="s">
        <v>81</v>
      </c>
      <c r="D132" s="3003"/>
      <c r="E132" s="3003"/>
      <c r="F132" s="3003"/>
      <c r="G132" s="3003"/>
      <c r="H132" s="3003"/>
      <c r="I132" s="3004"/>
      <c r="J132" s="465">
        <f>J99+J102+J119+J126+J129+J131</f>
        <v>1840.5000000000002</v>
      </c>
      <c r="K132" s="466">
        <f>K99+K102+K119+K126+K129</f>
        <v>1693.2</v>
      </c>
      <c r="L132" s="467">
        <f>L99+L102+L119+L126+L129</f>
        <v>1693.2</v>
      </c>
    </row>
    <row r="133" spans="1:12">
      <c r="A133" s="435" t="s">
        <v>26</v>
      </c>
      <c r="B133" s="452"/>
      <c r="C133" s="183"/>
      <c r="D133" s="183"/>
      <c r="E133" s="183"/>
      <c r="F133" s="183"/>
      <c r="G133" s="183"/>
      <c r="H133" s="183"/>
      <c r="I133" s="468" t="s">
        <v>84</v>
      </c>
      <c r="J133" s="455">
        <f>J132</f>
        <v>1840.5000000000002</v>
      </c>
      <c r="K133" s="455">
        <f t="shared" ref="K133:L133" si="17">K132</f>
        <v>1693.2</v>
      </c>
      <c r="L133" s="469">
        <f t="shared" si="17"/>
        <v>1693.2</v>
      </c>
    </row>
    <row r="134" spans="1:12">
      <c r="A134" s="182" t="s">
        <v>28</v>
      </c>
      <c r="B134" s="470" t="s">
        <v>418</v>
      </c>
      <c r="C134" s="453"/>
      <c r="D134" s="453"/>
      <c r="E134" s="453"/>
      <c r="F134" s="453"/>
      <c r="G134" s="453"/>
      <c r="H134" s="453"/>
      <c r="I134" s="453"/>
      <c r="J134" s="457"/>
      <c r="K134" s="457"/>
      <c r="L134" s="458"/>
    </row>
    <row r="135" spans="1:12" ht="24.75" customHeight="1">
      <c r="A135" s="471" t="s">
        <v>28</v>
      </c>
      <c r="B135" s="472" t="s">
        <v>16</v>
      </c>
      <c r="C135" s="2997" t="s">
        <v>419</v>
      </c>
      <c r="D135" s="2998"/>
      <c r="E135" s="2998"/>
      <c r="F135" s="2998"/>
      <c r="G135" s="2998"/>
      <c r="H135" s="2998"/>
      <c r="I135" s="2998"/>
      <c r="J135" s="2998"/>
      <c r="K135" s="2998"/>
      <c r="L135" s="2999"/>
    </row>
    <row r="136" spans="1:12">
      <c r="A136" s="1597" t="s">
        <v>28</v>
      </c>
      <c r="B136" s="3018" t="s">
        <v>16</v>
      </c>
      <c r="C136" s="1929" t="s">
        <v>16</v>
      </c>
      <c r="D136" s="2082" t="s">
        <v>420</v>
      </c>
      <c r="E136" s="1931" t="s">
        <v>20</v>
      </c>
      <c r="F136" s="2189" t="s">
        <v>21</v>
      </c>
      <c r="G136" s="1933" t="s">
        <v>116</v>
      </c>
      <c r="H136" s="2835" t="s">
        <v>23</v>
      </c>
      <c r="I136" s="254" t="s">
        <v>24</v>
      </c>
      <c r="J136" s="724">
        <v>20</v>
      </c>
      <c r="K136" s="725">
        <v>20</v>
      </c>
      <c r="L136" s="239">
        <v>20</v>
      </c>
    </row>
    <row r="137" spans="1:12">
      <c r="A137" s="1597"/>
      <c r="B137" s="3018"/>
      <c r="C137" s="1929"/>
      <c r="D137" s="2082"/>
      <c r="E137" s="1931"/>
      <c r="F137" s="2189"/>
      <c r="G137" s="1933"/>
      <c r="H137" s="2835"/>
      <c r="I137" s="258" t="s">
        <v>289</v>
      </c>
      <c r="J137" s="311">
        <v>63</v>
      </c>
      <c r="K137" s="311">
        <v>0</v>
      </c>
      <c r="L137" s="243">
        <v>0</v>
      </c>
    </row>
    <row r="138" spans="1:12">
      <c r="A138" s="1597"/>
      <c r="B138" s="3018"/>
      <c r="C138" s="1929"/>
      <c r="D138" s="2082"/>
      <c r="E138" s="1931"/>
      <c r="F138" s="2189"/>
      <c r="G138" s="1933"/>
      <c r="H138" s="2389"/>
      <c r="I138" s="1377" t="s">
        <v>31</v>
      </c>
      <c r="J138" s="1341">
        <v>196.4</v>
      </c>
      <c r="K138" s="1272">
        <v>0</v>
      </c>
      <c r="L138" s="1369">
        <v>0</v>
      </c>
    </row>
    <row r="139" spans="1:12" ht="18.75" customHeight="1" thickBot="1">
      <c r="A139" s="2841"/>
      <c r="B139" s="2824"/>
      <c r="C139" s="2401"/>
      <c r="D139" s="3019"/>
      <c r="E139" s="2399"/>
      <c r="F139" s="2210"/>
      <c r="G139" s="2394"/>
      <c r="H139" s="1463"/>
      <c r="I139" s="216" t="s">
        <v>25</v>
      </c>
      <c r="J139" s="433">
        <f>SUM(J136:J138)</f>
        <v>279.39999999999998</v>
      </c>
      <c r="K139" s="272">
        <f t="shared" ref="K139:L139" si="18">SUM(K136:K138)</f>
        <v>20</v>
      </c>
      <c r="L139" s="284">
        <f t="shared" si="18"/>
        <v>20</v>
      </c>
    </row>
    <row r="140" spans="1:12" ht="26.25" customHeight="1" thickBot="1">
      <c r="A140" s="1476" t="s">
        <v>28</v>
      </c>
      <c r="B140" s="2823" t="s">
        <v>16</v>
      </c>
      <c r="C140" s="1928" t="s">
        <v>26</v>
      </c>
      <c r="D140" s="2947" t="s">
        <v>421</v>
      </c>
      <c r="E140" s="1930" t="s">
        <v>181</v>
      </c>
      <c r="F140" s="2201" t="s">
        <v>21</v>
      </c>
      <c r="G140" s="1932" t="s">
        <v>116</v>
      </c>
      <c r="H140" s="1462" t="s">
        <v>23</v>
      </c>
      <c r="I140" s="726" t="s">
        <v>24</v>
      </c>
      <c r="J140" s="473">
        <f>80-30</f>
        <v>50</v>
      </c>
      <c r="K140" s="474">
        <v>20</v>
      </c>
      <c r="L140" s="475">
        <v>20</v>
      </c>
    </row>
    <row r="141" spans="1:12" ht="24" customHeight="1" thickBot="1">
      <c r="A141" s="1477"/>
      <c r="B141" s="2824"/>
      <c r="C141" s="2401"/>
      <c r="D141" s="2948"/>
      <c r="E141" s="2399"/>
      <c r="F141" s="2210"/>
      <c r="G141" s="2394"/>
      <c r="H141" s="1463"/>
      <c r="I141" s="494" t="s">
        <v>25</v>
      </c>
      <c r="J141" s="2">
        <f>SUM(J140)</f>
        <v>50</v>
      </c>
      <c r="K141" s="272">
        <f t="shared" ref="K141:L141" si="19">SUM(K140)</f>
        <v>20</v>
      </c>
      <c r="L141" s="284">
        <f t="shared" si="19"/>
        <v>20</v>
      </c>
    </row>
    <row r="142" spans="1:12" ht="24" customHeight="1" thickBot="1">
      <c r="A142" s="1476" t="s">
        <v>28</v>
      </c>
      <c r="B142" s="1594" t="s">
        <v>16</v>
      </c>
      <c r="C142" s="1928" t="s">
        <v>28</v>
      </c>
      <c r="D142" s="2947" t="s">
        <v>504</v>
      </c>
      <c r="E142" s="1930" t="s">
        <v>181</v>
      </c>
      <c r="F142" s="2201" t="s">
        <v>21</v>
      </c>
      <c r="G142" s="1932" t="s">
        <v>116</v>
      </c>
      <c r="H142" s="1462" t="s">
        <v>23</v>
      </c>
      <c r="I142" s="726" t="s">
        <v>24</v>
      </c>
      <c r="J142" s="473">
        <v>30</v>
      </c>
      <c r="K142" s="474">
        <v>20</v>
      </c>
      <c r="L142" s="475">
        <v>20</v>
      </c>
    </row>
    <row r="143" spans="1:12" ht="28.5" customHeight="1" thickBot="1">
      <c r="A143" s="1477"/>
      <c r="B143" s="1595"/>
      <c r="C143" s="2401"/>
      <c r="D143" s="2948"/>
      <c r="E143" s="2399"/>
      <c r="F143" s="2210"/>
      <c r="G143" s="2394"/>
      <c r="H143" s="1463"/>
      <c r="I143" s="494" t="s">
        <v>25</v>
      </c>
      <c r="J143" s="2">
        <f>SUM(J142)</f>
        <v>30</v>
      </c>
      <c r="K143" s="272">
        <f t="shared" ref="K143:L143" si="20">SUM(K142)</f>
        <v>20</v>
      </c>
      <c r="L143" s="284">
        <f t="shared" si="20"/>
        <v>20</v>
      </c>
    </row>
    <row r="144" spans="1:12" ht="15.75" thickBot="1">
      <c r="A144" s="435" t="s">
        <v>28</v>
      </c>
      <c r="B144" s="85" t="s">
        <v>16</v>
      </c>
      <c r="C144" s="2960" t="s">
        <v>81</v>
      </c>
      <c r="D144" s="2961"/>
      <c r="E144" s="2962"/>
      <c r="F144" s="2962"/>
      <c r="G144" s="2962"/>
      <c r="H144" s="2962"/>
      <c r="I144" s="2962"/>
      <c r="J144" s="476">
        <f>J139+J141</f>
        <v>329.4</v>
      </c>
      <c r="K144" s="477">
        <f t="shared" ref="K144:L144" si="21">K139+K141</f>
        <v>40</v>
      </c>
      <c r="L144" s="451">
        <f t="shared" si="21"/>
        <v>40</v>
      </c>
    </row>
    <row r="145" spans="1:12">
      <c r="A145" s="305" t="s">
        <v>28</v>
      </c>
      <c r="B145" s="227" t="s">
        <v>26</v>
      </c>
      <c r="C145" s="395" t="s">
        <v>422</v>
      </c>
      <c r="D145" s="388"/>
      <c r="E145" s="388"/>
      <c r="F145" s="388"/>
      <c r="G145" s="388"/>
      <c r="H145" s="388"/>
      <c r="I145" s="388"/>
      <c r="J145" s="396"/>
      <c r="K145" s="396"/>
      <c r="L145" s="391"/>
    </row>
    <row r="146" spans="1:12" ht="33.75" customHeight="1">
      <c r="A146" s="1596" t="s">
        <v>28</v>
      </c>
      <c r="B146" s="2226" t="s">
        <v>26</v>
      </c>
      <c r="C146" s="2174" t="s">
        <v>16</v>
      </c>
      <c r="D146" s="2826" t="s">
        <v>423</v>
      </c>
      <c r="E146" s="1931" t="s">
        <v>181</v>
      </c>
      <c r="F146" s="2189" t="s">
        <v>21</v>
      </c>
      <c r="G146" s="723" t="s">
        <v>116</v>
      </c>
      <c r="H146" s="2963" t="s">
        <v>23</v>
      </c>
      <c r="I146" s="727" t="s">
        <v>24</v>
      </c>
      <c r="J146" s="265">
        <v>10</v>
      </c>
      <c r="K146" s="266">
        <v>10</v>
      </c>
      <c r="L146" s="267">
        <v>10</v>
      </c>
    </row>
    <row r="147" spans="1:12" ht="14.45" customHeight="1" thickBot="1">
      <c r="A147" s="1597"/>
      <c r="B147" s="2492"/>
      <c r="C147" s="2174"/>
      <c r="D147" s="2826"/>
      <c r="E147" s="1931"/>
      <c r="F147" s="2189"/>
      <c r="G147" s="2954" t="s">
        <v>117</v>
      </c>
      <c r="H147" s="2545"/>
      <c r="I147" s="1153" t="s">
        <v>31</v>
      </c>
      <c r="J147" s="1341">
        <v>10</v>
      </c>
      <c r="K147" s="1272">
        <v>0</v>
      </c>
      <c r="L147" s="1369">
        <v>0</v>
      </c>
    </row>
    <row r="148" spans="1:12" ht="15.75" customHeight="1" thickBot="1">
      <c r="A148" s="2262"/>
      <c r="B148" s="2825"/>
      <c r="C148" s="2438"/>
      <c r="D148" s="2827"/>
      <c r="E148" s="2399"/>
      <c r="F148" s="2210"/>
      <c r="G148" s="2394"/>
      <c r="H148" s="2289"/>
      <c r="I148" s="728" t="s">
        <v>25</v>
      </c>
      <c r="J148" s="478">
        <f>SUM(J146:J147)</f>
        <v>20</v>
      </c>
      <c r="K148" s="479">
        <f t="shared" ref="K148:L148" si="22">SUM(K146:K147)</f>
        <v>10</v>
      </c>
      <c r="L148" s="431">
        <f t="shared" si="22"/>
        <v>10</v>
      </c>
    </row>
    <row r="149" spans="1:12" ht="14.25" customHeight="1" thickBot="1">
      <c r="A149" s="1596" t="s">
        <v>28</v>
      </c>
      <c r="B149" s="2226" t="s">
        <v>26</v>
      </c>
      <c r="C149" s="2421" t="s">
        <v>26</v>
      </c>
      <c r="D149" s="2282" t="s">
        <v>424</v>
      </c>
      <c r="E149" s="1930" t="s">
        <v>181</v>
      </c>
      <c r="F149" s="2201" t="s">
        <v>21</v>
      </c>
      <c r="G149" s="2959" t="s">
        <v>116</v>
      </c>
      <c r="H149" s="2958" t="s">
        <v>23</v>
      </c>
      <c r="I149" s="729" t="s">
        <v>24</v>
      </c>
      <c r="J149" s="480">
        <v>2</v>
      </c>
      <c r="K149" s="481">
        <v>2</v>
      </c>
      <c r="L149" s="482">
        <v>2</v>
      </c>
    </row>
    <row r="150" spans="1:12" ht="22.9" customHeight="1" thickBot="1">
      <c r="A150" s="2841"/>
      <c r="B150" s="2492"/>
      <c r="C150" s="2174"/>
      <c r="D150" s="2826"/>
      <c r="E150" s="1931"/>
      <c r="F150" s="2189"/>
      <c r="G150" s="1933"/>
      <c r="H150" s="2389"/>
      <c r="I150" s="730" t="s">
        <v>25</v>
      </c>
      <c r="J150" s="29">
        <f>SUM(J149)</f>
        <v>2</v>
      </c>
      <c r="K150" s="483">
        <f t="shared" ref="K150:L150" si="23">SUM(K149)</f>
        <v>2</v>
      </c>
      <c r="L150" s="484">
        <f t="shared" si="23"/>
        <v>2</v>
      </c>
    </row>
    <row r="151" spans="1:12" ht="23.25" customHeight="1" thickBot="1">
      <c r="A151" s="2839" t="s">
        <v>28</v>
      </c>
      <c r="B151" s="2842" t="s">
        <v>26</v>
      </c>
      <c r="C151" s="1965" t="s">
        <v>28</v>
      </c>
      <c r="D151" s="1907" t="s">
        <v>425</v>
      </c>
      <c r="E151" s="2834" t="s">
        <v>181</v>
      </c>
      <c r="F151" s="2830" t="s">
        <v>21</v>
      </c>
      <c r="G151" s="2821" t="s">
        <v>116</v>
      </c>
      <c r="H151" s="2828" t="s">
        <v>426</v>
      </c>
      <c r="I151" s="935" t="s">
        <v>24</v>
      </c>
      <c r="J151" s="485">
        <v>30</v>
      </c>
      <c r="K151" s="486">
        <v>30</v>
      </c>
      <c r="L151" s="487">
        <v>30</v>
      </c>
    </row>
    <row r="152" spans="1:12" ht="28.5" customHeight="1" thickBot="1">
      <c r="A152" s="2840"/>
      <c r="B152" s="2843"/>
      <c r="C152" s="2844"/>
      <c r="D152" s="2845"/>
      <c r="E152" s="2188"/>
      <c r="F152" s="2190"/>
      <c r="G152" s="2822"/>
      <c r="H152" s="2829"/>
      <c r="I152" s="731" t="s">
        <v>25</v>
      </c>
      <c r="J152" s="488">
        <f>SUM(J151)</f>
        <v>30</v>
      </c>
      <c r="K152" s="489">
        <f t="shared" ref="K152:L152" si="24">SUM(K151)</f>
        <v>30</v>
      </c>
      <c r="L152" s="284">
        <f t="shared" si="24"/>
        <v>30</v>
      </c>
    </row>
    <row r="153" spans="1:12">
      <c r="A153" s="64" t="s">
        <v>28</v>
      </c>
      <c r="B153" s="220" t="s">
        <v>26</v>
      </c>
      <c r="C153" s="2831" t="s">
        <v>81</v>
      </c>
      <c r="D153" s="2832"/>
      <c r="E153" s="2832"/>
      <c r="F153" s="2832"/>
      <c r="G153" s="2832"/>
      <c r="H153" s="2832"/>
      <c r="I153" s="2833"/>
      <c r="J153" s="490">
        <f>J148+J150+J152</f>
        <v>52</v>
      </c>
      <c r="K153" s="297">
        <f t="shared" ref="K153:L153" si="25">K148+K150+K152</f>
        <v>42</v>
      </c>
      <c r="L153" s="308">
        <f t="shared" si="25"/>
        <v>42</v>
      </c>
    </row>
    <row r="154" spans="1:12" ht="19.5" customHeight="1" thickBot="1">
      <c r="A154" s="452" t="s">
        <v>28</v>
      </c>
      <c r="B154" s="279" t="s">
        <v>28</v>
      </c>
      <c r="C154" s="491" t="s">
        <v>427</v>
      </c>
      <c r="D154" s="492"/>
      <c r="E154" s="492"/>
      <c r="F154" s="492"/>
      <c r="G154" s="492"/>
      <c r="H154" s="492"/>
      <c r="I154" s="492"/>
      <c r="J154" s="492"/>
      <c r="K154" s="492"/>
      <c r="L154" s="493"/>
    </row>
    <row r="155" spans="1:12" ht="18" customHeight="1">
      <c r="A155" s="2126" t="s">
        <v>28</v>
      </c>
      <c r="B155" s="2149" t="s">
        <v>28</v>
      </c>
      <c r="C155" s="2163" t="s">
        <v>16</v>
      </c>
      <c r="D155" s="2955" t="s">
        <v>428</v>
      </c>
      <c r="E155" s="1930" t="s">
        <v>20</v>
      </c>
      <c r="F155" s="2201" t="s">
        <v>21</v>
      </c>
      <c r="G155" s="1932" t="s">
        <v>117</v>
      </c>
      <c r="H155" s="2958" t="s">
        <v>23</v>
      </c>
      <c r="I155" s="732" t="s">
        <v>24</v>
      </c>
      <c r="J155" s="733">
        <v>8</v>
      </c>
      <c r="K155" s="733">
        <v>8</v>
      </c>
      <c r="L155" s="629">
        <v>8</v>
      </c>
    </row>
    <row r="156" spans="1:12" ht="20.25" customHeight="1">
      <c r="A156" s="2127"/>
      <c r="B156" s="2138"/>
      <c r="C156" s="2164"/>
      <c r="D156" s="2469"/>
      <c r="E156" s="1931"/>
      <c r="F156" s="2189"/>
      <c r="G156" s="1933"/>
      <c r="H156" s="1926"/>
      <c r="I156" s="734" t="s">
        <v>55</v>
      </c>
      <c r="J156" s="449">
        <v>14</v>
      </c>
      <c r="K156" s="449">
        <v>0</v>
      </c>
      <c r="L156" s="450">
        <v>0</v>
      </c>
    </row>
    <row r="157" spans="1:12" ht="28.5" customHeight="1">
      <c r="A157" s="2127"/>
      <c r="B157" s="2138"/>
      <c r="C157" s="2164"/>
      <c r="D157" s="2469"/>
      <c r="E157" s="1931"/>
      <c r="F157" s="2189"/>
      <c r="G157" s="1933"/>
      <c r="H157" s="1926"/>
      <c r="I157" s="735" t="s">
        <v>31</v>
      </c>
      <c r="J157" s="736">
        <f>0.7+93.7</f>
        <v>94.4</v>
      </c>
      <c r="K157" s="736">
        <v>0</v>
      </c>
      <c r="L157" s="737">
        <v>0</v>
      </c>
    </row>
    <row r="158" spans="1:12" ht="96.75" customHeight="1">
      <c r="A158" s="2128"/>
      <c r="B158" s="2139"/>
      <c r="C158" s="2165"/>
      <c r="D158" s="2956"/>
      <c r="E158" s="2399"/>
      <c r="F158" s="2210"/>
      <c r="G158" s="2394"/>
      <c r="H158" s="1463"/>
      <c r="I158" s="494" t="s">
        <v>25</v>
      </c>
      <c r="J158" s="495">
        <f>SUM(J155:J157)</f>
        <v>116.4</v>
      </c>
      <c r="K158" s="495">
        <f>SUM(K155:K157)</f>
        <v>8</v>
      </c>
      <c r="L158" s="431">
        <f t="shared" ref="L158" si="26">SUM(L155:L157)</f>
        <v>8</v>
      </c>
    </row>
    <row r="159" spans="1:12" ht="18" customHeight="1" thickBot="1">
      <c r="A159" s="64" t="s">
        <v>28</v>
      </c>
      <c r="B159" s="220" t="s">
        <v>28</v>
      </c>
      <c r="C159" s="2831" t="s">
        <v>81</v>
      </c>
      <c r="D159" s="2832"/>
      <c r="E159" s="2832"/>
      <c r="F159" s="2832"/>
      <c r="G159" s="2832"/>
      <c r="H159" s="2832"/>
      <c r="I159" s="2832"/>
      <c r="J159" s="496">
        <f>J158</f>
        <v>116.4</v>
      </c>
      <c r="K159" s="496">
        <f t="shared" ref="K159:L159" si="27">K158</f>
        <v>8</v>
      </c>
      <c r="L159" s="497">
        <f t="shared" si="27"/>
        <v>8</v>
      </c>
    </row>
    <row r="160" spans="1:12">
      <c r="A160" s="88" t="s">
        <v>28</v>
      </c>
      <c r="B160" s="2846" t="s">
        <v>84</v>
      </c>
      <c r="C160" s="2847"/>
      <c r="D160" s="2847"/>
      <c r="E160" s="2847"/>
      <c r="F160" s="2847"/>
      <c r="G160" s="2847"/>
      <c r="H160" s="2848"/>
      <c r="I160" s="2849"/>
      <c r="J160" s="498">
        <f>J144+J153+J159</f>
        <v>497.79999999999995</v>
      </c>
      <c r="K160" s="498">
        <f t="shared" ref="K160:L160" si="28">K144+K153+K159</f>
        <v>90</v>
      </c>
      <c r="L160" s="499">
        <f t="shared" si="28"/>
        <v>90</v>
      </c>
    </row>
    <row r="161" spans="1:12" ht="14.45" customHeight="1" thickBot="1">
      <c r="A161" s="64" t="s">
        <v>32</v>
      </c>
      <c r="B161" s="470" t="s">
        <v>429</v>
      </c>
      <c r="C161" s="500"/>
      <c r="D161" s="500"/>
      <c r="E161" s="500"/>
      <c r="F161" s="500"/>
      <c r="G161" s="500"/>
      <c r="H161" s="500"/>
      <c r="I161" s="500"/>
      <c r="J161" s="457"/>
      <c r="K161" s="457"/>
      <c r="L161" s="501"/>
    </row>
    <row r="162" spans="1:12" ht="18.600000000000001" customHeight="1" thickBot="1">
      <c r="A162" s="182" t="s">
        <v>32</v>
      </c>
      <c r="B162" s="85" t="s">
        <v>16</v>
      </c>
      <c r="C162" s="100" t="s">
        <v>430</v>
      </c>
      <c r="D162" s="89"/>
      <c r="E162" s="89"/>
      <c r="F162" s="89"/>
      <c r="G162" s="89"/>
      <c r="H162" s="89"/>
      <c r="I162" s="89"/>
      <c r="J162" s="502"/>
      <c r="K162" s="502"/>
      <c r="L162" s="503"/>
    </row>
    <row r="163" spans="1:12" ht="17.25" customHeight="1" thickBot="1">
      <c r="A163" s="1596" t="s">
        <v>32</v>
      </c>
      <c r="B163" s="3013" t="s">
        <v>16</v>
      </c>
      <c r="C163" s="1928" t="s">
        <v>16</v>
      </c>
      <c r="D163" s="1964" t="s">
        <v>431</v>
      </c>
      <c r="E163" s="1931" t="s">
        <v>20</v>
      </c>
      <c r="F163" s="2189" t="s">
        <v>21</v>
      </c>
      <c r="G163" s="1933" t="s">
        <v>182</v>
      </c>
      <c r="H163" s="2835" t="s">
        <v>23</v>
      </c>
      <c r="I163" s="504" t="s">
        <v>24</v>
      </c>
      <c r="J163" s="505">
        <v>45</v>
      </c>
      <c r="K163" s="506">
        <v>45</v>
      </c>
      <c r="L163" s="237">
        <v>45</v>
      </c>
    </row>
    <row r="164" spans="1:12" ht="15.75" customHeight="1" thickBot="1">
      <c r="A164" s="2841"/>
      <c r="B164" s="3014"/>
      <c r="C164" s="2401"/>
      <c r="D164" s="2402"/>
      <c r="E164" s="2399"/>
      <c r="F164" s="2210"/>
      <c r="G164" s="2394"/>
      <c r="H164" s="1463"/>
      <c r="I164" s="216" t="s">
        <v>25</v>
      </c>
      <c r="J164" s="2">
        <f>SUM(J163)</f>
        <v>45</v>
      </c>
      <c r="K164" s="272">
        <f t="shared" ref="K164:L164" si="29">SUM(K163)</f>
        <v>45</v>
      </c>
      <c r="L164" s="284">
        <f t="shared" si="29"/>
        <v>45</v>
      </c>
    </row>
    <row r="165" spans="1:12" ht="54.75" customHeight="1" thickBot="1">
      <c r="A165" s="1476" t="s">
        <v>32</v>
      </c>
      <c r="B165" s="1594" t="s">
        <v>16</v>
      </c>
      <c r="C165" s="1928" t="s">
        <v>26</v>
      </c>
      <c r="D165" s="1964" t="s">
        <v>432</v>
      </c>
      <c r="E165" s="1930" t="s">
        <v>181</v>
      </c>
      <c r="F165" s="2201" t="s">
        <v>21</v>
      </c>
      <c r="G165" s="1933" t="s">
        <v>182</v>
      </c>
      <c r="H165" s="1925" t="s">
        <v>433</v>
      </c>
      <c r="I165" s="507" t="s">
        <v>24</v>
      </c>
      <c r="J165" s="508">
        <v>140</v>
      </c>
      <c r="K165" s="508">
        <v>80</v>
      </c>
      <c r="L165" s="508">
        <v>80</v>
      </c>
    </row>
    <row r="166" spans="1:12" ht="21.75" customHeight="1" thickBot="1">
      <c r="A166" s="1477"/>
      <c r="B166" s="1595"/>
      <c r="C166" s="2401"/>
      <c r="D166" s="2402"/>
      <c r="E166" s="2399"/>
      <c r="F166" s="2210"/>
      <c r="G166" s="2394"/>
      <c r="H166" s="1463"/>
      <c r="I166" s="216" t="s">
        <v>25</v>
      </c>
      <c r="J166" s="4">
        <f>SUM(J165)</f>
        <v>140</v>
      </c>
      <c r="K166" s="4">
        <f t="shared" ref="K166:L166" si="30">SUM(K165)</f>
        <v>80</v>
      </c>
      <c r="L166" s="4">
        <f t="shared" si="30"/>
        <v>80</v>
      </c>
    </row>
    <row r="167" spans="1:12" ht="44.25" customHeight="1">
      <c r="A167" s="1476" t="s">
        <v>32</v>
      </c>
      <c r="B167" s="1594" t="s">
        <v>16</v>
      </c>
      <c r="C167" s="1928" t="s">
        <v>28</v>
      </c>
      <c r="D167" s="1964" t="s">
        <v>434</v>
      </c>
      <c r="E167" s="1930" t="s">
        <v>20</v>
      </c>
      <c r="F167" s="2201" t="s">
        <v>21</v>
      </c>
      <c r="G167" s="1933" t="s">
        <v>182</v>
      </c>
      <c r="H167" s="2945" t="s">
        <v>23</v>
      </c>
      <c r="I167" s="509" t="s">
        <v>24</v>
      </c>
      <c r="J167" s="461">
        <v>17.600000000000001</v>
      </c>
      <c r="K167" s="461">
        <v>0</v>
      </c>
      <c r="L167" s="510">
        <v>0</v>
      </c>
    </row>
    <row r="168" spans="1:12" ht="19.5" customHeight="1" thickBot="1">
      <c r="A168" s="1477"/>
      <c r="B168" s="1595"/>
      <c r="C168" s="2401"/>
      <c r="D168" s="2402"/>
      <c r="E168" s="2399"/>
      <c r="F168" s="2210"/>
      <c r="G168" s="2394"/>
      <c r="H168" s="1463"/>
      <c r="I168" s="738" t="s">
        <v>25</v>
      </c>
      <c r="J168" s="739">
        <f>SUM(J167)</f>
        <v>17.600000000000001</v>
      </c>
      <c r="K168" s="739">
        <f t="shared" ref="K168:L168" si="31">SUM(K167)</f>
        <v>0</v>
      </c>
      <c r="L168" s="739">
        <f t="shared" si="31"/>
        <v>0</v>
      </c>
    </row>
    <row r="169" spans="1:12" ht="15" customHeight="1" thickBot="1">
      <c r="A169" s="63" t="s">
        <v>32</v>
      </c>
      <c r="B169" s="85" t="s">
        <v>26</v>
      </c>
      <c r="C169" s="227"/>
      <c r="D169" s="89"/>
      <c r="E169" s="89"/>
      <c r="F169" s="89"/>
      <c r="G169" s="89"/>
      <c r="H169" s="89"/>
      <c r="I169" s="511" t="s">
        <v>81</v>
      </c>
      <c r="J169" s="287">
        <f>J164+J166+J168</f>
        <v>202.6</v>
      </c>
      <c r="K169" s="287">
        <f t="shared" ref="K169:L169" si="32">K164+K166+K168</f>
        <v>125</v>
      </c>
      <c r="L169" s="287">
        <f t="shared" si="32"/>
        <v>125</v>
      </c>
    </row>
    <row r="170" spans="1:12" ht="15" customHeight="1" thickBot="1">
      <c r="A170" s="88" t="s">
        <v>32</v>
      </c>
      <c r="B170" s="512"/>
      <c r="C170" s="512"/>
      <c r="D170" s="512"/>
      <c r="E170" s="512"/>
      <c r="F170" s="512"/>
      <c r="G170" s="512"/>
      <c r="H170" s="512"/>
      <c r="I170" s="513" t="s">
        <v>84</v>
      </c>
      <c r="J170" s="179">
        <f>J169</f>
        <v>202.6</v>
      </c>
      <c r="K170" s="179">
        <f t="shared" ref="K170:L170" si="33">K169</f>
        <v>125</v>
      </c>
      <c r="L170" s="179">
        <f t="shared" si="33"/>
        <v>125</v>
      </c>
    </row>
    <row r="171" spans="1:12" ht="15" customHeight="1" thickBot="1">
      <c r="A171" s="63" t="s">
        <v>34</v>
      </c>
      <c r="B171" s="456" t="s">
        <v>435</v>
      </c>
      <c r="C171" s="65"/>
      <c r="D171" s="65"/>
      <c r="E171" s="65"/>
      <c r="F171" s="65"/>
      <c r="G171" s="65"/>
      <c r="H171" s="65"/>
      <c r="I171" s="65"/>
      <c r="J171" s="106"/>
      <c r="K171" s="106"/>
      <c r="L171" s="514"/>
    </row>
    <row r="172" spans="1:12" ht="15" customHeight="1" thickBot="1">
      <c r="A172" s="63" t="s">
        <v>34</v>
      </c>
      <c r="B172" s="85" t="s">
        <v>16</v>
      </c>
      <c r="C172" s="100" t="s">
        <v>436</v>
      </c>
      <c r="D172" s="89"/>
      <c r="E172" s="740"/>
      <c r="F172" s="740"/>
      <c r="G172" s="740"/>
      <c r="H172" s="740"/>
      <c r="I172" s="741"/>
      <c r="J172" s="742"/>
      <c r="K172" s="742"/>
      <c r="L172" s="743"/>
    </row>
    <row r="173" spans="1:12" ht="15" customHeight="1" thickBot="1">
      <c r="A173" s="1476" t="s">
        <v>34</v>
      </c>
      <c r="B173" s="1594" t="s">
        <v>16</v>
      </c>
      <c r="C173" s="1928" t="s">
        <v>16</v>
      </c>
      <c r="D173" s="1964" t="s">
        <v>437</v>
      </c>
      <c r="E173" s="1930" t="s">
        <v>20</v>
      </c>
      <c r="F173" s="2201" t="s">
        <v>21</v>
      </c>
      <c r="G173" s="1932" t="s">
        <v>182</v>
      </c>
      <c r="H173" s="3005" t="s">
        <v>438</v>
      </c>
      <c r="I173" s="936" t="s">
        <v>24</v>
      </c>
      <c r="J173" s="937">
        <v>50</v>
      </c>
      <c r="K173" s="937">
        <v>50</v>
      </c>
      <c r="L173" s="938">
        <v>50</v>
      </c>
    </row>
    <row r="174" spans="1:12" ht="15" customHeight="1" thickBot="1">
      <c r="A174" s="1477"/>
      <c r="B174" s="1595"/>
      <c r="C174" s="2401"/>
      <c r="D174" s="2402"/>
      <c r="E174" s="2399"/>
      <c r="F174" s="2210"/>
      <c r="G174" s="2394"/>
      <c r="H174" s="2289"/>
      <c r="I174" s="494" t="s">
        <v>25</v>
      </c>
      <c r="J174" s="36">
        <f>SUM(J173)</f>
        <v>50</v>
      </c>
      <c r="K174" s="36">
        <f t="shared" ref="K174:L174" si="34">SUM(K173)</f>
        <v>50</v>
      </c>
      <c r="L174" s="284">
        <f t="shared" si="34"/>
        <v>50</v>
      </c>
    </row>
    <row r="175" spans="1:12" ht="18" customHeight="1">
      <c r="A175" s="1476" t="s">
        <v>34</v>
      </c>
      <c r="B175" s="1594" t="s">
        <v>16</v>
      </c>
      <c r="C175" s="1928" t="s">
        <v>26</v>
      </c>
      <c r="D175" s="1964" t="s">
        <v>439</v>
      </c>
      <c r="E175" s="1930" t="s">
        <v>20</v>
      </c>
      <c r="F175" s="2201" t="s">
        <v>21</v>
      </c>
      <c r="G175" s="1932" t="s">
        <v>440</v>
      </c>
      <c r="H175" s="1925" t="s">
        <v>441</v>
      </c>
      <c r="I175" s="939" t="s">
        <v>24</v>
      </c>
      <c r="J175" s="940">
        <v>94</v>
      </c>
      <c r="K175" s="940">
        <v>94</v>
      </c>
      <c r="L175" s="941">
        <v>94</v>
      </c>
    </row>
    <row r="176" spans="1:12">
      <c r="A176" s="1477"/>
      <c r="B176" s="1595"/>
      <c r="C176" s="2401"/>
      <c r="D176" s="2402"/>
      <c r="E176" s="2399"/>
      <c r="F176" s="2210"/>
      <c r="G176" s="2394"/>
      <c r="H176" s="1463"/>
      <c r="I176" s="1089" t="s">
        <v>25</v>
      </c>
      <c r="J176" s="1094">
        <f>SUM(J175)</f>
        <v>94</v>
      </c>
      <c r="K176" s="1094">
        <f t="shared" ref="K176:L176" si="35">SUM(K175)</f>
        <v>94</v>
      </c>
      <c r="L176" s="805">
        <f t="shared" si="35"/>
        <v>94</v>
      </c>
    </row>
    <row r="177" spans="1:15" ht="17.25" customHeight="1">
      <c r="A177" s="1476" t="s">
        <v>34</v>
      </c>
      <c r="B177" s="1594" t="s">
        <v>16</v>
      </c>
      <c r="C177" s="1928" t="s">
        <v>28</v>
      </c>
      <c r="D177" s="2947" t="s">
        <v>442</v>
      </c>
      <c r="E177" s="1930" t="s">
        <v>181</v>
      </c>
      <c r="F177" s="2201" t="s">
        <v>21</v>
      </c>
      <c r="G177" s="1932" t="s">
        <v>95</v>
      </c>
      <c r="H177" s="2945" t="s">
        <v>443</v>
      </c>
      <c r="I177" s="1092" t="s">
        <v>24</v>
      </c>
      <c r="J177" s="1095">
        <v>289.60000000000002</v>
      </c>
      <c r="K177" s="1090">
        <v>0</v>
      </c>
      <c r="L177" s="1097">
        <v>0</v>
      </c>
    </row>
    <row r="178" spans="1:15" ht="18.75" customHeight="1">
      <c r="A178" s="1605"/>
      <c r="B178" s="1695"/>
      <c r="C178" s="1929"/>
      <c r="D178" s="1827"/>
      <c r="E178" s="1931"/>
      <c r="F178" s="2189"/>
      <c r="G178" s="1933"/>
      <c r="H178" s="2946"/>
      <c r="I178" s="1093" t="s">
        <v>88</v>
      </c>
      <c r="J178" s="1096">
        <v>0</v>
      </c>
      <c r="K178" s="1091">
        <v>0</v>
      </c>
      <c r="L178" s="1160">
        <v>0</v>
      </c>
    </row>
    <row r="179" spans="1:15" ht="33" customHeight="1">
      <c r="A179" s="1477"/>
      <c r="B179" s="1595"/>
      <c r="C179" s="2401"/>
      <c r="D179" s="2948"/>
      <c r="E179" s="2399"/>
      <c r="F179" s="2210"/>
      <c r="G179" s="2394"/>
      <c r="H179" s="1463"/>
      <c r="I179" s="646" t="s">
        <v>25</v>
      </c>
      <c r="J179" s="553">
        <f>SUM(J177:J178)</f>
        <v>289.60000000000002</v>
      </c>
      <c r="K179" s="553">
        <f t="shared" ref="K179:L179" si="36">SUM(K177)</f>
        <v>0</v>
      </c>
      <c r="L179" s="273">
        <f t="shared" si="36"/>
        <v>0</v>
      </c>
    </row>
    <row r="180" spans="1:15" ht="15" customHeight="1" thickBot="1">
      <c r="A180" s="63" t="s">
        <v>34</v>
      </c>
      <c r="B180" s="85" t="s">
        <v>16</v>
      </c>
      <c r="C180" s="227"/>
      <c r="D180" s="89"/>
      <c r="E180" s="89"/>
      <c r="F180" s="89"/>
      <c r="G180" s="89"/>
      <c r="H180" s="89"/>
      <c r="I180" s="104" t="s">
        <v>81</v>
      </c>
      <c r="J180" s="314">
        <f>J174+J176+J179</f>
        <v>433.6</v>
      </c>
      <c r="K180" s="314">
        <f>K174+K176+K179</f>
        <v>144</v>
      </c>
      <c r="L180" s="314">
        <f>L174+L176+L179</f>
        <v>144</v>
      </c>
    </row>
    <row r="181" spans="1:15" ht="15" customHeight="1" thickBot="1">
      <c r="A181" s="88" t="s">
        <v>34</v>
      </c>
      <c r="B181" s="512"/>
      <c r="C181" s="512"/>
      <c r="D181" s="512"/>
      <c r="E181" s="512"/>
      <c r="F181" s="512"/>
      <c r="G181" s="512"/>
      <c r="H181" s="512"/>
      <c r="I181" s="513" t="s">
        <v>84</v>
      </c>
      <c r="J181" s="179">
        <f>J180</f>
        <v>433.6</v>
      </c>
      <c r="K181" s="179">
        <f t="shared" ref="K181:L181" si="37">K180</f>
        <v>144</v>
      </c>
      <c r="L181" s="179">
        <f t="shared" si="37"/>
        <v>144</v>
      </c>
    </row>
    <row r="182" spans="1:15" ht="15" customHeight="1" thickBot="1">
      <c r="A182" s="63" t="s">
        <v>67</v>
      </c>
      <c r="B182" s="456" t="s">
        <v>444</v>
      </c>
      <c r="C182" s="65"/>
      <c r="D182" s="65"/>
      <c r="E182" s="65"/>
      <c r="F182" s="65"/>
      <c r="G182" s="65"/>
      <c r="H182" s="65"/>
      <c r="I182" s="65"/>
      <c r="J182" s="106"/>
      <c r="K182" s="106"/>
      <c r="L182" s="514"/>
    </row>
    <row r="183" spans="1:15" ht="15" customHeight="1" thickBot="1">
      <c r="A183" s="63" t="s">
        <v>67</v>
      </c>
      <c r="B183" s="85" t="s">
        <v>16</v>
      </c>
      <c r="C183" s="100" t="s">
        <v>445</v>
      </c>
      <c r="D183" s="89"/>
      <c r="E183" s="89"/>
      <c r="F183" s="89"/>
      <c r="G183" s="89"/>
      <c r="H183" s="89"/>
      <c r="I183" s="91"/>
      <c r="J183" s="92"/>
      <c r="K183" s="92"/>
      <c r="L183" s="503"/>
    </row>
    <row r="184" spans="1:15" ht="15" customHeight="1">
      <c r="A184" s="1476" t="s">
        <v>67</v>
      </c>
      <c r="B184" s="1594" t="s">
        <v>16</v>
      </c>
      <c r="C184" s="1928" t="s">
        <v>16</v>
      </c>
      <c r="D184" s="1964" t="s">
        <v>446</v>
      </c>
      <c r="E184" s="1930" t="s">
        <v>20</v>
      </c>
      <c r="F184" s="2201" t="s">
        <v>21</v>
      </c>
      <c r="G184" s="2952" t="s">
        <v>182</v>
      </c>
      <c r="H184" s="2205" t="s">
        <v>447</v>
      </c>
      <c r="I184" s="942" t="s">
        <v>24</v>
      </c>
      <c r="J184" s="430">
        <v>110</v>
      </c>
      <c r="K184" s="430">
        <v>110</v>
      </c>
      <c r="L184" s="430">
        <v>110</v>
      </c>
    </row>
    <row r="185" spans="1:15" ht="19.5" customHeight="1">
      <c r="A185" s="1477"/>
      <c r="B185" s="1595"/>
      <c r="C185" s="2401"/>
      <c r="D185" s="2402"/>
      <c r="E185" s="2399"/>
      <c r="F185" s="2210"/>
      <c r="G185" s="2953"/>
      <c r="H185" s="2289"/>
      <c r="I185" s="714" t="s">
        <v>25</v>
      </c>
      <c r="J185" s="4">
        <f>SUM(J184)</f>
        <v>110</v>
      </c>
      <c r="K185" s="4">
        <f>SUM(K184)</f>
        <v>110</v>
      </c>
      <c r="L185" s="4">
        <f t="shared" ref="L185" si="38">SUM(L184)</f>
        <v>110</v>
      </c>
    </row>
    <row r="186" spans="1:15" ht="21.75" customHeight="1">
      <c r="A186" s="2839" t="s">
        <v>67</v>
      </c>
      <c r="B186" s="1594" t="s">
        <v>16</v>
      </c>
      <c r="C186" s="1928" t="s">
        <v>26</v>
      </c>
      <c r="D186" s="2949" t="s">
        <v>448</v>
      </c>
      <c r="E186" s="1930" t="s">
        <v>181</v>
      </c>
      <c r="F186" s="2201" t="s">
        <v>21</v>
      </c>
      <c r="G186" s="1932" t="s">
        <v>182</v>
      </c>
      <c r="H186" s="2205" t="s">
        <v>449</v>
      </c>
      <c r="I186" s="1081" t="s">
        <v>24</v>
      </c>
      <c r="J186" s="510">
        <v>53.3</v>
      </c>
      <c r="K186" s="461">
        <v>53</v>
      </c>
      <c r="L186" s="510">
        <v>53</v>
      </c>
    </row>
    <row r="187" spans="1:15" ht="21" customHeight="1">
      <c r="A187" s="2127"/>
      <c r="B187" s="1695"/>
      <c r="C187" s="1929"/>
      <c r="D187" s="2950"/>
      <c r="E187" s="1931"/>
      <c r="F187" s="2189"/>
      <c r="G187" s="1933"/>
      <c r="H187" s="2206"/>
      <c r="I187" s="1082" t="s">
        <v>184</v>
      </c>
      <c r="J187" s="866">
        <v>0</v>
      </c>
      <c r="K187" s="508">
        <v>703</v>
      </c>
      <c r="L187" s="866">
        <v>300</v>
      </c>
    </row>
    <row r="188" spans="1:15" ht="26.25" customHeight="1" thickBot="1">
      <c r="A188" s="2840"/>
      <c r="B188" s="1595"/>
      <c r="C188" s="2401"/>
      <c r="D188" s="2951"/>
      <c r="E188" s="2399"/>
      <c r="F188" s="2210"/>
      <c r="G188" s="2394"/>
      <c r="H188" s="2289"/>
      <c r="I188" s="1083" t="s">
        <v>25</v>
      </c>
      <c r="J188" s="515">
        <f>SUM(J186:J186)</f>
        <v>53.3</v>
      </c>
      <c r="K188" s="515">
        <f>SUM(K186:K186)+K187</f>
        <v>756</v>
      </c>
      <c r="L188" s="515">
        <f>SUM(L186:L186)+L187</f>
        <v>353</v>
      </c>
    </row>
    <row r="189" spans="1:15" ht="24" hidden="1" customHeight="1" thickBot="1">
      <c r="A189" s="2839" t="s">
        <v>67</v>
      </c>
      <c r="B189" s="1594" t="s">
        <v>16</v>
      </c>
      <c r="C189" s="1928" t="s">
        <v>28</v>
      </c>
      <c r="D189" s="2949" t="s">
        <v>450</v>
      </c>
      <c r="E189" s="1930" t="s">
        <v>181</v>
      </c>
      <c r="F189" s="2201" t="s">
        <v>21</v>
      </c>
      <c r="G189" s="1932" t="s">
        <v>182</v>
      </c>
      <c r="H189" s="2205" t="s">
        <v>449</v>
      </c>
      <c r="I189" s="509" t="s">
        <v>24</v>
      </c>
      <c r="J189" s="461"/>
      <c r="K189" s="461"/>
      <c r="L189" s="510"/>
      <c r="O189" s="530" t="s">
        <v>451</v>
      </c>
    </row>
    <row r="190" spans="1:15" ht="26.25" hidden="1" customHeight="1" thickBot="1">
      <c r="A190" s="2840"/>
      <c r="B190" s="1595"/>
      <c r="C190" s="2401"/>
      <c r="D190" s="2951"/>
      <c r="E190" s="2399"/>
      <c r="F190" s="2210"/>
      <c r="G190" s="2394"/>
      <c r="H190" s="2289"/>
      <c r="I190" s="643" t="s">
        <v>25</v>
      </c>
      <c r="J190" s="515">
        <f>SUM(J189:J189)</f>
        <v>0</v>
      </c>
      <c r="K190" s="515">
        <f>SUM(K189:K189)</f>
        <v>0</v>
      </c>
      <c r="L190" s="515">
        <f>SUM(L189:L189)</f>
        <v>0</v>
      </c>
    </row>
    <row r="191" spans="1:15" ht="33.75" hidden="1" customHeight="1">
      <c r="A191" s="2839" t="s">
        <v>67</v>
      </c>
      <c r="B191" s="1594" t="s">
        <v>16</v>
      </c>
      <c r="C191" s="1928" t="s">
        <v>32</v>
      </c>
      <c r="D191" s="2949" t="s">
        <v>452</v>
      </c>
      <c r="E191" s="1930" t="s">
        <v>181</v>
      </c>
      <c r="F191" s="2201" t="s">
        <v>21</v>
      </c>
      <c r="G191" s="1932" t="s">
        <v>182</v>
      </c>
      <c r="H191" s="2205" t="s">
        <v>449</v>
      </c>
      <c r="I191" s="509" t="s">
        <v>24</v>
      </c>
      <c r="J191" s="461"/>
      <c r="K191" s="461"/>
      <c r="L191" s="510"/>
    </row>
    <row r="192" spans="1:15" ht="33.75" hidden="1" customHeight="1">
      <c r="A192" s="2840"/>
      <c r="B192" s="1595"/>
      <c r="C192" s="1929"/>
      <c r="D192" s="2950"/>
      <c r="E192" s="1931"/>
      <c r="F192" s="2210"/>
      <c r="G192" s="2394"/>
      <c r="H192" s="2289"/>
      <c r="I192" s="648" t="s">
        <v>25</v>
      </c>
      <c r="J192" s="950">
        <f>SUM(J191:J191)</f>
        <v>0</v>
      </c>
      <c r="K192" s="951">
        <f>SUM(K191:K191)</f>
        <v>0</v>
      </c>
      <c r="L192" s="951">
        <f>SUM(L191:L191)</f>
        <v>0</v>
      </c>
    </row>
    <row r="193" spans="1:13" ht="19.5" customHeight="1" thickBot="1">
      <c r="A193" s="63" t="s">
        <v>67</v>
      </c>
      <c r="B193" s="85" t="s">
        <v>16</v>
      </c>
      <c r="C193" s="81"/>
      <c r="D193" s="86"/>
      <c r="E193" s="86"/>
      <c r="F193" s="89"/>
      <c r="G193" s="89"/>
      <c r="H193" s="89"/>
      <c r="I193" s="104" t="s">
        <v>81</v>
      </c>
      <c r="J193" s="52">
        <f>J185+J188+J190+J192</f>
        <v>163.30000000000001</v>
      </c>
      <c r="K193" s="52">
        <f>K185+K188</f>
        <v>866</v>
      </c>
      <c r="L193" s="52">
        <f>L185+L188</f>
        <v>463</v>
      </c>
    </row>
    <row r="194" spans="1:13" ht="18" customHeight="1" thickBot="1">
      <c r="A194" s="88" t="s">
        <v>67</v>
      </c>
      <c r="B194" s="512"/>
      <c r="C194" s="512"/>
      <c r="D194" s="512"/>
      <c r="E194" s="512"/>
      <c r="F194" s="512"/>
      <c r="G194" s="512"/>
      <c r="H194" s="512"/>
      <c r="I194" s="513" t="s">
        <v>84</v>
      </c>
      <c r="J194" s="99">
        <f>J193</f>
        <v>163.30000000000001</v>
      </c>
      <c r="K194" s="99">
        <f t="shared" ref="K194:L194" si="39">K193</f>
        <v>866</v>
      </c>
      <c r="L194" s="99">
        <f t="shared" si="39"/>
        <v>463</v>
      </c>
    </row>
    <row r="195" spans="1:13" ht="25.5" customHeight="1" thickBot="1">
      <c r="A195" s="182" t="s">
        <v>73</v>
      </c>
      <c r="B195" s="456" t="s">
        <v>453</v>
      </c>
      <c r="C195" s="65"/>
      <c r="D195" s="65"/>
      <c r="E195" s="65"/>
      <c r="F195" s="65"/>
      <c r="G195" s="65"/>
      <c r="H195" s="65"/>
      <c r="I195" s="65"/>
      <c r="J195" s="106"/>
      <c r="K195" s="106"/>
      <c r="L195" s="514"/>
    </row>
    <row r="196" spans="1:13" ht="14.25" customHeight="1" thickBot="1">
      <c r="A196" s="315" t="s">
        <v>73</v>
      </c>
      <c r="B196" s="93" t="s">
        <v>16</v>
      </c>
      <c r="C196" s="516" t="s">
        <v>454</v>
      </c>
      <c r="D196" s="517"/>
      <c r="E196" s="517"/>
      <c r="F196" s="517"/>
      <c r="G196" s="517"/>
      <c r="H196" s="517"/>
      <c r="I196" s="517"/>
      <c r="J196" s="517"/>
      <c r="K196" s="517"/>
      <c r="L196" s="518"/>
    </row>
    <row r="197" spans="1:13" ht="27" customHeight="1" thickBot="1">
      <c r="A197" s="3020" t="s">
        <v>73</v>
      </c>
      <c r="B197" s="2149" t="s">
        <v>16</v>
      </c>
      <c r="C197" s="2159" t="s">
        <v>16</v>
      </c>
      <c r="D197" s="2941" t="s">
        <v>455</v>
      </c>
      <c r="E197" s="2943" t="s">
        <v>20</v>
      </c>
      <c r="F197" s="2924" t="s">
        <v>21</v>
      </c>
      <c r="G197" s="1932" t="s">
        <v>182</v>
      </c>
      <c r="H197" s="2922" t="s">
        <v>456</v>
      </c>
      <c r="I197" s="943" t="s">
        <v>24</v>
      </c>
      <c r="J197" s="402">
        <v>20</v>
      </c>
      <c r="K197" s="402">
        <v>20</v>
      </c>
      <c r="L197" s="403">
        <v>20</v>
      </c>
      <c r="M197" s="535"/>
    </row>
    <row r="198" spans="1:13" ht="50.25" customHeight="1" thickBot="1">
      <c r="A198" s="2127"/>
      <c r="B198" s="2138"/>
      <c r="C198" s="2933"/>
      <c r="D198" s="2942"/>
      <c r="E198" s="2944"/>
      <c r="F198" s="2925"/>
      <c r="G198" s="2394"/>
      <c r="H198" s="2923"/>
      <c r="I198" s="494" t="s">
        <v>25</v>
      </c>
      <c r="J198" s="495">
        <f>SUM(J197)</f>
        <v>20</v>
      </c>
      <c r="K198" s="495">
        <f t="shared" ref="K198:L198" si="40">SUM(K197)</f>
        <v>20</v>
      </c>
      <c r="L198" s="431">
        <f t="shared" si="40"/>
        <v>20</v>
      </c>
    </row>
    <row r="199" spans="1:13" ht="16.5" customHeight="1" thickBot="1">
      <c r="A199" s="3020" t="s">
        <v>73</v>
      </c>
      <c r="B199" s="2149" t="s">
        <v>16</v>
      </c>
      <c r="C199" s="2159" t="s">
        <v>26</v>
      </c>
      <c r="D199" s="2920" t="s">
        <v>457</v>
      </c>
      <c r="E199" s="2922" t="s">
        <v>20</v>
      </c>
      <c r="F199" s="2924" t="s">
        <v>21</v>
      </c>
      <c r="G199" s="1932" t="s">
        <v>182</v>
      </c>
      <c r="H199" s="2926" t="s">
        <v>433</v>
      </c>
      <c r="I199" s="744" t="s">
        <v>24</v>
      </c>
      <c r="J199" s="402">
        <v>15</v>
      </c>
      <c r="K199" s="402">
        <v>15</v>
      </c>
      <c r="L199" s="403">
        <v>15</v>
      </c>
    </row>
    <row r="200" spans="1:13" ht="13.5" customHeight="1" thickBot="1">
      <c r="A200" s="2127"/>
      <c r="B200" s="2138"/>
      <c r="C200" s="2933"/>
      <c r="D200" s="2921"/>
      <c r="E200" s="2923"/>
      <c r="F200" s="2925"/>
      <c r="G200" s="2394"/>
      <c r="H200" s="2927"/>
      <c r="I200" s="745" t="s">
        <v>25</v>
      </c>
      <c r="J200" s="36">
        <f>SUM(J199)</f>
        <v>15</v>
      </c>
      <c r="K200" s="36">
        <f t="shared" ref="K200:L200" si="41">SUM(K199)</f>
        <v>15</v>
      </c>
      <c r="L200" s="431">
        <f t="shared" si="41"/>
        <v>15</v>
      </c>
    </row>
    <row r="201" spans="1:13" ht="17.25" customHeight="1" thickBot="1">
      <c r="A201" s="2911" t="s">
        <v>73</v>
      </c>
      <c r="B201" s="319" t="s">
        <v>16</v>
      </c>
      <c r="C201" s="2159" t="s">
        <v>28</v>
      </c>
      <c r="D201" s="2920" t="s">
        <v>458</v>
      </c>
      <c r="E201" s="2922" t="s">
        <v>20</v>
      </c>
      <c r="F201" s="2924" t="s">
        <v>21</v>
      </c>
      <c r="G201" s="2934" t="s">
        <v>459</v>
      </c>
      <c r="H201" s="2939" t="s">
        <v>23</v>
      </c>
      <c r="I201" s="744" t="s">
        <v>24</v>
      </c>
      <c r="J201" s="1385">
        <v>10</v>
      </c>
      <c r="K201" s="399">
        <v>10</v>
      </c>
      <c r="L201" s="403">
        <v>10</v>
      </c>
    </row>
    <row r="202" spans="1:13" ht="34.5" customHeight="1" thickBot="1">
      <c r="A202" s="2158"/>
      <c r="B202" s="96"/>
      <c r="C202" s="2933"/>
      <c r="D202" s="2921"/>
      <c r="E202" s="2923"/>
      <c r="F202" s="2925"/>
      <c r="G202" s="2935"/>
      <c r="H202" s="2940"/>
      <c r="I202" s="746" t="s">
        <v>25</v>
      </c>
      <c r="J202" s="495">
        <f>SUM(J201)</f>
        <v>10</v>
      </c>
      <c r="K202" s="495">
        <f t="shared" ref="K202:L202" si="42">SUM(K201)</f>
        <v>10</v>
      </c>
      <c r="L202" s="431">
        <f t="shared" si="42"/>
        <v>10</v>
      </c>
    </row>
    <row r="203" spans="1:13" ht="30" customHeight="1" thickBot="1">
      <c r="A203" s="2126" t="s">
        <v>73</v>
      </c>
      <c r="B203" s="218" t="s">
        <v>16</v>
      </c>
      <c r="C203" s="2159" t="s">
        <v>32</v>
      </c>
      <c r="D203" s="2920" t="s">
        <v>460</v>
      </c>
      <c r="E203" s="2922" t="s">
        <v>20</v>
      </c>
      <c r="F203" s="2455" t="s">
        <v>21</v>
      </c>
      <c r="G203" s="1932" t="s">
        <v>182</v>
      </c>
      <c r="H203" s="2926" t="s">
        <v>433</v>
      </c>
      <c r="I203" s="744" t="s">
        <v>24</v>
      </c>
      <c r="J203" s="402">
        <v>20</v>
      </c>
      <c r="K203" s="402">
        <v>20</v>
      </c>
      <c r="L203" s="403">
        <v>20</v>
      </c>
    </row>
    <row r="204" spans="1:13" ht="45" customHeight="1" thickBot="1">
      <c r="A204" s="2128"/>
      <c r="B204" s="279"/>
      <c r="C204" s="2933"/>
      <c r="D204" s="2921"/>
      <c r="E204" s="2923"/>
      <c r="F204" s="1782"/>
      <c r="G204" s="2394"/>
      <c r="H204" s="2938"/>
      <c r="I204" s="745" t="s">
        <v>25</v>
      </c>
      <c r="J204" s="36">
        <f>SUM(J203)</f>
        <v>20</v>
      </c>
      <c r="K204" s="36">
        <f t="shared" ref="K204:L204" si="43">SUM(K203)</f>
        <v>20</v>
      </c>
      <c r="L204" s="431">
        <f t="shared" si="43"/>
        <v>20</v>
      </c>
    </row>
    <row r="205" spans="1:13" ht="22.5" customHeight="1" thickBot="1">
      <c r="A205" s="2126" t="s">
        <v>73</v>
      </c>
      <c r="B205" s="218" t="s">
        <v>16</v>
      </c>
      <c r="C205" s="2159" t="s">
        <v>34</v>
      </c>
      <c r="D205" s="2920" t="s">
        <v>461</v>
      </c>
      <c r="E205" s="2931" t="s">
        <v>20</v>
      </c>
      <c r="F205" s="2455" t="s">
        <v>21</v>
      </c>
      <c r="G205" s="1932" t="s">
        <v>182</v>
      </c>
      <c r="H205" s="2928" t="s">
        <v>462</v>
      </c>
      <c r="I205" s="1378" t="s">
        <v>88</v>
      </c>
      <c r="J205" s="402">
        <v>18.8</v>
      </c>
      <c r="K205" s="402">
        <v>18.8</v>
      </c>
      <c r="L205" s="403">
        <v>18.8</v>
      </c>
    </row>
    <row r="206" spans="1:13" ht="30" customHeight="1">
      <c r="A206" s="2128"/>
      <c r="B206" s="220"/>
      <c r="C206" s="2160"/>
      <c r="D206" s="2930"/>
      <c r="E206" s="2932"/>
      <c r="F206" s="1782"/>
      <c r="G206" s="2394"/>
      <c r="H206" s="2929"/>
      <c r="I206" s="745" t="s">
        <v>25</v>
      </c>
      <c r="J206" s="36">
        <f>SUM(J205)</f>
        <v>18.8</v>
      </c>
      <c r="K206" s="36">
        <f t="shared" ref="K206:L206" si="44">SUM(K205)</f>
        <v>18.8</v>
      </c>
      <c r="L206" s="284">
        <f t="shared" si="44"/>
        <v>18.8</v>
      </c>
    </row>
    <row r="207" spans="1:13" ht="27.75" customHeight="1">
      <c r="A207" s="2126" t="s">
        <v>73</v>
      </c>
      <c r="B207" s="218" t="s">
        <v>16</v>
      </c>
      <c r="C207" s="2159" t="s">
        <v>67</v>
      </c>
      <c r="D207" s="2920" t="s">
        <v>463</v>
      </c>
      <c r="E207" s="2931" t="s">
        <v>20</v>
      </c>
      <c r="F207" s="2455" t="s">
        <v>21</v>
      </c>
      <c r="G207" s="1932" t="s">
        <v>182</v>
      </c>
      <c r="H207" s="2928" t="s">
        <v>462</v>
      </c>
      <c r="I207" s="1378" t="s">
        <v>24</v>
      </c>
      <c r="J207" s="402">
        <v>0</v>
      </c>
      <c r="K207" s="402">
        <v>0</v>
      </c>
      <c r="L207" s="403">
        <v>0</v>
      </c>
    </row>
    <row r="208" spans="1:13" ht="25.5" customHeight="1">
      <c r="A208" s="2128"/>
      <c r="B208" s="220"/>
      <c r="C208" s="2160"/>
      <c r="D208" s="2930"/>
      <c r="E208" s="2932"/>
      <c r="F208" s="1782"/>
      <c r="G208" s="2394"/>
      <c r="H208" s="2929"/>
      <c r="I208" s="745" t="s">
        <v>25</v>
      </c>
      <c r="J208" s="36">
        <f>SUM(J207)</f>
        <v>0</v>
      </c>
      <c r="K208" s="36">
        <f>SUM(K207)</f>
        <v>0</v>
      </c>
      <c r="L208" s="284">
        <f>SUM(L207)</f>
        <v>0</v>
      </c>
    </row>
    <row r="209" spans="1:12">
      <c r="A209" s="63" t="s">
        <v>73</v>
      </c>
      <c r="B209" s="85" t="s">
        <v>16</v>
      </c>
      <c r="C209" s="227"/>
      <c r="D209" s="89"/>
      <c r="E209" s="89"/>
      <c r="F209" s="89"/>
      <c r="G209" s="89"/>
      <c r="H209" s="89"/>
      <c r="I209" s="511" t="s">
        <v>81</v>
      </c>
      <c r="J209" s="287">
        <f>J198+J200+J202+J204+J206</f>
        <v>83.8</v>
      </c>
      <c r="K209" s="287">
        <f t="shared" ref="K209:L209" si="45">K198+K200+K202+K204+K206</f>
        <v>83.8</v>
      </c>
      <c r="L209" s="287">
        <f t="shared" si="45"/>
        <v>83.8</v>
      </c>
    </row>
    <row r="210" spans="1:12">
      <c r="A210" s="88" t="s">
        <v>73</v>
      </c>
      <c r="B210" s="512"/>
      <c r="C210" s="512"/>
      <c r="D210" s="512"/>
      <c r="E210" s="512"/>
      <c r="F210" s="512"/>
      <c r="G210" s="512"/>
      <c r="H210" s="512"/>
      <c r="I210" s="513" t="s">
        <v>84</v>
      </c>
      <c r="J210" s="179">
        <f>J209</f>
        <v>83.8</v>
      </c>
      <c r="K210" s="179">
        <f t="shared" ref="K210:L210" si="46">K209</f>
        <v>83.8</v>
      </c>
      <c r="L210" s="179">
        <f t="shared" si="46"/>
        <v>83.8</v>
      </c>
    </row>
    <row r="211" spans="1:12">
      <c r="A211" s="324" t="s">
        <v>34</v>
      </c>
      <c r="B211" s="2936" t="s">
        <v>142</v>
      </c>
      <c r="C211" s="2937"/>
      <c r="D211" s="2937"/>
      <c r="E211" s="2937"/>
      <c r="F211" s="2937"/>
      <c r="G211" s="2937"/>
      <c r="H211" s="2937"/>
      <c r="I211" s="2937"/>
      <c r="J211" s="519">
        <f>J95+J133+J160+J170+J181+J194+J210</f>
        <v>11020.3</v>
      </c>
      <c r="K211" s="519">
        <f>K95+K133+K160+K170+K181+K194+K210</f>
        <v>8758.3999999999978</v>
      </c>
      <c r="L211" s="520">
        <f>L95+L133+L160+L170+L181+L194+L210</f>
        <v>8355.3999999999978</v>
      </c>
    </row>
    <row r="212" spans="1:12" s="536" customFormat="1" ht="11.25">
      <c r="A212" s="117" t="s">
        <v>143</v>
      </c>
      <c r="B212" s="521"/>
      <c r="C212" s="521"/>
      <c r="D212" s="521"/>
      <c r="E212" s="521"/>
      <c r="F212" s="521"/>
      <c r="G212" s="521"/>
      <c r="H212" s="521"/>
      <c r="I212" s="521"/>
      <c r="J212" s="522"/>
      <c r="K212" s="522"/>
      <c r="L212" s="522"/>
    </row>
    <row r="213" spans="1:12">
      <c r="A213" s="167"/>
      <c r="B213" s="124"/>
      <c r="C213" s="124"/>
      <c r="D213" s="1667" t="s">
        <v>144</v>
      </c>
      <c r="E213" s="1667"/>
      <c r="F213" s="1667"/>
      <c r="G213" s="124"/>
      <c r="H213" s="124"/>
      <c r="I213" s="124"/>
    </row>
    <row r="214" spans="1:12" ht="15" customHeight="1" thickBot="1">
      <c r="A214" s="121"/>
      <c r="B214" s="121"/>
      <c r="C214" s="194"/>
      <c r="D214" s="123"/>
      <c r="E214" s="124"/>
      <c r="F214" s="124"/>
      <c r="G214" s="124"/>
      <c r="H214" s="124"/>
      <c r="I214" s="124"/>
    </row>
    <row r="215" spans="1:12" ht="26.25" customHeight="1" thickBot="1">
      <c r="D215" s="1658" t="s">
        <v>145</v>
      </c>
      <c r="E215" s="1659"/>
      <c r="F215" s="1659"/>
      <c r="G215" s="1659"/>
      <c r="H215" s="1659"/>
      <c r="I215" s="1659"/>
      <c r="J215" s="1119" t="s">
        <v>11</v>
      </c>
      <c r="K215" s="1120" t="s">
        <v>12</v>
      </c>
      <c r="L215" s="523" t="s">
        <v>13</v>
      </c>
    </row>
    <row r="216" spans="1:12" ht="17.25" customHeight="1" thickBot="1">
      <c r="D216" s="1665" t="s">
        <v>146</v>
      </c>
      <c r="E216" s="1666"/>
      <c r="F216" s="1666"/>
      <c r="G216" s="1666"/>
      <c r="H216" s="1666"/>
      <c r="I216" s="1666"/>
      <c r="J216" s="128"/>
      <c r="K216" s="128"/>
      <c r="L216" s="128"/>
    </row>
    <row r="217" spans="1:12" ht="15" customHeight="1" thickBot="1">
      <c r="D217" s="1643" t="s">
        <v>147</v>
      </c>
      <c r="E217" s="1644"/>
      <c r="F217" s="1644"/>
      <c r="G217" s="1644"/>
      <c r="H217" s="1644"/>
      <c r="I217" s="1644"/>
      <c r="J217" s="130">
        <f>J218+J224+J225</f>
        <v>11031.2</v>
      </c>
      <c r="K217" s="130">
        <f t="shared" ref="K217:L217" si="47">K218+K224+K225</f>
        <v>8778.4000000000015</v>
      </c>
      <c r="L217" s="130">
        <f t="shared" si="47"/>
        <v>8375.4000000000015</v>
      </c>
    </row>
    <row r="218" spans="1:12" ht="15" customHeight="1">
      <c r="D218" s="1656" t="s">
        <v>148</v>
      </c>
      <c r="E218" s="1657"/>
      <c r="F218" s="1657"/>
      <c r="G218" s="1657"/>
      <c r="H218" s="1657"/>
      <c r="I218" s="1657"/>
      <c r="J218" s="131">
        <f>SUM(J219:J223)</f>
        <v>9792.3000000000011</v>
      </c>
      <c r="K218" s="131">
        <f t="shared" ref="K218:L218" si="48">SUM(K219:K223)</f>
        <v>8778.4000000000015</v>
      </c>
      <c r="L218" s="131">
        <f t="shared" si="48"/>
        <v>8375.4000000000015</v>
      </c>
    </row>
    <row r="219" spans="1:12" ht="15" customHeight="1">
      <c r="A219" s="198"/>
      <c r="B219" s="198"/>
      <c r="C219" s="198"/>
      <c r="D219" s="1660" t="s">
        <v>149</v>
      </c>
      <c r="E219" s="1661"/>
      <c r="F219" s="1661"/>
      <c r="G219" s="1661"/>
      <c r="H219" s="1661"/>
      <c r="I219" s="1662"/>
      <c r="J219" s="132">
        <f>SUMIF($I7:$I211,"SBN",J7:J211)</f>
        <v>7440.6000000000013</v>
      </c>
      <c r="K219" s="132">
        <f>SUMIF($I7:$I211,"SBN",K7:K211)</f>
        <v>6016.7000000000007</v>
      </c>
      <c r="L219" s="132">
        <f>SUMIF($I7:$I211,"SBN",L7:L211)</f>
        <v>6016.7000000000007</v>
      </c>
    </row>
    <row r="220" spans="1:12" ht="15" customHeight="1">
      <c r="A220" s="198"/>
      <c r="B220" s="198"/>
      <c r="C220" s="198"/>
      <c r="D220" s="1646" t="s">
        <v>150</v>
      </c>
      <c r="E220" s="1647"/>
      <c r="F220" s="1647"/>
      <c r="G220" s="1647"/>
      <c r="H220" s="1647"/>
      <c r="I220" s="1648"/>
      <c r="J220" s="132">
        <f>SUMIF($I7:$I211,"VBD",J7:J211)</f>
        <v>2064.7000000000003</v>
      </c>
      <c r="K220" s="132">
        <f>SUMIF($I7:$I211,"VBD",K7:K211)</f>
        <v>1848.7</v>
      </c>
      <c r="L220" s="132">
        <f>SUMIF($I7:$I211,"VBD",L7:L211)</f>
        <v>1848.7</v>
      </c>
    </row>
    <row r="221" spans="1:12" ht="15.75" customHeight="1">
      <c r="A221" s="198"/>
      <c r="B221" s="198"/>
      <c r="C221" s="198"/>
      <c r="D221" s="1646" t="s">
        <v>151</v>
      </c>
      <c r="E221" s="1647"/>
      <c r="F221" s="1647"/>
      <c r="G221" s="1647"/>
      <c r="H221" s="1647"/>
      <c r="I221" s="1648"/>
      <c r="J221" s="132">
        <f>SUMIF($I7:$I211,"PĮ",J7:J211)</f>
        <v>14</v>
      </c>
      <c r="K221" s="132">
        <f>SUMIF($I7:$I211,"PĮ",K7:K211)</f>
        <v>0</v>
      </c>
      <c r="L221" s="132">
        <f>SUMIF($I7:$I211,"PĮ",L7:L211)</f>
        <v>0</v>
      </c>
    </row>
    <row r="222" spans="1:12" ht="15.75" customHeight="1">
      <c r="A222" s="198"/>
      <c r="B222" s="198"/>
      <c r="C222" s="198"/>
      <c r="D222" s="1646" t="s">
        <v>152</v>
      </c>
      <c r="E222" s="1647"/>
      <c r="F222" s="1647"/>
      <c r="G222" s="1647"/>
      <c r="H222" s="1647"/>
      <c r="I222" s="1648"/>
      <c r="J222" s="132">
        <f>SUMIF($I7:$I211,"TPP",J7:J211)</f>
        <v>273</v>
      </c>
      <c r="K222" s="132">
        <f>SUMIF($I7:$I211,"TPP",K7:K211)</f>
        <v>210</v>
      </c>
      <c r="L222" s="132">
        <f>SUMIF($I7:$I211,"TPP",L7:L211)</f>
        <v>210</v>
      </c>
    </row>
    <row r="223" spans="1:12" ht="15.75" customHeight="1">
      <c r="A223" s="198"/>
      <c r="B223" s="198"/>
      <c r="C223" s="198"/>
      <c r="D223" s="1646" t="s">
        <v>153</v>
      </c>
      <c r="E223" s="1647"/>
      <c r="F223" s="1647"/>
      <c r="G223" s="1647"/>
      <c r="H223" s="1647"/>
      <c r="I223" s="1648"/>
      <c r="J223" s="132">
        <f>SUMIF($I7:$I211,"ES",J7:J211)</f>
        <v>0</v>
      </c>
      <c r="K223" s="132">
        <f>SUMIF($I7:$I211,"ES",K7:K211)</f>
        <v>703</v>
      </c>
      <c r="L223" s="132">
        <f>SUMIF($I7:$I211,"ES",L7:L211)</f>
        <v>300</v>
      </c>
    </row>
    <row r="224" spans="1:12" ht="15" customHeight="1">
      <c r="A224" s="198"/>
      <c r="B224" s="198"/>
      <c r="C224" s="198"/>
      <c r="D224" s="1646" t="s">
        <v>154</v>
      </c>
      <c r="E224" s="1647"/>
      <c r="F224" s="1647"/>
      <c r="G224" s="1647"/>
      <c r="H224" s="1647"/>
      <c r="I224" s="1648"/>
      <c r="J224" s="132">
        <f>SUMIF($I7:$I211,"SL",J7:J211)</f>
        <v>0</v>
      </c>
      <c r="K224" s="132">
        <f>SUMIF($I7:$I211,"SL",K7:K211)</f>
        <v>0</v>
      </c>
      <c r="L224" s="132">
        <f>SUMIF($I7:$I211,"SL",L7:L211)</f>
        <v>0</v>
      </c>
    </row>
    <row r="225" spans="1:12" ht="15.75" customHeight="1" thickBot="1">
      <c r="A225" s="198"/>
      <c r="B225" s="198"/>
      <c r="C225" s="198"/>
      <c r="D225" s="1646" t="s">
        <v>155</v>
      </c>
      <c r="E225" s="1647"/>
      <c r="F225" s="1647"/>
      <c r="G225" s="1647"/>
      <c r="H225" s="1647"/>
      <c r="I225" s="1648"/>
      <c r="J225" s="133">
        <f>SUMIF($I7:$I211,"AML",J7:J211)</f>
        <v>1238.9000000000003</v>
      </c>
      <c r="K225" s="133">
        <f>SUMIF($I7:$I211,"AML",K7:K211)</f>
        <v>0</v>
      </c>
      <c r="L225" s="133">
        <f>SUMIF($I7:$I211,"AML",L7:L211)</f>
        <v>0</v>
      </c>
    </row>
    <row r="226" spans="1:12" ht="24" customHeight="1" thickBot="1">
      <c r="A226" s="198"/>
      <c r="B226" s="198"/>
      <c r="C226" s="198"/>
      <c r="D226" s="1643" t="s">
        <v>156</v>
      </c>
      <c r="E226" s="1644"/>
      <c r="F226" s="1644"/>
      <c r="G226" s="1644"/>
      <c r="H226" s="1644"/>
      <c r="I226" s="1645"/>
      <c r="J226" s="524">
        <v>0</v>
      </c>
      <c r="K226" s="524">
        <v>0</v>
      </c>
      <c r="L226" s="525">
        <v>0</v>
      </c>
    </row>
    <row r="227" spans="1:12" ht="26.25" customHeight="1" thickBot="1">
      <c r="A227" s="198"/>
      <c r="B227" s="198"/>
      <c r="C227" s="198"/>
      <c r="D227" s="1640" t="s">
        <v>157</v>
      </c>
      <c r="E227" s="1641"/>
      <c r="F227" s="1641"/>
      <c r="G227" s="1641"/>
      <c r="H227" s="1641"/>
      <c r="I227" s="1642"/>
      <c r="J227" s="327">
        <v>19.100000000000001</v>
      </c>
      <c r="K227" s="327">
        <v>0</v>
      </c>
      <c r="L227" s="526">
        <v>0</v>
      </c>
    </row>
    <row r="228" spans="1:12" ht="15" customHeight="1" thickBot="1">
      <c r="A228" s="198"/>
      <c r="B228" s="198"/>
      <c r="C228" s="198"/>
      <c r="D228" s="1643" t="s">
        <v>158</v>
      </c>
      <c r="E228" s="1644"/>
      <c r="F228" s="1644"/>
      <c r="G228" s="1644"/>
      <c r="H228" s="1644"/>
      <c r="I228" s="1645"/>
      <c r="J228" s="524">
        <f>J217+J226</f>
        <v>11031.2</v>
      </c>
      <c r="K228" s="524">
        <f t="shared" ref="K228:L228" si="49">K217+K226</f>
        <v>8778.4000000000015</v>
      </c>
      <c r="L228" s="524">
        <f t="shared" si="49"/>
        <v>8375.4000000000015</v>
      </c>
    </row>
    <row r="229" spans="1:12" ht="15" customHeight="1" thickBot="1">
      <c r="D229" s="1646" t="s">
        <v>159</v>
      </c>
      <c r="E229" s="1647"/>
      <c r="F229" s="1647"/>
      <c r="G229" s="1647"/>
      <c r="H229" s="1647"/>
      <c r="I229" s="1648"/>
      <c r="J229" s="95">
        <v>0</v>
      </c>
      <c r="K229" s="95">
        <v>0</v>
      </c>
      <c r="L229" s="527">
        <v>0</v>
      </c>
    </row>
    <row r="230" spans="1:12">
      <c r="D230" s="1637" t="s">
        <v>160</v>
      </c>
      <c r="E230" s="1638"/>
      <c r="F230" s="1638"/>
      <c r="G230" s="1638"/>
      <c r="H230" s="1638"/>
      <c r="I230" s="1639"/>
      <c r="J230" s="528">
        <f>J228</f>
        <v>11031.2</v>
      </c>
      <c r="K230" s="528">
        <f t="shared" ref="K230:L230" si="50">K228</f>
        <v>8778.4000000000015</v>
      </c>
      <c r="L230" s="528">
        <f t="shared" si="50"/>
        <v>8375.4000000000015</v>
      </c>
    </row>
    <row r="231" spans="1:12">
      <c r="E231" s="143"/>
    </row>
    <row r="232" spans="1:12">
      <c r="E232" s="143"/>
    </row>
    <row r="233" spans="1:12">
      <c r="E233" s="143"/>
    </row>
    <row r="234" spans="1:12">
      <c r="E234" s="143"/>
    </row>
    <row r="235" spans="1:12">
      <c r="E235" s="143"/>
    </row>
  </sheetData>
  <mergeCells count="415">
    <mergeCell ref="E142:E143"/>
    <mergeCell ref="F142:F143"/>
    <mergeCell ref="G142:G143"/>
    <mergeCell ref="H142:H143"/>
    <mergeCell ref="A142:A143"/>
    <mergeCell ref="B142:B143"/>
    <mergeCell ref="C142:C143"/>
    <mergeCell ref="D142:D143"/>
    <mergeCell ref="A80:A82"/>
    <mergeCell ref="B80:B82"/>
    <mergeCell ref="B83:B84"/>
    <mergeCell ref="A87:A88"/>
    <mergeCell ref="B87:B88"/>
    <mergeCell ref="A100:A102"/>
    <mergeCell ref="A91:A93"/>
    <mergeCell ref="D100:D102"/>
    <mergeCell ref="B103:B119"/>
    <mergeCell ref="B120:B126"/>
    <mergeCell ref="A136:A139"/>
    <mergeCell ref="B127:B129"/>
    <mergeCell ref="A130:A131"/>
    <mergeCell ref="B130:B131"/>
    <mergeCell ref="A207:A208"/>
    <mergeCell ref="C207:C208"/>
    <mergeCell ref="D207:D208"/>
    <mergeCell ref="E207:E208"/>
    <mergeCell ref="A163:A164"/>
    <mergeCell ref="B163:B164"/>
    <mergeCell ref="D163:D164"/>
    <mergeCell ref="E163:E164"/>
    <mergeCell ref="E127:E129"/>
    <mergeCell ref="D127:D129"/>
    <mergeCell ref="C130:C131"/>
    <mergeCell ref="D130:D131"/>
    <mergeCell ref="E130:E131"/>
    <mergeCell ref="A127:A129"/>
    <mergeCell ref="B136:B139"/>
    <mergeCell ref="C136:C139"/>
    <mergeCell ref="D136:D139"/>
    <mergeCell ref="C140:C141"/>
    <mergeCell ref="D140:D141"/>
    <mergeCell ref="A197:A198"/>
    <mergeCell ref="A177:A179"/>
    <mergeCell ref="B177:B179"/>
    <mergeCell ref="B199:B200"/>
    <mergeCell ref="A199:A200"/>
    <mergeCell ref="A73:A74"/>
    <mergeCell ref="B73:B74"/>
    <mergeCell ref="G85:G86"/>
    <mergeCell ref="E83:E84"/>
    <mergeCell ref="F83:F84"/>
    <mergeCell ref="F87:F88"/>
    <mergeCell ref="C83:C84"/>
    <mergeCell ref="D83:D84"/>
    <mergeCell ref="G87:G88"/>
    <mergeCell ref="C87:C88"/>
    <mergeCell ref="C85:C86"/>
    <mergeCell ref="E85:E86"/>
    <mergeCell ref="D85:D86"/>
    <mergeCell ref="D73:D74"/>
    <mergeCell ref="C78:I78"/>
    <mergeCell ref="H85:H86"/>
    <mergeCell ref="H83:H84"/>
    <mergeCell ref="G83:G84"/>
    <mergeCell ref="F85:F86"/>
    <mergeCell ref="C80:C82"/>
    <mergeCell ref="H80:H82"/>
    <mergeCell ref="A75:A77"/>
    <mergeCell ref="B75:B77"/>
    <mergeCell ref="C75:C77"/>
    <mergeCell ref="H175:H176"/>
    <mergeCell ref="H173:H174"/>
    <mergeCell ref="F105:F106"/>
    <mergeCell ref="F103:F104"/>
    <mergeCell ref="H103:H119"/>
    <mergeCell ref="G121:G126"/>
    <mergeCell ref="F125:F126"/>
    <mergeCell ref="H120:H126"/>
    <mergeCell ref="H140:H141"/>
    <mergeCell ref="H136:H139"/>
    <mergeCell ref="H127:H129"/>
    <mergeCell ref="F116:F117"/>
    <mergeCell ref="F109:F110"/>
    <mergeCell ref="F107:F108"/>
    <mergeCell ref="G140:G141"/>
    <mergeCell ref="F136:F139"/>
    <mergeCell ref="G136:G139"/>
    <mergeCell ref="E103:E119"/>
    <mergeCell ref="F118:F119"/>
    <mergeCell ref="G127:G129"/>
    <mergeCell ref="F127:F129"/>
    <mergeCell ref="C135:L135"/>
    <mergeCell ref="C103:C119"/>
    <mergeCell ref="D103:D119"/>
    <mergeCell ref="E140:E141"/>
    <mergeCell ref="H130:H131"/>
    <mergeCell ref="G103:G119"/>
    <mergeCell ref="E136:E139"/>
    <mergeCell ref="C120:C126"/>
    <mergeCell ref="D120:D126"/>
    <mergeCell ref="E120:E126"/>
    <mergeCell ref="C132:I132"/>
    <mergeCell ref="A62:A65"/>
    <mergeCell ref="B62:B65"/>
    <mergeCell ref="A71:A72"/>
    <mergeCell ref="B71:B72"/>
    <mergeCell ref="A83:A84"/>
    <mergeCell ref="B66:B68"/>
    <mergeCell ref="A66:A68"/>
    <mergeCell ref="B175:B176"/>
    <mergeCell ref="F163:F164"/>
    <mergeCell ref="E87:E88"/>
    <mergeCell ref="D87:D88"/>
    <mergeCell ref="D98:D99"/>
    <mergeCell ref="E98:E99"/>
    <mergeCell ref="C127:C129"/>
    <mergeCell ref="E100:E102"/>
    <mergeCell ref="F98:F99"/>
    <mergeCell ref="C66:C68"/>
    <mergeCell ref="D66:D68"/>
    <mergeCell ref="C69:I69"/>
    <mergeCell ref="H71:H72"/>
    <mergeCell ref="E62:E65"/>
    <mergeCell ref="F62:F65"/>
    <mergeCell ref="F73:F74"/>
    <mergeCell ref="G73:G74"/>
    <mergeCell ref="H98:H99"/>
    <mergeCell ref="H91:H93"/>
    <mergeCell ref="H100:H102"/>
    <mergeCell ref="C91:C93"/>
    <mergeCell ref="F91:F93"/>
    <mergeCell ref="G91:G93"/>
    <mergeCell ref="C94:I94"/>
    <mergeCell ref="D91:D93"/>
    <mergeCell ref="C100:C102"/>
    <mergeCell ref="H66:H68"/>
    <mergeCell ref="H149:H150"/>
    <mergeCell ref="C159:I159"/>
    <mergeCell ref="F155:F158"/>
    <mergeCell ref="G155:G158"/>
    <mergeCell ref="H167:H168"/>
    <mergeCell ref="H165:H166"/>
    <mergeCell ref="F149:F150"/>
    <mergeCell ref="G149:G150"/>
    <mergeCell ref="C144:I144"/>
    <mergeCell ref="E155:E158"/>
    <mergeCell ref="D167:D168"/>
    <mergeCell ref="H155:H158"/>
    <mergeCell ref="H146:H148"/>
    <mergeCell ref="E167:E168"/>
    <mergeCell ref="G167:G168"/>
    <mergeCell ref="C163:C164"/>
    <mergeCell ref="G163:G164"/>
    <mergeCell ref="F80:F82"/>
    <mergeCell ref="G80:G82"/>
    <mergeCell ref="E75:E77"/>
    <mergeCell ref="F75:F77"/>
    <mergeCell ref="G75:G77"/>
    <mergeCell ref="H75:H77"/>
    <mergeCell ref="E189:E190"/>
    <mergeCell ref="F189:F190"/>
    <mergeCell ref="A203:A204"/>
    <mergeCell ref="A173:A174"/>
    <mergeCell ref="B173:B174"/>
    <mergeCell ref="B197:B198"/>
    <mergeCell ref="C175:C176"/>
    <mergeCell ref="E175:E176"/>
    <mergeCell ref="F175:F176"/>
    <mergeCell ref="A175:A176"/>
    <mergeCell ref="G184:G185"/>
    <mergeCell ref="D186:D188"/>
    <mergeCell ref="C186:C188"/>
    <mergeCell ref="E186:E188"/>
    <mergeCell ref="E184:E185"/>
    <mergeCell ref="F184:F185"/>
    <mergeCell ref="F140:F141"/>
    <mergeCell ref="C184:C185"/>
    <mergeCell ref="G186:G188"/>
    <mergeCell ref="C177:C179"/>
    <mergeCell ref="G175:G176"/>
    <mergeCell ref="D173:D174"/>
    <mergeCell ref="E173:E174"/>
    <mergeCell ref="F173:F174"/>
    <mergeCell ref="G173:G174"/>
    <mergeCell ref="C173:C174"/>
    <mergeCell ref="D149:D150"/>
    <mergeCell ref="D165:D166"/>
    <mergeCell ref="G147:G148"/>
    <mergeCell ref="E146:E148"/>
    <mergeCell ref="C149:C150"/>
    <mergeCell ref="C155:C158"/>
    <mergeCell ref="D155:D158"/>
    <mergeCell ref="D175:D176"/>
    <mergeCell ref="H184:H185"/>
    <mergeCell ref="H177:H179"/>
    <mergeCell ref="H191:H192"/>
    <mergeCell ref="F186:F188"/>
    <mergeCell ref="D184:D185"/>
    <mergeCell ref="D177:D179"/>
    <mergeCell ref="A189:A190"/>
    <mergeCell ref="B189:B190"/>
    <mergeCell ref="C189:C190"/>
    <mergeCell ref="A191:A192"/>
    <mergeCell ref="B191:B192"/>
    <mergeCell ref="C191:C192"/>
    <mergeCell ref="D191:D192"/>
    <mergeCell ref="E191:E192"/>
    <mergeCell ref="F191:F192"/>
    <mergeCell ref="G191:G192"/>
    <mergeCell ref="A186:A188"/>
    <mergeCell ref="B186:B188"/>
    <mergeCell ref="A184:A185"/>
    <mergeCell ref="B184:B185"/>
    <mergeCell ref="E177:E179"/>
    <mergeCell ref="G177:G179"/>
    <mergeCell ref="F177:F179"/>
    <mergeCell ref="D189:D190"/>
    <mergeCell ref="D213:F213"/>
    <mergeCell ref="D215:I215"/>
    <mergeCell ref="H203:H204"/>
    <mergeCell ref="C199:C200"/>
    <mergeCell ref="H201:H202"/>
    <mergeCell ref="G197:G198"/>
    <mergeCell ref="C197:C198"/>
    <mergeCell ref="D197:D198"/>
    <mergeCell ref="E197:E198"/>
    <mergeCell ref="F197:F198"/>
    <mergeCell ref="F207:F208"/>
    <mergeCell ref="G207:G208"/>
    <mergeCell ref="H207:H208"/>
    <mergeCell ref="A205:A206"/>
    <mergeCell ref="C205:C206"/>
    <mergeCell ref="D205:D206"/>
    <mergeCell ref="E205:E206"/>
    <mergeCell ref="F205:F206"/>
    <mergeCell ref="G205:G206"/>
    <mergeCell ref="C201:C202"/>
    <mergeCell ref="D201:D202"/>
    <mergeCell ref="E201:E202"/>
    <mergeCell ref="F201:F202"/>
    <mergeCell ref="G201:G202"/>
    <mergeCell ref="G203:G204"/>
    <mergeCell ref="C203:C204"/>
    <mergeCell ref="D203:D204"/>
    <mergeCell ref="E203:E204"/>
    <mergeCell ref="F203:F204"/>
    <mergeCell ref="A201:A202"/>
    <mergeCell ref="E60:E61"/>
    <mergeCell ref="B26:B27"/>
    <mergeCell ref="D80:D82"/>
    <mergeCell ref="D229:I229"/>
    <mergeCell ref="D228:I228"/>
    <mergeCell ref="D227:I227"/>
    <mergeCell ref="D226:I226"/>
    <mergeCell ref="D224:I224"/>
    <mergeCell ref="D223:I223"/>
    <mergeCell ref="D225:I225"/>
    <mergeCell ref="D221:I221"/>
    <mergeCell ref="D220:I220"/>
    <mergeCell ref="G189:G190"/>
    <mergeCell ref="H189:H190"/>
    <mergeCell ref="D199:D200"/>
    <mergeCell ref="E199:E200"/>
    <mergeCell ref="F199:F200"/>
    <mergeCell ref="G199:G200"/>
    <mergeCell ref="H186:H188"/>
    <mergeCell ref="H199:H200"/>
    <mergeCell ref="H197:H198"/>
    <mergeCell ref="H205:H206"/>
    <mergeCell ref="D216:I216"/>
    <mergeCell ref="B211:I211"/>
    <mergeCell ref="E10:E25"/>
    <mergeCell ref="E73:E74"/>
    <mergeCell ref="C71:C72"/>
    <mergeCell ref="C10:C25"/>
    <mergeCell ref="B10:B25"/>
    <mergeCell ref="B28:B29"/>
    <mergeCell ref="A98:A99"/>
    <mergeCell ref="B98:B99"/>
    <mergeCell ref="C60:C61"/>
    <mergeCell ref="D60:D61"/>
    <mergeCell ref="D62:D65"/>
    <mergeCell ref="C62:C65"/>
    <mergeCell ref="C58:I58"/>
    <mergeCell ref="A85:A86"/>
    <mergeCell ref="B85:B86"/>
    <mergeCell ref="F60:F61"/>
    <mergeCell ref="A60:A61"/>
    <mergeCell ref="H87:H88"/>
    <mergeCell ref="D71:D72"/>
    <mergeCell ref="B60:B61"/>
    <mergeCell ref="G98:G99"/>
    <mergeCell ref="C73:C74"/>
    <mergeCell ref="E71:E72"/>
    <mergeCell ref="F71:F72"/>
    <mergeCell ref="D32:D55"/>
    <mergeCell ref="E32:E55"/>
    <mergeCell ref="F53:F55"/>
    <mergeCell ref="G33:G55"/>
    <mergeCell ref="H32:H55"/>
    <mergeCell ref="E80:E82"/>
    <mergeCell ref="B1:K1"/>
    <mergeCell ref="B2:L2"/>
    <mergeCell ref="B4:B6"/>
    <mergeCell ref="C4:C6"/>
    <mergeCell ref="D4:D6"/>
    <mergeCell ref="E4:E6"/>
    <mergeCell ref="F4:F6"/>
    <mergeCell ref="G4:G6"/>
    <mergeCell ref="L5:L6"/>
    <mergeCell ref="J5:J6"/>
    <mergeCell ref="K5:K6"/>
    <mergeCell ref="H4:H6"/>
    <mergeCell ref="G60:G61"/>
    <mergeCell ref="H62:H65"/>
    <mergeCell ref="G71:G72"/>
    <mergeCell ref="G62:G65"/>
    <mergeCell ref="E66:E68"/>
    <mergeCell ref="D75:D77"/>
    <mergeCell ref="A4:A6"/>
    <mergeCell ref="A10:A25"/>
    <mergeCell ref="A28:A29"/>
    <mergeCell ref="D28:D29"/>
    <mergeCell ref="E26:E27"/>
    <mergeCell ref="E56:E57"/>
    <mergeCell ref="H26:H27"/>
    <mergeCell ref="C30:I30"/>
    <mergeCell ref="F56:F57"/>
    <mergeCell ref="G13:G25"/>
    <mergeCell ref="H10:H25"/>
    <mergeCell ref="F26:F27"/>
    <mergeCell ref="G26:G27"/>
    <mergeCell ref="C28:C29"/>
    <mergeCell ref="C26:C27"/>
    <mergeCell ref="D26:D27"/>
    <mergeCell ref="I4:I6"/>
    <mergeCell ref="C56:C57"/>
    <mergeCell ref="D56:D57"/>
    <mergeCell ref="E28:E29"/>
    <mergeCell ref="F28:F29"/>
    <mergeCell ref="G28:G29"/>
    <mergeCell ref="H28:H29"/>
    <mergeCell ref="C32:C55"/>
    <mergeCell ref="A26:A27"/>
    <mergeCell ref="G130:G131"/>
    <mergeCell ref="G56:G57"/>
    <mergeCell ref="H56:H57"/>
    <mergeCell ref="D10:D25"/>
    <mergeCell ref="F130:F131"/>
    <mergeCell ref="D230:I230"/>
    <mergeCell ref="F10:F12"/>
    <mergeCell ref="F20:F21"/>
    <mergeCell ref="F33:F34"/>
    <mergeCell ref="F35:F36"/>
    <mergeCell ref="F37:F38"/>
    <mergeCell ref="F39:F40"/>
    <mergeCell ref="F41:F42"/>
    <mergeCell ref="F43:F44"/>
    <mergeCell ref="F45:F46"/>
    <mergeCell ref="F47:F48"/>
    <mergeCell ref="F49:F50"/>
    <mergeCell ref="F51:F52"/>
    <mergeCell ref="F24:F25"/>
    <mergeCell ref="D222:I222"/>
    <mergeCell ref="D219:I219"/>
    <mergeCell ref="H60:H61"/>
    <mergeCell ref="H73:H74"/>
    <mergeCell ref="D218:I218"/>
    <mergeCell ref="D217:I217"/>
    <mergeCell ref="H151:H152"/>
    <mergeCell ref="F151:F152"/>
    <mergeCell ref="C153:I153"/>
    <mergeCell ref="E151:E152"/>
    <mergeCell ref="H163:H164"/>
    <mergeCell ref="G10:G12"/>
    <mergeCell ref="A167:A168"/>
    <mergeCell ref="B167:B168"/>
    <mergeCell ref="C167:C168"/>
    <mergeCell ref="F167:F168"/>
    <mergeCell ref="A151:A152"/>
    <mergeCell ref="E149:E150"/>
    <mergeCell ref="A149:A150"/>
    <mergeCell ref="B149:B150"/>
    <mergeCell ref="B151:B152"/>
    <mergeCell ref="C165:C166"/>
    <mergeCell ref="C151:C152"/>
    <mergeCell ref="D151:D152"/>
    <mergeCell ref="B160:I160"/>
    <mergeCell ref="B155:B158"/>
    <mergeCell ref="A120:A126"/>
    <mergeCell ref="A103:A119"/>
    <mergeCell ref="G67:G68"/>
    <mergeCell ref="F66:F68"/>
    <mergeCell ref="A165:A166"/>
    <mergeCell ref="B165:B166"/>
    <mergeCell ref="G165:G166"/>
    <mergeCell ref="E165:E166"/>
    <mergeCell ref="F165:F166"/>
    <mergeCell ref="A140:A141"/>
    <mergeCell ref="A155:A158"/>
    <mergeCell ref="G151:G152"/>
    <mergeCell ref="F146:F148"/>
    <mergeCell ref="B140:B141"/>
    <mergeCell ref="B146:B148"/>
    <mergeCell ref="C146:C148"/>
    <mergeCell ref="D146:D148"/>
    <mergeCell ref="A146:A148"/>
    <mergeCell ref="E91:E93"/>
    <mergeCell ref="B91:B93"/>
    <mergeCell ref="C90:L90"/>
    <mergeCell ref="F100:F102"/>
    <mergeCell ref="C98:C99"/>
    <mergeCell ref="B100:B102"/>
    <mergeCell ref="C89:I89"/>
    <mergeCell ref="G100:G102"/>
  </mergeCells>
  <pageMargins left="0.7" right="0.7" top="0.75" bottom="0.75" header="0.3" footer="0.3"/>
  <pageSetup paperSize="9" scale="5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zoomScale="110" zoomScaleNormal="110" workbookViewId="0">
      <selection activeCell="Q15" sqref="Q15"/>
    </sheetView>
  </sheetViews>
  <sheetFormatPr defaultRowHeight="12"/>
  <cols>
    <col min="1" max="6" width="9.140625" style="19"/>
    <col min="7" max="7" width="29.42578125" style="19" customWidth="1"/>
    <col min="8" max="10" width="9.140625" style="19" customWidth="1"/>
    <col min="11" max="16384" width="9.140625" style="19"/>
  </cols>
  <sheetData>
    <row r="1" spans="1:10">
      <c r="H1" s="374"/>
      <c r="I1" s="374"/>
      <c r="J1" s="374"/>
    </row>
    <row r="2" spans="1:10">
      <c r="H2" s="374"/>
      <c r="I2" s="374"/>
      <c r="J2" s="374"/>
    </row>
    <row r="3" spans="1:10" ht="15.75" customHeight="1"/>
    <row r="4" spans="1:10" ht="30" customHeight="1">
      <c r="B4" s="1658" t="s">
        <v>145</v>
      </c>
      <c r="C4" s="1659"/>
      <c r="D4" s="1659"/>
      <c r="E4" s="1659"/>
      <c r="F4" s="1659"/>
      <c r="G4" s="1659"/>
      <c r="H4" s="125" t="s">
        <v>11</v>
      </c>
      <c r="I4" s="126" t="s">
        <v>12</v>
      </c>
      <c r="J4" s="127" t="s">
        <v>13</v>
      </c>
    </row>
    <row r="5" spans="1:10" ht="15" customHeight="1">
      <c r="B5" s="1665" t="s">
        <v>146</v>
      </c>
      <c r="C5" s="1666"/>
      <c r="D5" s="1666"/>
      <c r="E5" s="1666"/>
      <c r="F5" s="1666"/>
      <c r="G5" s="1666"/>
      <c r="H5" s="128"/>
      <c r="I5" s="129"/>
      <c r="J5" s="129"/>
    </row>
    <row r="6" spans="1:10" ht="15" customHeight="1">
      <c r="B6" s="1643" t="s">
        <v>147</v>
      </c>
      <c r="C6" s="1644"/>
      <c r="D6" s="1644"/>
      <c r="E6" s="1644"/>
      <c r="F6" s="1644"/>
      <c r="G6" s="1644"/>
      <c r="H6" s="130">
        <f>H7+H13+H14</f>
        <v>68426.048999999999</v>
      </c>
      <c r="I6" s="130">
        <f t="shared" ref="I6:J6" si="0">I7+I13+I14</f>
        <v>89284.640999999989</v>
      </c>
      <c r="J6" s="130">
        <f t="shared" si="0"/>
        <v>98648.540999999983</v>
      </c>
    </row>
    <row r="7" spans="1:10" ht="15.75" customHeight="1">
      <c r="B7" s="1656" t="s">
        <v>148</v>
      </c>
      <c r="C7" s="1657"/>
      <c r="D7" s="1657"/>
      <c r="E7" s="1657"/>
      <c r="F7" s="1657"/>
      <c r="G7" s="1657"/>
      <c r="H7" s="131">
        <f>SUM(H8:H12)</f>
        <v>66325.048999999999</v>
      </c>
      <c r="I7" s="131">
        <f t="shared" ref="I7:J7" si="1">SUM(I8:I12)</f>
        <v>88954.440999999992</v>
      </c>
      <c r="J7" s="131">
        <f t="shared" si="1"/>
        <v>98318.340999999986</v>
      </c>
    </row>
    <row r="8" spans="1:10" ht="15.75" customHeight="1">
      <c r="B8" s="1660" t="s">
        <v>149</v>
      </c>
      <c r="C8" s="1661"/>
      <c r="D8" s="1661"/>
      <c r="E8" s="1661"/>
      <c r="F8" s="1661"/>
      <c r="G8" s="1662"/>
      <c r="H8" s="132">
        <f>'1 programa'!J231+'2 programa'!J226+'3 programa'!J240+'4 programa'!J117+'5 programa'!J219</f>
        <v>39937.5</v>
      </c>
      <c r="I8" s="132">
        <f>'1 programa'!K231+'2 programa'!K226+'3 programa'!K240+'4 programa'!K117+'5 programa'!K219</f>
        <v>48678.5</v>
      </c>
      <c r="J8" s="132">
        <f>'1 programa'!L231+'2 programa'!L226+'3 programa'!L240+'4 programa'!L117+'5 programa'!L219</f>
        <v>48683.799999999988</v>
      </c>
    </row>
    <row r="9" spans="1:10" ht="15" customHeight="1">
      <c r="B9" s="1646" t="s">
        <v>150</v>
      </c>
      <c r="C9" s="1647"/>
      <c r="D9" s="1647"/>
      <c r="E9" s="1647"/>
      <c r="F9" s="1647"/>
      <c r="G9" s="1648"/>
      <c r="H9" s="132">
        <f>'1 programa'!J232+'2 programa'!J227+'3 programa'!J241+'4 programa'!J118+'5 programa'!J220</f>
        <v>24751.548999999999</v>
      </c>
      <c r="I9" s="132">
        <f>'1 programa'!K232+'2 programa'!K227+'3 programa'!K241+'4 programa'!K118+'5 programa'!K220</f>
        <v>24441.940999999999</v>
      </c>
      <c r="J9" s="132">
        <f>'1 programa'!L232+'2 programa'!L227+'3 programa'!L241+'4 programa'!L118+'5 programa'!L220</f>
        <v>24441.940999999999</v>
      </c>
    </row>
    <row r="10" spans="1:10" ht="15" customHeight="1">
      <c r="A10" s="198"/>
      <c r="B10" s="1646" t="s">
        <v>151</v>
      </c>
      <c r="C10" s="1647"/>
      <c r="D10" s="1647"/>
      <c r="E10" s="1647"/>
      <c r="F10" s="1647"/>
      <c r="G10" s="1648"/>
      <c r="H10" s="132">
        <f>'1 programa'!J233+'2 programa'!J228+'3 programa'!J242+'4 programa'!J119+'5 programa'!J221</f>
        <v>1135</v>
      </c>
      <c r="I10" s="132">
        <f>'1 programa'!K233+'2 programa'!K228+'3 programa'!K242+'4 programa'!K119+'5 programa'!K221</f>
        <v>1121</v>
      </c>
      <c r="J10" s="132">
        <f>'1 programa'!L233+'2 programa'!L228+'3 programa'!L242+'4 programa'!L119+'5 programa'!L221</f>
        <v>1121</v>
      </c>
    </row>
    <row r="11" spans="1:10" ht="15" customHeight="1">
      <c r="A11" s="198"/>
      <c r="B11" s="1646" t="s">
        <v>152</v>
      </c>
      <c r="C11" s="1647"/>
      <c r="D11" s="1647"/>
      <c r="E11" s="1647"/>
      <c r="F11" s="1647"/>
      <c r="G11" s="1648"/>
      <c r="H11" s="132">
        <f>'1 programa'!J234+'2 programa'!J229+'3 programa'!J243+'4 programa'!J120+'5 programa'!J222</f>
        <v>501</v>
      </c>
      <c r="I11" s="132">
        <f>'1 programa'!K234+'2 programa'!K229+'3 programa'!K243+'4 programa'!K120+'5 programa'!K222</f>
        <v>404</v>
      </c>
      <c r="J11" s="132">
        <f>'1 programa'!L234+'2 programa'!L229+'3 programa'!L243+'4 programa'!L120+'5 programa'!L222</f>
        <v>404</v>
      </c>
    </row>
    <row r="12" spans="1:10" ht="15" customHeight="1">
      <c r="A12" s="198"/>
      <c r="B12" s="1646" t="s">
        <v>153</v>
      </c>
      <c r="C12" s="1647"/>
      <c r="D12" s="1647"/>
      <c r="E12" s="1647"/>
      <c r="F12" s="1647"/>
      <c r="G12" s="1648"/>
      <c r="H12" s="132">
        <f>'1 programa'!J235+'2 programa'!J230+'3 programa'!J244+'4 programa'!J121+'5 programa'!J223</f>
        <v>0</v>
      </c>
      <c r="I12" s="132">
        <f>'1 programa'!K235+'2 programa'!K230+'3 programa'!K244+'4 programa'!K121+'5 programa'!K223</f>
        <v>14309</v>
      </c>
      <c r="J12" s="132">
        <f>'1 programa'!L235+'2 programa'!L230+'3 programa'!L244+'4 programa'!L121+'5 programa'!L223</f>
        <v>23667.600000000002</v>
      </c>
    </row>
    <row r="13" spans="1:10" ht="15" customHeight="1">
      <c r="A13" s="198"/>
      <c r="B13" s="1646" t="s">
        <v>154</v>
      </c>
      <c r="C13" s="1647"/>
      <c r="D13" s="1647"/>
      <c r="E13" s="1647"/>
      <c r="F13" s="1647"/>
      <c r="G13" s="1648"/>
      <c r="H13" s="132">
        <f>'1 programa'!J236+'2 programa'!J231+'3 programa'!J245+'4 programa'!J122+'5 programa'!J224</f>
        <v>0</v>
      </c>
      <c r="I13" s="132">
        <f>'1 programa'!K236+'2 programa'!K231+'3 programa'!K245+'4 programa'!K122+'5 programa'!K224</f>
        <v>0</v>
      </c>
      <c r="J13" s="132">
        <f>'1 programa'!L236+'2 programa'!L231+'3 programa'!L245+'4 programa'!L122+'5 programa'!L224</f>
        <v>0</v>
      </c>
    </row>
    <row r="14" spans="1:10" ht="15" customHeight="1">
      <c r="A14" s="198"/>
      <c r="B14" s="1646" t="s">
        <v>155</v>
      </c>
      <c r="C14" s="1647"/>
      <c r="D14" s="1647"/>
      <c r="E14" s="1647"/>
      <c r="F14" s="1647"/>
      <c r="G14" s="1648"/>
      <c r="H14" s="132">
        <f>'1 programa'!J237+'2 programa'!J232+'3 programa'!J246+'4 programa'!J123+'5 programa'!J225</f>
        <v>2101</v>
      </c>
      <c r="I14" s="132">
        <f>'1 programa'!K237+'2 programa'!K232+'3 programa'!K246+'4 programa'!K123+'5 programa'!K225</f>
        <v>330.2</v>
      </c>
      <c r="J14" s="132">
        <f>'1 programa'!L237+'2 programa'!L232+'3 programa'!L246+'4 programa'!L123+'5 programa'!L225</f>
        <v>330.2</v>
      </c>
    </row>
    <row r="15" spans="1:10" ht="30.75" customHeight="1">
      <c r="A15" s="198"/>
      <c r="B15" s="1643" t="s">
        <v>156</v>
      </c>
      <c r="C15" s="1644"/>
      <c r="D15" s="1644"/>
      <c r="E15" s="1644"/>
      <c r="F15" s="1644"/>
      <c r="G15" s="1645"/>
      <c r="H15" s="130">
        <v>0</v>
      </c>
      <c r="I15" s="134">
        <v>0</v>
      </c>
      <c r="J15" s="135">
        <v>0</v>
      </c>
    </row>
    <row r="16" spans="1:10" ht="24.75" customHeight="1">
      <c r="A16" s="198"/>
      <c r="B16" s="1640" t="s">
        <v>157</v>
      </c>
      <c r="C16" s="1641"/>
      <c r="D16" s="1641"/>
      <c r="E16" s="1641"/>
      <c r="F16" s="1641"/>
      <c r="G16" s="1642"/>
      <c r="H16" s="461">
        <f>'1 programa'!J239+'2 programa'!J234+'3 programa'!J248+'4 programa'!J125+'5 programa'!J227</f>
        <v>13009.7</v>
      </c>
      <c r="I16" s="461">
        <f>'1 programa'!K239+'2 programa'!K234+'3 programa'!K248+'4 programa'!K125+'5 programa'!K227</f>
        <v>0</v>
      </c>
      <c r="J16" s="461">
        <f>'1 programa'!L239+'2 programa'!L234+'3 programa'!L248+'4 programa'!L125+'5 programa'!L227</f>
        <v>0</v>
      </c>
    </row>
    <row r="17" spans="1:10" ht="15" customHeight="1">
      <c r="A17" s="198"/>
      <c r="B17" s="1643" t="s">
        <v>158</v>
      </c>
      <c r="C17" s="1644"/>
      <c r="D17" s="1644"/>
      <c r="E17" s="1644"/>
      <c r="F17" s="1644"/>
      <c r="G17" s="1645"/>
      <c r="H17" s="130">
        <f>H6+H15</f>
        <v>68426.048999999999</v>
      </c>
      <c r="I17" s="130">
        <f t="shared" ref="I17:J17" si="2">I6+I15</f>
        <v>89284.640999999989</v>
      </c>
      <c r="J17" s="130">
        <f t="shared" si="2"/>
        <v>98648.540999999983</v>
      </c>
    </row>
    <row r="18" spans="1:10" ht="15" customHeight="1">
      <c r="A18" s="198"/>
      <c r="B18" s="1646" t="s">
        <v>159</v>
      </c>
      <c r="C18" s="1647"/>
      <c r="D18" s="1647"/>
      <c r="E18" s="1647"/>
      <c r="F18" s="1647"/>
      <c r="G18" s="1648"/>
      <c r="H18" s="139">
        <v>0</v>
      </c>
      <c r="I18" s="139">
        <v>0</v>
      </c>
      <c r="J18" s="197">
        <v>0</v>
      </c>
    </row>
    <row r="19" spans="1:10" ht="15" customHeight="1">
      <c r="B19" s="1637" t="s">
        <v>160</v>
      </c>
      <c r="C19" s="1638"/>
      <c r="D19" s="1638"/>
      <c r="E19" s="1638"/>
      <c r="F19" s="1638"/>
      <c r="G19" s="1639"/>
      <c r="H19" s="528">
        <f>H17</f>
        <v>68426.048999999999</v>
      </c>
      <c r="I19" s="528">
        <f t="shared" ref="I19:J19" si="3">I17</f>
        <v>89284.640999999989</v>
      </c>
      <c r="J19" s="528">
        <f t="shared" si="3"/>
        <v>98648.540999999983</v>
      </c>
    </row>
    <row r="20" spans="1:10" ht="15" customHeight="1"/>
    <row r="21" spans="1:10" ht="15" customHeight="1"/>
    <row r="22" spans="1:10" ht="15" customHeight="1"/>
    <row r="23" spans="1:10" ht="15" customHeight="1"/>
    <row r="24" spans="1:10" ht="15.75" customHeight="1"/>
    <row r="25" spans="1:10" ht="15.75" customHeight="1"/>
    <row r="26" spans="1:10" ht="15" customHeight="1"/>
    <row r="27" spans="1:10" ht="15" customHeight="1"/>
    <row r="28" spans="1:10" ht="15" customHeight="1"/>
    <row r="29" spans="1:10" ht="15.75" customHeight="1"/>
    <row r="33" spans="8:10">
      <c r="H33" s="529"/>
      <c r="I33" s="374"/>
      <c r="J33" s="374"/>
    </row>
    <row r="34" spans="8:10">
      <c r="H34" s="374"/>
      <c r="I34" s="374"/>
      <c r="J34" s="374"/>
    </row>
  </sheetData>
  <mergeCells count="16">
    <mergeCell ref="B4:G4"/>
    <mergeCell ref="B5:G5"/>
    <mergeCell ref="B6:G6"/>
    <mergeCell ref="B7:G7"/>
    <mergeCell ref="B8:G8"/>
    <mergeCell ref="B9:G9"/>
    <mergeCell ref="B10:G10"/>
    <mergeCell ref="B11:G11"/>
    <mergeCell ref="B12:G12"/>
    <mergeCell ref="B13:G13"/>
    <mergeCell ref="B19:G19"/>
    <mergeCell ref="B14:G14"/>
    <mergeCell ref="B15:G15"/>
    <mergeCell ref="B16:G16"/>
    <mergeCell ref="B17:G17"/>
    <mergeCell ref="B18:G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E21"/>
  <sheetViews>
    <sheetView workbookViewId="0">
      <selection activeCell="K40" sqref="K40"/>
    </sheetView>
  </sheetViews>
  <sheetFormatPr defaultRowHeight="15"/>
  <cols>
    <col min="2" max="2" width="62.140625" customWidth="1"/>
  </cols>
  <sheetData>
    <row r="1" spans="1:5" ht="64.5">
      <c r="A1" s="7" t="s">
        <v>464</v>
      </c>
      <c r="B1" s="8" t="s">
        <v>465</v>
      </c>
      <c r="C1" s="8" t="s">
        <v>466</v>
      </c>
      <c r="D1" s="8" t="s">
        <v>467</v>
      </c>
      <c r="E1" s="9" t="s">
        <v>468</v>
      </c>
    </row>
    <row r="2" spans="1:5">
      <c r="A2" s="1379" t="s">
        <v>469</v>
      </c>
      <c r="B2" s="1380" t="s">
        <v>470</v>
      </c>
      <c r="C2" s="1381" t="s">
        <v>471</v>
      </c>
      <c r="D2" s="1381" t="s">
        <v>472</v>
      </c>
      <c r="E2" s="1161" t="s">
        <v>473</v>
      </c>
    </row>
    <row r="3" spans="1:5">
      <c r="A3" s="1382" t="s">
        <v>474</v>
      </c>
      <c r="B3" s="1383" t="s">
        <v>475</v>
      </c>
      <c r="C3" s="11">
        <f>'1 programa'!J242</f>
        <v>20197.600000000002</v>
      </c>
      <c r="D3" s="11">
        <f>'1 programa'!K242</f>
        <v>19850.100000000002</v>
      </c>
      <c r="E3" s="11">
        <f>'1 programa'!L242</f>
        <v>19692.500000000004</v>
      </c>
    </row>
    <row r="4" spans="1:5">
      <c r="A4" s="1382" t="s">
        <v>476</v>
      </c>
      <c r="B4" s="1383" t="s">
        <v>477</v>
      </c>
      <c r="C4" s="11">
        <f>'2 programa'!J237</f>
        <v>22766.5</v>
      </c>
      <c r="D4" s="11">
        <f>'2 programa'!K237</f>
        <v>23936.199999999997</v>
      </c>
      <c r="E4" s="11">
        <f>'2 programa'!L237</f>
        <v>23743.599999999999</v>
      </c>
    </row>
    <row r="5" spans="1:5">
      <c r="A5" s="1382" t="s">
        <v>478</v>
      </c>
      <c r="B5" s="1383" t="s">
        <v>479</v>
      </c>
      <c r="C5" s="11">
        <f>'3 programa'!J251</f>
        <v>24982.048999999999</v>
      </c>
      <c r="D5" s="12">
        <f>'3 programa'!K251</f>
        <v>33359.740999999995</v>
      </c>
      <c r="E5" s="12">
        <f>'3 programa'!L251</f>
        <v>43615.240999999995</v>
      </c>
    </row>
    <row r="6" spans="1:5">
      <c r="A6" s="1382" t="s">
        <v>480</v>
      </c>
      <c r="B6" s="1383" t="s">
        <v>481</v>
      </c>
      <c r="C6" s="11">
        <f>'4 programa'!J128</f>
        <v>2439.3000000000002</v>
      </c>
      <c r="D6" s="11">
        <f>'4 programa'!K128</f>
        <v>3360.2</v>
      </c>
      <c r="E6" s="11">
        <f>'4 programa'!L128</f>
        <v>3221.7999999999997</v>
      </c>
    </row>
    <row r="7" spans="1:5">
      <c r="A7" s="1382" t="s">
        <v>482</v>
      </c>
      <c r="B7" s="1383" t="s">
        <v>483</v>
      </c>
      <c r="C7" s="11">
        <f>'5 programa'!J230</f>
        <v>11031.2</v>
      </c>
      <c r="D7" s="11">
        <f>'5 programa'!K230</f>
        <v>8778.4000000000015</v>
      </c>
      <c r="E7" s="11">
        <f>'5 programa'!L230</f>
        <v>8375.4000000000015</v>
      </c>
    </row>
    <row r="8" spans="1:5">
      <c r="A8" s="3027" t="s">
        <v>484</v>
      </c>
      <c r="B8" s="3028"/>
      <c r="C8" s="13">
        <f>Suvestinė!H7</f>
        <v>66325.048999999999</v>
      </c>
      <c r="D8" s="13">
        <f>Suvestinė!I7</f>
        <v>88954.440999999992</v>
      </c>
      <c r="E8" s="13">
        <f>Suvestinė!J7</f>
        <v>98318.340999999986</v>
      </c>
    </row>
    <row r="9" spans="1:5">
      <c r="A9" s="10" t="s">
        <v>485</v>
      </c>
      <c r="C9" s="13">
        <f>Suvestinė!H8</f>
        <v>39937.5</v>
      </c>
      <c r="D9" s="13">
        <f>Suvestinė!I8</f>
        <v>48678.5</v>
      </c>
      <c r="E9" s="13">
        <f>Suvestinė!J8</f>
        <v>48683.799999999988</v>
      </c>
    </row>
    <row r="10" spans="1:5">
      <c r="A10" s="10" t="s">
        <v>486</v>
      </c>
      <c r="C10" s="14"/>
      <c r="D10" s="14"/>
      <c r="E10" s="14"/>
    </row>
    <row r="11" spans="1:5">
      <c r="A11" s="3027" t="s">
        <v>487</v>
      </c>
      <c r="B11" s="3028"/>
      <c r="C11" s="13">
        <f>Suvestinė!H9</f>
        <v>24751.548999999999</v>
      </c>
      <c r="D11" s="13">
        <f>Suvestinė!I9</f>
        <v>24441.940999999999</v>
      </c>
      <c r="E11" s="13">
        <f>Suvestinė!J9</f>
        <v>24441.940999999999</v>
      </c>
    </row>
    <row r="12" spans="1:5">
      <c r="A12" s="3027" t="s">
        <v>488</v>
      </c>
      <c r="B12" s="3028"/>
      <c r="C12" s="13">
        <f>Suvestinė!H10</f>
        <v>1135</v>
      </c>
      <c r="D12" s="13">
        <f>Suvestinė!I10</f>
        <v>1121</v>
      </c>
      <c r="E12" s="13">
        <f>Suvestinė!J10</f>
        <v>1121</v>
      </c>
    </row>
    <row r="13" spans="1:5">
      <c r="A13" s="3027" t="s">
        <v>489</v>
      </c>
      <c r="B13" s="3028"/>
      <c r="C13" s="13">
        <f>Suvestinė!H12</f>
        <v>0</v>
      </c>
      <c r="D13" s="13">
        <f>Suvestinė!I12</f>
        <v>14309</v>
      </c>
      <c r="E13" s="13">
        <f>Suvestinė!J12</f>
        <v>23667.600000000002</v>
      </c>
    </row>
    <row r="14" spans="1:5">
      <c r="A14" s="3027" t="s">
        <v>490</v>
      </c>
      <c r="B14" s="3028"/>
      <c r="C14" s="13">
        <f>Suvestinė!H13</f>
        <v>0</v>
      </c>
      <c r="D14" s="13">
        <f>Suvestinė!I13</f>
        <v>0</v>
      </c>
      <c r="E14" s="13">
        <f>Suvestinė!J13</f>
        <v>0</v>
      </c>
    </row>
    <row r="15" spans="1:5">
      <c r="A15" s="3027" t="s">
        <v>491</v>
      </c>
      <c r="B15" s="3028"/>
      <c r="C15" s="13">
        <f>Suvestinė!H14</f>
        <v>2101</v>
      </c>
      <c r="D15" s="13">
        <f>Suvestinė!I14</f>
        <v>330.2</v>
      </c>
      <c r="E15" s="13">
        <f>Suvestinė!J14</f>
        <v>330.2</v>
      </c>
    </row>
    <row r="16" spans="1:5">
      <c r="A16" s="3027" t="s">
        <v>492</v>
      </c>
      <c r="B16" s="3028"/>
      <c r="C16" s="15">
        <f>Suvestinė!H11</f>
        <v>501</v>
      </c>
      <c r="D16" s="15">
        <f>Suvestinė!I11</f>
        <v>404</v>
      </c>
      <c r="E16" s="15">
        <f>Suvestinė!J11</f>
        <v>404</v>
      </c>
    </row>
    <row r="17" spans="1:5" ht="24" customHeight="1">
      <c r="A17" s="3027" t="s">
        <v>493</v>
      </c>
      <c r="B17" s="3028"/>
      <c r="C17" s="13">
        <f>Suvestinė!H16</f>
        <v>13009.7</v>
      </c>
      <c r="D17" s="13">
        <f>Suvestinė!I16</f>
        <v>0</v>
      </c>
      <c r="E17" s="13">
        <f>Suvestinė!J16</f>
        <v>0</v>
      </c>
    </row>
    <row r="18" spans="1:5">
      <c r="A18" s="3027" t="s">
        <v>494</v>
      </c>
      <c r="B18" s="3028"/>
      <c r="C18" s="13" t="s">
        <v>495</v>
      </c>
      <c r="D18" s="13" t="s">
        <v>496</v>
      </c>
      <c r="E18" s="13" t="s">
        <v>497</v>
      </c>
    </row>
    <row r="19" spans="1:5">
      <c r="A19" s="3027" t="s">
        <v>498</v>
      </c>
      <c r="B19" s="3028"/>
      <c r="C19" s="13">
        <f>Suvestinė!H18</f>
        <v>0</v>
      </c>
      <c r="D19" s="13">
        <f>Suvestinė!I18</f>
        <v>0</v>
      </c>
      <c r="E19" s="13">
        <f>Suvestinė!J18</f>
        <v>0</v>
      </c>
    </row>
    <row r="20" spans="1:5">
      <c r="A20" s="3027" t="s">
        <v>499</v>
      </c>
      <c r="B20" s="3028"/>
      <c r="C20" s="13" t="s">
        <v>500</v>
      </c>
      <c r="D20" s="13" t="s">
        <v>500</v>
      </c>
      <c r="E20" s="13" t="s">
        <v>500</v>
      </c>
    </row>
    <row r="21" spans="1:5">
      <c r="A21" s="3025" t="s">
        <v>501</v>
      </c>
      <c r="B21" s="3026"/>
      <c r="C21" s="13">
        <f>Suvestinė!H19</f>
        <v>68426.048999999999</v>
      </c>
      <c r="D21" s="13">
        <f>Suvestinė!I19</f>
        <v>89284.640999999989</v>
      </c>
      <c r="E21" s="13">
        <f>Suvestinė!J19</f>
        <v>98648.540999999983</v>
      </c>
    </row>
  </sheetData>
  <mergeCells count="12">
    <mergeCell ref="A21:B21"/>
    <mergeCell ref="A8:B8"/>
    <mergeCell ref="A11:B11"/>
    <mergeCell ref="A12:B12"/>
    <mergeCell ref="A13:B13"/>
    <mergeCell ref="A14:B14"/>
    <mergeCell ref="A15:B15"/>
    <mergeCell ref="A16:B16"/>
    <mergeCell ref="A17:B17"/>
    <mergeCell ref="A18:B18"/>
    <mergeCell ref="A19:B19"/>
    <mergeCell ref="A20:B20"/>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B9FF89BC0D15E42850BA04E1E8B4F0E" ma:contentTypeVersion="18" ma:contentTypeDescription="Create a new document." ma:contentTypeScope="" ma:versionID="e753e700da732a6569831e935df4384d">
  <xsd:schema xmlns:xsd="http://www.w3.org/2001/XMLSchema" xmlns:xs="http://www.w3.org/2001/XMLSchema" xmlns:p="http://schemas.microsoft.com/office/2006/metadata/properties" xmlns:ns1="http://schemas.microsoft.com/sharepoint/v3" xmlns:ns2="b9a3712e-bc20-405a-b37f-500586867ac7" xmlns:ns3="7463d64c-3a86-4ce4-961a-ea9a276065c6" targetNamespace="http://schemas.microsoft.com/office/2006/metadata/properties" ma:root="true" ma:fieldsID="3b280e63ec9805b16fed4572c929e66d" ns1:_="" ns2:_="" ns3:_="">
    <xsd:import namespace="http://schemas.microsoft.com/sharepoint/v3"/>
    <xsd:import namespace="b9a3712e-bc20-405a-b37f-500586867ac7"/>
    <xsd:import namespace="7463d64c-3a86-4ce4-961a-ea9a276065c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lcf76f155ced4ddcb4097134ff3c332f" minOccurs="0"/>
                <xsd:element ref="ns3:TaxCatchAll" minOccurs="0"/>
                <xsd:element ref="ns3:SharedWithUsers" minOccurs="0"/>
                <xsd:element ref="ns3:SharedWithDetails" minOccurs="0"/>
                <xsd:element ref="ns2:MediaServiceObjectDetectorVersions" minOccurs="0"/>
                <xsd:element ref="ns2:MediaLengthInSeconds" minOccurs="0"/>
                <xsd:element ref="ns2:MediaServiceSearchPropertie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4" nillable="true" ma:displayName="Unified Compliance Policy Properties" ma:hidden="true" ma:internalName="_ip_UnifiedCompliancePolicyProperties">
      <xsd:simpleType>
        <xsd:restriction base="dms:Note"/>
      </xsd:simpleType>
    </xsd:element>
    <xsd:element name="_ip_UnifiedCompliancePolicyUIAction" ma:index="25"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9a3712e-bc20-405a-b37f-500586867ac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DateTaken" ma:index="13" nillable="true" ma:displayName="MediaServiceDateTaken" ma:hidden="true" ma:internalName="MediaServiceDateTake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82862607-985e-4adb-854e-bf70ecc715d8"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463d64c-3a86-4ce4-961a-ea9a276065c6"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a3917caf-c73e-4626-977e-659598709a0a}" ma:internalName="TaxCatchAll" ma:showField="CatchAllData" ma:web="7463d64c-3a86-4ce4-961a-ea9a276065c6">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haredWithUsers xmlns="7463d64c-3a86-4ce4-961a-ea9a276065c6">
      <UserInfo>
        <DisplayName>Audronė Litvinskaitė</DisplayName>
        <AccountId>27</AccountId>
        <AccountType/>
      </UserInfo>
      <UserInfo>
        <DisplayName>Violeta Grajauskienė</DisplayName>
        <AccountId>13</AccountId>
        <AccountType/>
      </UserInfo>
      <UserInfo>
        <DisplayName>Rita Čepulienė</DisplayName>
        <AccountId>63</AccountId>
        <AccountType/>
      </UserInfo>
      <UserInfo>
        <DisplayName>Ignas Simonaitis</DisplayName>
        <AccountId>14</AccountId>
        <AccountType/>
      </UserInfo>
      <UserInfo>
        <DisplayName>Linas Lazauskas</DisplayName>
        <AccountId>43</AccountId>
        <AccountType/>
      </UserInfo>
      <UserInfo>
        <DisplayName>Justina Smolskienė</DisplayName>
        <AccountId>90</AccountId>
        <AccountType/>
      </UserInfo>
    </SharedWithUsers>
    <lcf76f155ced4ddcb4097134ff3c332f xmlns="b9a3712e-bc20-405a-b37f-500586867ac7">
      <Terms xmlns="http://schemas.microsoft.com/office/infopath/2007/PartnerControls"/>
    </lcf76f155ced4ddcb4097134ff3c332f>
    <TaxCatchAll xmlns="7463d64c-3a86-4ce4-961a-ea9a276065c6" xsi:nil="true"/>
    <_ip_UnifiedCompliancePolicyUIAction xmlns="http://schemas.microsoft.com/sharepoint/v3" xsi:nil="true"/>
    <_ip_UnifiedCompliancePolicyProperties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7A4A806-E9C1-4AA6-A30F-7D93526E58A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b9a3712e-bc20-405a-b37f-500586867ac7"/>
    <ds:schemaRef ds:uri="7463d64c-3a86-4ce4-961a-ea9a276065c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909701D-DADA-4D0E-B74D-9E24414BC729}">
  <ds:schemaRefs>
    <ds:schemaRef ds:uri="http://schemas.microsoft.com/office/2006/metadata/properties"/>
    <ds:schemaRef ds:uri="http://schemas.microsoft.com/office/infopath/2007/PartnerControls"/>
    <ds:schemaRef ds:uri="7463d64c-3a86-4ce4-961a-ea9a276065c6"/>
    <ds:schemaRef ds:uri="b9a3712e-bc20-405a-b37f-500586867ac7"/>
    <ds:schemaRef ds:uri="http://schemas.microsoft.com/sharepoint/v3"/>
  </ds:schemaRefs>
</ds:datastoreItem>
</file>

<file path=customXml/itemProps3.xml><?xml version="1.0" encoding="utf-8"?>
<ds:datastoreItem xmlns:ds="http://schemas.openxmlformats.org/officeDocument/2006/customXml" ds:itemID="{C06A80BE-D40B-46E6-A2CA-FAECC10FE56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7</vt:i4>
      </vt:variant>
    </vt:vector>
  </HeadingPairs>
  <TitlesOfParts>
    <vt:vector size="7" baseType="lpstr">
      <vt:lpstr>1 programa</vt:lpstr>
      <vt:lpstr>2 programa</vt:lpstr>
      <vt:lpstr>3 programa</vt:lpstr>
      <vt:lpstr>4 programa</vt:lpstr>
      <vt:lpstr>5 programa</vt:lpstr>
      <vt:lpstr>Suvestinė</vt:lpstr>
      <vt:lpstr>Planui</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Simona Valasevičienė</dc:creator>
  <cp:keywords/>
  <dc:description/>
  <cp:lastModifiedBy>Violeta Grajauskiene</cp:lastModifiedBy>
  <cp:revision/>
  <dcterms:created xsi:type="dcterms:W3CDTF">2015-06-05T18:17:20Z</dcterms:created>
  <dcterms:modified xsi:type="dcterms:W3CDTF">2025-02-11T13:07:57Z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0x0101002B9FF89BC0D15E42850BA04E1E8B4F0E</vt:lpwstr>
  </property>
  <property fmtid="{D5CDD505-2E9C-101B-9397-08002B2CF9AE}" pid="3" name="MediaServiceImageTags">
    <vt:lpwstr/>
  </property>
</Properties>
</file>