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isiadorysltu-my.sharepoint.com/personal/ligita_puriene_kaisiadorys_lt/Documents/Dokumentai/DARBAS NAMUOSE/juridiniai asmenys/Valdymo koordinavimo centrui/"/>
    </mc:Choice>
  </mc:AlternateContent>
  <xr:revisionPtr revIDLastSave="0" documentId="8_{1B9E003A-EB7E-4D47-A4D2-57E1534A64FD}" xr6:coauthVersionLast="47" xr6:coauthVersionMax="47" xr10:uidLastSave="{00000000-0000-0000-0000-000000000000}"/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-108" yWindow="-108" windowWidth="23256" windowHeight="12576" tabRatio="767" activeTab="5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20" l="1"/>
  <c r="H47" i="20" s="1"/>
  <c r="F36" i="20"/>
  <c r="F47" i="20" s="1"/>
  <c r="H70" i="20"/>
  <c r="E21" i="21"/>
  <c r="F70" i="20" l="1"/>
  <c r="C11" i="2" l="1"/>
  <c r="C66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E66" i="2" l="1"/>
  <c r="H3" i="21"/>
  <c r="C4" i="20"/>
  <c r="C7" i="20" s="1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C5" i="20" l="1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36" i="2" l="1"/>
  <c r="C36" i="2"/>
  <c r="C96" i="2"/>
  <c r="E50" i="21" s="1"/>
  <c r="E96" i="2"/>
  <c r="E62" i="21" s="1"/>
  <c r="E115" i="2"/>
  <c r="C115" i="2"/>
  <c r="E109" i="2"/>
  <c r="E83" i="2"/>
  <c r="E60" i="21" s="1"/>
  <c r="E56" i="2"/>
  <c r="C56" i="2"/>
  <c r="E21" i="2"/>
  <c r="E17" i="21" l="1"/>
  <c r="E33" i="21"/>
  <c r="C39" i="2"/>
  <c r="C46" i="2" s="1"/>
  <c r="E39" i="2"/>
  <c r="E72" i="2"/>
  <c r="E59" i="21" s="1"/>
  <c r="C72" i="2"/>
  <c r="E47" i="21" s="1"/>
  <c r="C102" i="2"/>
  <c r="E102" i="2"/>
  <c r="E64" i="21" s="1"/>
  <c r="E46" i="2" l="1"/>
  <c r="E38" i="21" s="1"/>
  <c r="E37" i="21"/>
  <c r="E52" i="21"/>
  <c r="C104" i="2"/>
  <c r="E36" i="21"/>
  <c r="E20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<sst xmlns="http://schemas.openxmlformats.org/spreadsheetml/2006/main" count="1345" uniqueCount="597">
  <si>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</si>
  <si>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</si>
  <si>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</si>
  <si>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</si>
  <si>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</si>
  <si>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</si>
  <si>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</si>
  <si>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</si>
  <si>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</si>
  <si>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</si>
  <si>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</si>
  <si>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</si>
  <si>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</si>
  <si>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</si>
  <si>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</si>
  <si>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</si>
  <si>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</si>
  <si>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</si>
  <si>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</si>
  <si>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</si>
  <si>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</si>
  <si>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</si>
  <si>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</si>
  <si>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</si>
  <si>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</si>
  <si>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</si>
  <si>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</si>
  <si>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</si>
  <si>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</si>
  <si>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</si>
  <si>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</si>
  <si>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</si>
  <si>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</si>
  <si>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</si>
  <si>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</si>
  <si>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</si>
  <si>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</si>
  <si>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</si>
  <si>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</si>
  <si>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</si>
  <si>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</si>
  <si>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</si>
  <si>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</si>
  <si>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</si>
  <si>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</si>
  <si>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</si>
  <si>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</si>
  <si>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</si>
  <si>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</si>
  <si>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</si>
  <si>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</si>
  <si>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</si>
  <si>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</si>
  <si>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</si>
  <si>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</si>
  <si>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</si>
  <si>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</si>
  <si>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</si>
  <si>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</si>
  <si>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</si>
  <si>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</si>
  <si>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</si>
  <si>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</si>
  <si>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</si>
  <si>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</si>
  <si>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</si>
  <si>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</si>
  <si>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</si>
  <si>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</si>
  <si>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</si>
  <si>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</si>
  <si>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</si>
  <si>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</si>
  <si>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</si>
  <si>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</si>
  <si>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</si>
  <si>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</si>
  <si>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</si>
  <si>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</si>
  <si>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</si>
  <si>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</si>
  <si>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</si>
  <si>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</si>
  <si>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</si>
  <si>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</si>
  <si>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</si>
  <si>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</si>
  <si>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</si>
  <si>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</si>
  <si>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</si>
  <si>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</si>
  <si>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</si>
  <si>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</si>
  <si>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</si>
  <si>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</si>
  <si>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</si>
  <si>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</si>
  <si>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</si>
  <si>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</si>
  <si>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</si>
  <si>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</si>
  <si>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</si>
  <si>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</si>
  <si>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</si>
  <si>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</si>
  <si>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</si>
  <si>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</si>
  <si>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</si>
  <si>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</si>
  <si>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</si>
  <si>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</si>
  <si>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</si>
  <si>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</si>
  <si>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</si>
  <si>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</si>
  <si>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</si>
  <si>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</si>
  <si>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</si>
  <si>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</si>
  <si>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</si>
  <si>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</si>
  <si>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</si>
  <si>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</si>
  <si>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</si>
  <si>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</si>
  <si>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</si>
  <si>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</si>
  <si>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</si>
  <si>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</si>
  <si>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</si>
  <si>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</si>
  <si>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</si>
  <si>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</si>
  <si>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</si>
  <si>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</si>
  <si>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</si>
  <si>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</si>
  <si>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</si>
  <si>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</si>
  <si>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</si>
  <si>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</si>
  <si>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</si>
  <si>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</si>
  <si>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</si>
  <si>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</si>
  <si>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</si>
  <si>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</si>
  <si>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</si>
  <si>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</si>
  <si>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</si>
  <si>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</si>
  <si>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</si>
  <si>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</si>
  <si>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</si>
  <si>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</si>
  <si>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</si>
  <si>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</si>
  <si>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</si>
  <si>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</si>
  <si>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</si>
  <si>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</si>
  <si>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</si>
  <si>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</si>
  <si>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</si>
  <si>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</si>
  <si>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</si>
  <si>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</si>
  <si>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</si>
  <si>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</si>
  <si>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</si>
  <si>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</si>
  <si>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</si>
  <si>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</si>
  <si>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</si>
  <si>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</si>
  <si>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</si>
  <si>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</si>
  <si>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</si>
  <si>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</si>
  <si>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</si>
  <si>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</si>
  <si>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</si>
  <si>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</si>
  <si>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</si>
  <si>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</si>
  <si>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</si>
  <si>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</si>
  <si>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</si>
  <si>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</si>
  <si>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</si>
  <si>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</si>
  <si>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</si>
  <si>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</si>
  <si>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</si>
  <si>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</si>
  <si>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</si>
  <si>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</si>
  <si>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</si>
  <si>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</si>
  <si>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</si>
  <si>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</si>
  <si>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</si>
  <si>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</si>
  <si>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</si>
  <si>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</si>
  <si>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</si>
  <si>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</si>
  <si>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</si>
  <si>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</si>
  <si>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</si>
  <si>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</si>
  <si>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</si>
  <si>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</si>
  <si>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</si>
  <si>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</si>
  <si>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</si>
  <si>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</si>
  <si>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</si>
  <si>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</si>
  <si>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</si>
  <si>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</si>
  <si>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</si>
  <si>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</si>
  <si>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</si>
  <si>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</si>
  <si>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</si>
  <si>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</si>
  <si>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</si>
  <si>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</si>
  <si>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</si>
  <si>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</si>
  <si>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</si>
  <si>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</si>
  <si>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</si>
  <si>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</si>
  <si>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</si>
  <si>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</si>
  <si>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</si>
  <si>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</si>
  <si>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</si>
  <si>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</si>
  <si>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</si>
  <si>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</si>
  <si>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</si>
  <si>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</si>
  <si>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</si>
  <si>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</si>
  <si>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</si>
  <si>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</si>
  <si>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</si>
  <si>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</si>
  <si>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</si>
  <si>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</si>
  <si>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</si>
  <si>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</si>
  <si>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</si>
  <si>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</si>
  <si>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</si>
  <si>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</si>
  <si>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</si>
  <si>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</si>
  <si>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</si>
  <si>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</si>
  <si>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</si>
  <si>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</si>
  <si>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</si>
  <si>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</si>
  <si>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</si>
  <si>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</si>
  <si>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</si>
  <si>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</si>
  <si>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</si>
  <si>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</si>
  <si>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</si>
  <si>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</si>
  <si>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</si>
  <si>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</si>
  <si>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</si>
  <si>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</si>
  <si>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</si>
  <si>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</si>
  <si>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</si>
  <si>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</si>
  <si>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</si>
  <si>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</si>
  <si>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</si>
  <si>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</si>
  <si>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</si>
  <si>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</si>
  <si>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</si>
  <si>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</si>
  <si>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</si>
  <si>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</si>
  <si>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</si>
  <si>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</si>
  <si>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</si>
  <si>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</si>
  <si>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</si>
  <si>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</si>
  <si>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</si>
  <si>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</si>
  <si>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</si>
  <si>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</si>
  <si>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</si>
  <si>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</si>
  <si>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</si>
  <si>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</si>
  <si>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</si>
  <si>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</si>
  <si>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</si>
  <si>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</si>
  <si>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</si>
  <si>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</si>
  <si>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</si>
  <si>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</si>
  <si>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</si>
  <si>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</si>
  <si>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</si>
  <si>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</si>
  <si>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</si>
  <si>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</si>
  <si>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</si>
  <si>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</si>
  <si>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</si>
  <si>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</si>
  <si>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</si>
  <si>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</si>
  <si>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</si>
  <si>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</si>
  <si>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</si>
  <si>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</si>
  <si>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</si>
  <si>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</si>
  <si>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</si>
  <si>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</si>
  <si>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</si>
  <si>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</si>
  <si>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</si>
  <si>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</si>
  <si>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</si>
  <si>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</si>
  <si>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</si>
  <si>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</si>
  <si>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</si>
  <si>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</si>
  <si>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</si>
  <si>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</si>
  <si>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</si>
  <si>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</si>
  <si>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</si>
  <si>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</si>
  <si>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</si>
  <si>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</si>
  <si>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</si>
  <si>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</si>
  <si>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</si>
  <si>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</si>
  <si>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</si>
  <si>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</si>
  <si>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</si>
  <si>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</si>
  <si>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</si>
  <si>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</si>
  <si>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</si>
  <si>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</si>
  <si>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</si>
  <si>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</si>
  <si>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</si>
  <si>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</si>
  <si>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</si>
  <si>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</si>
  <si>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</si>
  <si>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</si>
  <si>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</si>
  <si>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</si>
  <si>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</si>
  <si>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</si>
  <si>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</si>
  <si>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</si>
  <si>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</si>
  <si>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</si>
  <si>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</si>
  <si>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</si>
  <si>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</si>
  <si>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</si>
  <si>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</si>
  <si>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</si>
  <si>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</si>
  <si>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</si>
  <si>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</si>
  <si>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</si>
  <si>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</si>
  <si>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</si>
  <si>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</si>
  <si>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</si>
  <si>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</si>
  <si>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</si>
  <si>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</si>
  <si>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</si>
  <si>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</si>
  <si>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</si>
  <si>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</si>
  <si>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</si>
  <si>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</si>
  <si>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</si>
  <si>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</si>
  <si>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</si>
  <si>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</si>
  <si>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</si>
  <si>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</si>
  <si>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</si>
  <si>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</si>
  <si>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</si>
  <si>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</si>
  <si>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</si>
  <si>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</si>
  <si>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</si>
  <si>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</si>
  <si>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</si>
  <si>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</si>
  <si>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</si>
  <si>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</si>
  <si>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</si>
  <si>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</si>
  <si>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</si>
  <si>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</si>
  <si>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</si>
  <si>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</si>
  <si>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</si>
  <si>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</si>
  <si>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</si>
  <si>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</si>
  <si>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</si>
  <si>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</si>
  <si>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</si>
  <si>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</si>
  <si>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</si>
  <si>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</si>
  <si>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</si>
  <si>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</si>
  <si>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</si>
  <si>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</si>
  <si>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</si>
  <si>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</si>
  <si>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</si>
  <si>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</si>
  <si>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</si>
  <si>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</si>
  <si>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</si>
  <si>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</si>
  <si>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</si>
  <si>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</si>
  <si>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</si>
  <si>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</si>
  <si>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</si>
  <si>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</si>
  <si>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</si>
  <si>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</si>
  <si>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</si>
  <si>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</si>
  <si>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</si>
  <si>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</si>
  <si>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</si>
  <si>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</si>
  <si>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</si>
  <si>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</si>
  <si>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</si>
  <si>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</si>
  <si>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</si>
  <si>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</si>
  <si>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</si>
  <si>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</si>
  <si>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</si>
  <si>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</si>
  <si>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</si>
  <si>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</si>
  <si>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</si>
  <si>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</si>
  <si>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</si>
  <si>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</si>
  <si>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</si>
  <si>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</si>
  <si>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</si>
  <si>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</si>
  <si>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</si>
  <si>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</si>
  <si>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</si>
  <si>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</si>
  <si>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</si>
  <si>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</si>
  <si>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</si>
  <si>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</si>
  <si>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</si>
  <si>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</si>
  <si>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</si>
  <si>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</si>
  <si>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</si>
  <si>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</si>
  <si>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</si>
  <si>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</si>
  <si>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</si>
  <si>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</si>
  <si>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</si>
  <si>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</si>
  <si>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</si>
  <si>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</si>
  <si>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</si>
  <si>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</si>
  <si>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</si>
  <si>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</si>
  <si>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</si>
  <si>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</si>
  <si>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</si>
  <si>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</si>
  <si>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</si>
  <si>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</si>
  <si>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</si>
  <si>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</si>
  <si>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</si>
  <si>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</si>
  <si>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</si>
  <si>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</si>
  <si>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</si>
  <si>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</si>
  <si>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</si>
  <si>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</si>
  <si>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</si>
  <si>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</si>
  <si>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</si>
  <si>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</si>
  <si>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</si>
  <si>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</si>
  <si>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</si>
  <si>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</si>
  <si>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</si>
  <si>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</si>
  <si>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</si>
  <si>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</si>
  <si>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</si>
  <si>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</si>
  <si>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</si>
  <si>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</si>
  <si>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</si>
  <si>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</si>
  <si>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</si>
  <si>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</si>
  <si>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</si>
  <si>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</si>
  <si>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</si>
  <si>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</si>
  <si>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</si>
  <si>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</si>
  <si>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</si>
  <si>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Investicijos į vandentiekio ir nuotekų tinklų infrastrukrūtrą,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</si>
  <si>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</si>
  <si>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</si>
  <si>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</si>
  <si>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</si>
  <si>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</si>
  <si>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</si>
  <si>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</si>
  <si>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</si>
  <si>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</si>
  <si>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</si>
  <si>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</si>
  <si>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</si>
  <si>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</si>
  <si>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</si>
  <si>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</si>
  <si>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</si>
  <si>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</si>
  <si>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</si>
  <si>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</si>
  <si>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</si>
  <si>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</si>
  <si>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</si>
  <si>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</si>
  <si>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</si>
  <si>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</si>
  <si>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</si>
  <si>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</si>
  <si>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</si>
  <si>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</si>
  <si>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https://www.kaisiadoriupaslaugos.lt/administracine-informacija/veiklos-strategija/</t>
  </si>
  <si>
    <t>kas vieneri metai</t>
  </si>
  <si>
    <t>Savivaldybės administracija</t>
  </si>
  <si>
    <t>Kelivių pervežimas</t>
  </si>
  <si>
    <t>Atliekų tvarkymo paslaugos</t>
  </si>
  <si>
    <t>Teritorijų šienavimo paslaugos</t>
  </si>
  <si>
    <t>2022.03.31</t>
  </si>
  <si>
    <t>Ramūnas Masaitis</t>
  </si>
  <si>
    <t>Vyr.buhalterė Virginija Grendienė</t>
  </si>
  <si>
    <t>2025.04.25</t>
  </si>
  <si>
    <t>2025.04.24</t>
  </si>
  <si>
    <t>69024288, virginija.grendiene@kaisiadoriupaslaugos.lt</t>
  </si>
  <si>
    <t>69024288; virginija.grendiene@kaisiadoriupaslaugos.lt</t>
  </si>
  <si>
    <t>37069024288; virginija.grendiene@kaisiadoriupaslaugos.lt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</si>
</sst>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6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5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8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opLeftCell="A124" zoomScaleNormal="100" zoomScaleSheetLayoutView="85" zoomScalePageLayoutView="60" workbookViewId="0">
      <selection activeCell="C128" sqref="C128:E128"/>
    </sheetView>
  </sheetViews>
  <sheetFormatPr defaultColWidth="0" defaultRowHeight="12" x14ac:dyDescent="0.25"/>
  <cols>
    <col min="1" max="1" width="1.6640625" style="29" customWidth="1"/>
    <col min="2" max="2" width="67.6640625" style="29" bestFit="1" customWidth="1"/>
    <col min="3" max="5" width="24.33203125" style="29" customWidth="1"/>
    <col min="6" max="6" width="1.6640625" style="495" customWidth="1"/>
    <col min="7" max="10" width="9.109375" style="495" hidden="1" customWidth="1"/>
    <col min="11" max="11" width="20.33203125" style="495" hidden="1" customWidth="1"/>
    <col min="12" max="17" width="9.109375" style="495" hidden="1" customWidth="1"/>
    <col min="18" max="18" width="47.5546875" style="495" hidden="1" customWidth="1"/>
    <col min="19" max="19" width="10.44140625" style="495" hidden="1" customWidth="1"/>
    <col min="20" max="20" width="16.109375" style="495" hidden="1" customWidth="1"/>
    <col min="21" max="22" width="9.109375" style="495" hidden="1" customWidth="1"/>
    <col min="23" max="23" width="23.109375" style="495" hidden="1" customWidth="1"/>
    <col min="24" max="24" width="17.5546875" style="495" customWidth="1"/>
    <col min="25" max="25" width="9.109375" style="495" customWidth="1"/>
    <col min="26" max="26" width="5.6640625" style="495" customWidth="1"/>
    <col min="27" max="27" width="6.33203125" style="495" customWidth="1"/>
    <col min="28" max="28" width="7.6640625" style="495" customWidth="1"/>
    <col min="29" max="29" width="9.88671875" style="495" customWidth="1"/>
    <col min="30" max="50" width="9.109375" style="495" customWidth="1"/>
    <col min="51" max="52" width="0" style="33" hidden="1" customWidth="1"/>
    <col min="53" max="16384" width="9.109375" style="33" hidden="1"/>
  </cols>
  <sheetData>
    <row r="1" spans="2:52" ht="12.6" thickBot="1" x14ac:dyDescent="0.3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3">
      <c r="B2" s="138"/>
      <c r="C2" s="139"/>
      <c r="D2" s="567" t="s">
        <v>582</v>
      </c>
      <c r="E2" s="56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3">
      <c r="B3" s="140"/>
      <c r="C3" s="63"/>
      <c r="D3" s="569"/>
      <c r="E3" s="57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3">
      <c r="B4" s="140"/>
      <c r="C4" s="63"/>
      <c r="D4" s="569"/>
      <c r="E4" s="57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3.8" x14ac:dyDescent="0.3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6" x14ac:dyDescent="0.3">
      <c r="B6" s="578" t="s">
        <v>5</v>
      </c>
      <c r="C6" s="579"/>
      <c r="D6" s="579"/>
      <c r="E6" s="58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4.4" x14ac:dyDescent="0.3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" x14ac:dyDescent="0.35">
      <c r="B8" s="144" t="s">
        <v>7</v>
      </c>
      <c r="C8" s="581" t="s">
        <v>98</v>
      </c>
      <c r="D8" s="581"/>
      <c r="E8" s="58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3.8" x14ac:dyDescent="0.3">
      <c r="B9" s="145" t="s">
        <v>9</v>
      </c>
      <c r="C9" s="571" t="str">
        <f>IFERROR(VLOOKUP(C8,$R$1:$T$239,3,FALSE),"")</f>
        <v>Kaišiadorių rajono savivaldybė</v>
      </c>
      <c r="D9" s="571"/>
      <c r="E9" s="57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3.8" x14ac:dyDescent="0.3">
      <c r="B10" s="146" t="s">
        <v>13</v>
      </c>
      <c r="C10" s="571">
        <f>IFERROR(VLOOKUP(C8,$R$2:$S$239,2,FALSE),"")</f>
        <v>258847030</v>
      </c>
      <c r="D10" s="571"/>
      <c r="E10" s="57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3.8" x14ac:dyDescent="0.3">
      <c r="B11" s="146" t="s">
        <v>393</v>
      </c>
      <c r="C11" s="583" t="str">
        <f>IFERROR(VLOOKUP(C8,$R$2:$V$239,5,FALSE),"")</f>
        <v>Miesto priežiūros ir tvarkymo sektorius</v>
      </c>
      <c r="D11" s="583"/>
      <c r="E11" s="58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3.8" x14ac:dyDescent="0.3">
      <c r="B12" s="146" t="s">
        <v>530</v>
      </c>
      <c r="C12" s="573" t="s">
        <v>590</v>
      </c>
      <c r="D12" s="573"/>
      <c r="E12" s="57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3.8" x14ac:dyDescent="0.3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3.8" x14ac:dyDescent="0.3">
      <c r="B14" s="146"/>
      <c r="C14" s="575" t="s">
        <v>36</v>
      </c>
      <c r="D14" s="576"/>
      <c r="E14" s="57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3.8" x14ac:dyDescent="0.3">
      <c r="B15" s="146" t="s">
        <v>40</v>
      </c>
      <c r="C15" s="587" t="s">
        <v>330</v>
      </c>
      <c r="D15" s="58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3.8" x14ac:dyDescent="0.3">
      <c r="B16" s="149" t="s">
        <v>45</v>
      </c>
      <c r="C16" s="588"/>
      <c r="D16" s="589"/>
      <c r="E16" s="150"/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3.8" x14ac:dyDescent="0.3">
      <c r="B17" s="149" t="s">
        <v>49</v>
      </c>
      <c r="C17" s="588"/>
      <c r="D17" s="58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3.8" x14ac:dyDescent="0.3">
      <c r="B18" s="149" t="s">
        <v>53</v>
      </c>
      <c r="C18" s="606"/>
      <c r="D18" s="607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3.8" x14ac:dyDescent="0.3">
      <c r="B19" s="149" t="s">
        <v>56</v>
      </c>
      <c r="C19" s="606"/>
      <c r="D19" s="607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3.8" x14ac:dyDescent="0.3">
      <c r="B20" s="149" t="s">
        <v>59</v>
      </c>
      <c r="C20" s="606"/>
      <c r="D20" s="607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3.8" x14ac:dyDescent="0.3">
      <c r="B21" s="149" t="s">
        <v>67</v>
      </c>
      <c r="C21" s="608" t="s">
        <v>68</v>
      </c>
      <c r="D21" s="609"/>
      <c r="E21" s="151">
        <f>100%-SUM(E16:E20)</f>
        <v>1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3.8" x14ac:dyDescent="0.3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3.8" x14ac:dyDescent="0.3">
      <c r="B23" s="153" t="s">
        <v>70</v>
      </c>
      <c r="C23" s="610">
        <v>1</v>
      </c>
      <c r="D23" s="610"/>
      <c r="E23" s="611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3">
      <c r="B24" s="154" t="s">
        <v>72</v>
      </c>
      <c r="C24" s="590" t="s">
        <v>428</v>
      </c>
      <c r="D24" s="590"/>
      <c r="E24" s="59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3.8" x14ac:dyDescent="0.3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3">
      <c r="B26" s="155" t="s">
        <v>74</v>
      </c>
      <c r="C26" s="565"/>
      <c r="D26" s="565"/>
      <c r="E26" s="56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3">
      <c r="B27" s="155" t="s">
        <v>76</v>
      </c>
      <c r="C27" s="585"/>
      <c r="D27" s="585"/>
      <c r="E27" s="58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3.8" x14ac:dyDescent="0.3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3">
      <c r="B29" s="146"/>
      <c r="C29" s="561" t="s">
        <v>79</v>
      </c>
      <c r="D29" s="561"/>
      <c r="E29" s="56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3.8" x14ac:dyDescent="0.3">
      <c r="B30" s="156"/>
      <c r="C30" s="563" t="s">
        <v>80</v>
      </c>
      <c r="D30" s="563"/>
      <c r="E30" s="56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3.8" x14ac:dyDescent="0.3">
      <c r="A31" s="29"/>
      <c r="B31" s="157"/>
      <c r="C31" s="598" t="s">
        <v>82</v>
      </c>
      <c r="D31" s="598"/>
      <c r="E31" s="599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3.8" x14ac:dyDescent="0.3">
      <c r="B32" s="157"/>
      <c r="C32" s="600" t="s">
        <v>84</v>
      </c>
      <c r="D32" s="600"/>
      <c r="E32" s="601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6" thickBot="1" x14ac:dyDescent="0.3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3.8" x14ac:dyDescent="0.3">
      <c r="B34" s="160" t="s">
        <v>88</v>
      </c>
      <c r="C34" s="27">
        <v>1616.9</v>
      </c>
      <c r="D34" s="33"/>
      <c r="E34" s="161">
        <v>2307.6999999999998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3.8" x14ac:dyDescent="0.3">
      <c r="B35" s="160" t="s">
        <v>90</v>
      </c>
      <c r="C35" s="26">
        <v>191.5</v>
      </c>
      <c r="D35" s="33"/>
      <c r="E35" s="162">
        <v>273.2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3.8" x14ac:dyDescent="0.3">
      <c r="B36" s="163" t="s">
        <v>92</v>
      </c>
      <c r="C36" s="40">
        <f>+C34-C35</f>
        <v>1425.4</v>
      </c>
      <c r="D36" s="33"/>
      <c r="E36" s="164">
        <f>+E34-E35</f>
        <v>2034.4999999999998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3.8" x14ac:dyDescent="0.3">
      <c r="A37" s="29"/>
      <c r="B37" s="160" t="s">
        <v>93</v>
      </c>
      <c r="C37" s="330">
        <v>1263.8</v>
      </c>
      <c r="D37" s="47"/>
      <c r="E37" s="331">
        <v>1675.5</v>
      </c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3.8" x14ac:dyDescent="0.3">
      <c r="A38" s="29"/>
      <c r="B38" s="160" t="s">
        <v>95</v>
      </c>
      <c r="C38" s="25">
        <v>179.2</v>
      </c>
      <c r="D38" s="47"/>
      <c r="E38" s="165">
        <v>245.8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3.8" x14ac:dyDescent="0.3">
      <c r="B39" s="163" t="s">
        <v>97</v>
      </c>
      <c r="C39" s="40">
        <f>+C36-C37-C38</f>
        <v>-17.599999999999852</v>
      </c>
      <c r="D39" s="33"/>
      <c r="E39" s="494">
        <f>+E36-E37-E38</f>
        <v>113.19999999999976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3.8" x14ac:dyDescent="0.3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3.8" x14ac:dyDescent="0.3">
      <c r="B41" s="160" t="s">
        <v>101</v>
      </c>
      <c r="C41" s="443">
        <v>-1.5</v>
      </c>
      <c r="D41" s="48"/>
      <c r="E41" s="166">
        <v>-1.2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3.8" x14ac:dyDescent="0.3">
      <c r="B42" s="160" t="s">
        <v>103</v>
      </c>
      <c r="C42" s="43">
        <f>C43-C44</f>
        <v>-6.2</v>
      </c>
      <c r="D42" s="33"/>
      <c r="E42" s="167">
        <f>E43-E44</f>
        <v>-7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3.8" x14ac:dyDescent="0.3">
      <c r="B43" s="168" t="s">
        <v>105</v>
      </c>
      <c r="C43" s="28">
        <v>0</v>
      </c>
      <c r="D43" s="47"/>
      <c r="E43" s="169">
        <v>0</v>
      </c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3.8" x14ac:dyDescent="0.3">
      <c r="B44" s="168" t="s">
        <v>107</v>
      </c>
      <c r="C44" s="347">
        <v>6.2</v>
      </c>
      <c r="D44" s="47"/>
      <c r="E44" s="348">
        <v>7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3.8" x14ac:dyDescent="0.3">
      <c r="B45" s="355" t="s">
        <v>490</v>
      </c>
      <c r="C45" s="333">
        <v>6.2</v>
      </c>
      <c r="D45" s="47"/>
      <c r="E45" s="349">
        <v>7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3.8" x14ac:dyDescent="0.3">
      <c r="A46" s="29"/>
      <c r="B46" s="163" t="s">
        <v>109</v>
      </c>
      <c r="C46" s="40">
        <f>+C39+C41+C42+C40</f>
        <v>-25.299999999999851</v>
      </c>
      <c r="D46" s="47"/>
      <c r="E46" s="177">
        <f>+E39+E41+E42+E40</f>
        <v>104.99999999999976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3.8" x14ac:dyDescent="0.3">
      <c r="B47" s="160" t="s">
        <v>111</v>
      </c>
      <c r="C47" s="5">
        <v>0</v>
      </c>
      <c r="D47" s="48"/>
      <c r="E47" s="171">
        <v>17.5</v>
      </c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3.8" x14ac:dyDescent="0.3">
      <c r="A48" s="29"/>
      <c r="B48" s="163" t="s">
        <v>113</v>
      </c>
      <c r="C48" s="40">
        <f>C46-C47</f>
        <v>-25.299999999999851</v>
      </c>
      <c r="D48" s="33"/>
      <c r="E48" s="164">
        <f>E46-E47</f>
        <v>87.499999999999758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3.8" x14ac:dyDescent="0.3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3">
      <c r="A50" s="29"/>
      <c r="B50" s="157"/>
      <c r="C50" s="561" t="s">
        <v>79</v>
      </c>
      <c r="D50" s="561"/>
      <c r="E50" s="56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3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3.8" x14ac:dyDescent="0.3">
      <c r="B52" s="174" t="s">
        <v>118</v>
      </c>
      <c r="C52" s="1">
        <v>12.3</v>
      </c>
      <c r="D52" s="37"/>
      <c r="E52" s="169">
        <v>37.299999999999997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3.8" x14ac:dyDescent="0.3">
      <c r="B53" s="174" t="s">
        <v>119</v>
      </c>
      <c r="C53" s="24">
        <v>668.4</v>
      </c>
      <c r="D53" s="47"/>
      <c r="E53" s="175">
        <v>1336.1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3.8" x14ac:dyDescent="0.3">
      <c r="B54" s="174" t="s">
        <v>121</v>
      </c>
      <c r="C54" s="24"/>
      <c r="D54" s="47"/>
      <c r="E54" s="175">
        <v>0</v>
      </c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3.8" x14ac:dyDescent="0.3">
      <c r="B55" s="174" t="s">
        <v>123</v>
      </c>
      <c r="C55" s="24"/>
      <c r="D55" s="47"/>
      <c r="E55" s="175">
        <v>0</v>
      </c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3.8" x14ac:dyDescent="0.3">
      <c r="B56" s="176" t="s">
        <v>124</v>
      </c>
      <c r="C56" s="45">
        <f>SUM(C52:C55)</f>
        <v>680.69999999999993</v>
      </c>
      <c r="D56" s="33"/>
      <c r="E56" s="351">
        <f>SUM(E52:E55)</f>
        <v>1373.3999999999999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3.8" x14ac:dyDescent="0.3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3.8" x14ac:dyDescent="0.3">
      <c r="B58" s="179" t="s">
        <v>127</v>
      </c>
      <c r="C58" s="28">
        <v>28.8</v>
      </c>
      <c r="D58" s="47"/>
      <c r="E58" s="169">
        <v>44.9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3.8" x14ac:dyDescent="0.3">
      <c r="B59" s="180" t="s">
        <v>129</v>
      </c>
      <c r="C59" s="24">
        <v>310.2</v>
      </c>
      <c r="D59" s="47"/>
      <c r="E59" s="175">
        <v>350.1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3.8" x14ac:dyDescent="0.3">
      <c r="B60" s="186" t="s">
        <v>407</v>
      </c>
      <c r="C60" s="24">
        <v>266</v>
      </c>
      <c r="D60" s="47"/>
      <c r="E60" s="175">
        <v>322.3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3.8" x14ac:dyDescent="0.3">
      <c r="B61" s="181" t="s">
        <v>491</v>
      </c>
      <c r="C61" s="24">
        <v>0</v>
      </c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3.8" x14ac:dyDescent="0.3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3.8" x14ac:dyDescent="0.3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3.8" x14ac:dyDescent="0.3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3.8" x14ac:dyDescent="0.3">
      <c r="B65" s="181" t="s">
        <v>133</v>
      </c>
      <c r="C65" s="26">
        <v>317.8</v>
      </c>
      <c r="D65" s="47"/>
      <c r="E65" s="170">
        <v>372.8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3.8" x14ac:dyDescent="0.3">
      <c r="B66" s="176" t="s">
        <v>135</v>
      </c>
      <c r="C66" s="45">
        <f>SUM(C58:C59,C61,C65)</f>
        <v>656.8</v>
      </c>
      <c r="D66" s="33"/>
      <c r="E66" s="177">
        <f>SUM(E58:E59,E61:E65)</f>
        <v>767.8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3.8" x14ac:dyDescent="0.3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3.8" x14ac:dyDescent="0.3">
      <c r="A68" s="29"/>
      <c r="B68" s="176" t="s">
        <v>137</v>
      </c>
      <c r="C68" s="11">
        <v>3.9</v>
      </c>
      <c r="D68" s="48"/>
      <c r="E68" s="182">
        <v>21.3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3.8" x14ac:dyDescent="0.3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3.8" x14ac:dyDescent="0.3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3.8" x14ac:dyDescent="0.3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3.8" x14ac:dyDescent="0.3">
      <c r="B72" s="183" t="s">
        <v>142</v>
      </c>
      <c r="C72" s="45">
        <f>SUM(C56,C66,C68,C70)</f>
        <v>1341.4</v>
      </c>
      <c r="D72" s="33"/>
      <c r="E72" s="177">
        <f>SUM(E56,E66,E68,E70)</f>
        <v>2162.5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3.8" x14ac:dyDescent="0.3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.6" x14ac:dyDescent="0.3">
      <c r="B74" s="185" t="s">
        <v>144</v>
      </c>
      <c r="C74" s="4">
        <v>905.5</v>
      </c>
      <c r="D74" s="47"/>
      <c r="E74" s="175">
        <v>905.5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3.8" x14ac:dyDescent="0.3">
      <c r="A75" s="29"/>
      <c r="B75" s="186" t="s">
        <v>145</v>
      </c>
      <c r="C75" s="4"/>
      <c r="D75" s="47"/>
      <c r="E75" s="175"/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3.8" x14ac:dyDescent="0.3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3.8" x14ac:dyDescent="0.3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3.8" x14ac:dyDescent="0.3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3.8" x14ac:dyDescent="0.3">
      <c r="A79" s="29"/>
      <c r="B79" s="185" t="s">
        <v>153</v>
      </c>
      <c r="C79" s="4">
        <v>9.1999999999999993</v>
      </c>
      <c r="D79" s="47"/>
      <c r="E79" s="175">
        <v>8.4</v>
      </c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3.8" x14ac:dyDescent="0.3">
      <c r="A80" s="29"/>
      <c r="B80" s="185" t="s">
        <v>155</v>
      </c>
      <c r="C80" s="4">
        <v>56.8</v>
      </c>
      <c r="D80" s="47"/>
      <c r="E80" s="175">
        <v>32.299999999999997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3.8" x14ac:dyDescent="0.3">
      <c r="A81" s="29"/>
      <c r="B81" s="186" t="s">
        <v>157</v>
      </c>
      <c r="C81" s="4">
        <v>25.7</v>
      </c>
      <c r="D81" s="47"/>
      <c r="E81" s="175">
        <v>10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7.6" x14ac:dyDescent="0.3">
      <c r="A82" s="29"/>
      <c r="B82" s="185" t="s">
        <v>158</v>
      </c>
      <c r="C82" s="4">
        <v>-24.5</v>
      </c>
      <c r="D82" s="47"/>
      <c r="E82" s="175">
        <v>88.4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3.8" x14ac:dyDescent="0.3">
      <c r="A83" s="29"/>
      <c r="B83" s="163" t="s">
        <v>160</v>
      </c>
      <c r="C83" s="45">
        <f>SUM(C74,C76:C80,C82:C82)</f>
        <v>947</v>
      </c>
      <c r="D83" s="33"/>
      <c r="E83" s="177">
        <f>SUM(E74,E76:E80,E82:E82)</f>
        <v>1034.5999999999999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3.8" x14ac:dyDescent="0.3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3.8" x14ac:dyDescent="0.3">
      <c r="A85" s="29"/>
      <c r="B85" s="163" t="s">
        <v>163</v>
      </c>
      <c r="C85" s="11">
        <v>128.6</v>
      </c>
      <c r="D85" s="57"/>
      <c r="E85" s="187">
        <v>526.4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3.8" x14ac:dyDescent="0.3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3.8" x14ac:dyDescent="0.3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3.8" x14ac:dyDescent="0.3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3.8" x14ac:dyDescent="0.3">
      <c r="A89" s="29"/>
      <c r="B89" s="168" t="s">
        <v>168</v>
      </c>
      <c r="C89" s="24">
        <v>45.5</v>
      </c>
      <c r="D89" s="47"/>
      <c r="E89" s="175">
        <v>388.4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3.8" x14ac:dyDescent="0.3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3.8" x14ac:dyDescent="0.3">
      <c r="A91" s="29"/>
      <c r="B91" s="188" t="s">
        <v>170</v>
      </c>
      <c r="C91" s="24">
        <v>45.5</v>
      </c>
      <c r="D91" s="47"/>
      <c r="E91" s="175">
        <v>388.4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3.8" x14ac:dyDescent="0.3">
      <c r="B92" s="168" t="s">
        <v>172</v>
      </c>
      <c r="C92" s="4">
        <v>220.3</v>
      </c>
      <c r="D92" s="47"/>
      <c r="E92" s="175">
        <v>213.1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3.8" x14ac:dyDescent="0.3">
      <c r="B93" s="188" t="s">
        <v>412</v>
      </c>
      <c r="C93" s="4">
        <v>94.1</v>
      </c>
      <c r="D93" s="47"/>
      <c r="E93" s="175">
        <v>33.9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3.8" x14ac:dyDescent="0.3">
      <c r="B94" s="188" t="s">
        <v>174</v>
      </c>
      <c r="C94" s="4">
        <v>28.9</v>
      </c>
      <c r="D94" s="47"/>
      <c r="E94" s="175">
        <v>55.1</v>
      </c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3.8" x14ac:dyDescent="0.3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3.8" x14ac:dyDescent="0.3">
      <c r="B96" s="163" t="s">
        <v>177</v>
      </c>
      <c r="C96" s="45">
        <f>SUM(C89,C92)</f>
        <v>265.8</v>
      </c>
      <c r="D96" s="33"/>
      <c r="E96" s="177">
        <f>SUM(E89,E92)</f>
        <v>601.5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3.8" x14ac:dyDescent="0.3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3.8" x14ac:dyDescent="0.3">
      <c r="B98" s="163" t="s">
        <v>180</v>
      </c>
      <c r="C98" s="11">
        <v>0</v>
      </c>
      <c r="D98" s="48"/>
      <c r="E98" s="182">
        <v>0</v>
      </c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3.8" x14ac:dyDescent="0.3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3.8" x14ac:dyDescent="0.3">
      <c r="A100" s="29"/>
      <c r="B100" s="163" t="s">
        <v>183</v>
      </c>
      <c r="C100" s="11">
        <v>0</v>
      </c>
      <c r="D100" s="48"/>
      <c r="E100" s="175">
        <v>0</v>
      </c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3.8" x14ac:dyDescent="0.3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3.8" x14ac:dyDescent="0.3">
      <c r="A102" s="29"/>
      <c r="B102" s="163" t="s">
        <v>186</v>
      </c>
      <c r="C102" s="45">
        <f>SUM(C83,C85,C87,C96,C98,C100)</f>
        <v>1341.3999999999999</v>
      </c>
      <c r="D102" s="33"/>
      <c r="E102" s="177">
        <f>SUM(E83,E85,E87,E96,E98,E100)</f>
        <v>2162.5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3.8" x14ac:dyDescent="0.3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3.8" x14ac:dyDescent="0.3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3.8" x14ac:dyDescent="0.3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3.8" x14ac:dyDescent="0.3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3.8" x14ac:dyDescent="0.3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3">
      <c r="B108" s="160"/>
      <c r="C108" s="561" t="s">
        <v>79</v>
      </c>
      <c r="D108" s="561"/>
      <c r="E108" s="56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6" thickBot="1" x14ac:dyDescent="0.3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13.8" x14ac:dyDescent="0.3">
      <c r="B110" s="193" t="s">
        <v>197</v>
      </c>
      <c r="C110" s="238">
        <v>196.9</v>
      </c>
      <c r="D110" s="48"/>
      <c r="E110" s="360">
        <v>217.4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3.8" x14ac:dyDescent="0.3">
      <c r="B111" s="193" t="s">
        <v>200</v>
      </c>
      <c r="C111" s="282">
        <v>263</v>
      </c>
      <c r="D111" s="33"/>
      <c r="E111" s="361">
        <v>935.2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3.8" x14ac:dyDescent="0.3">
      <c r="B112" s="193" t="s">
        <v>479</v>
      </c>
      <c r="C112" s="282">
        <v>24.5</v>
      </c>
      <c r="D112" s="33"/>
      <c r="E112" s="362">
        <v>88.4</v>
      </c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.6" x14ac:dyDescent="0.3">
      <c r="B113" s="194" t="s">
        <v>204</v>
      </c>
      <c r="C113" s="282">
        <v>0</v>
      </c>
      <c r="D113" s="47"/>
      <c r="E113" s="362">
        <v>61.9</v>
      </c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3.8" x14ac:dyDescent="0.3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6" thickBot="1" x14ac:dyDescent="0.3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3.8" x14ac:dyDescent="0.3">
      <c r="B116" s="196" t="s">
        <v>210</v>
      </c>
      <c r="C116" s="59">
        <v>49</v>
      </c>
      <c r="D116" s="132"/>
      <c r="E116" s="364">
        <v>52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3.8" x14ac:dyDescent="0.3">
      <c r="B117" s="198" t="s">
        <v>211</v>
      </c>
      <c r="C117" s="60">
        <v>14</v>
      </c>
      <c r="D117" s="47"/>
      <c r="E117" s="362">
        <v>13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3.8" x14ac:dyDescent="0.3">
      <c r="B118" s="354" t="s">
        <v>495</v>
      </c>
      <c r="C118" s="60">
        <v>51</v>
      </c>
      <c r="D118" s="33"/>
      <c r="E118" s="362">
        <v>51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3.8" x14ac:dyDescent="0.3">
      <c r="B119" s="196" t="s">
        <v>510</v>
      </c>
      <c r="C119" s="356">
        <v>55</v>
      </c>
      <c r="D119" s="357"/>
      <c r="E119" s="365">
        <v>53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4.4" thickBot="1" x14ac:dyDescent="0.3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3">
      <c r="B121" s="201" t="s">
        <v>218</v>
      </c>
      <c r="C121" s="596"/>
      <c r="D121" s="596"/>
      <c r="E121" s="597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4.4" thickBot="1" x14ac:dyDescent="0.3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3.8" x14ac:dyDescent="0.3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3.8" x14ac:dyDescent="0.3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3.8" x14ac:dyDescent="0.3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3.8" x14ac:dyDescent="0.3">
      <c r="B126" s="157" t="s">
        <v>225</v>
      </c>
      <c r="C126" s="602">
        <v>45771</v>
      </c>
      <c r="D126" s="602"/>
      <c r="E126" s="603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3.8" x14ac:dyDescent="0.3">
      <c r="B127" s="157" t="s">
        <v>227</v>
      </c>
      <c r="C127" s="604" t="s">
        <v>591</v>
      </c>
      <c r="D127" s="604"/>
      <c r="E127" s="605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3">
      <c r="B128" s="203" t="s">
        <v>229</v>
      </c>
      <c r="C128" s="592" t="s">
        <v>596</v>
      </c>
      <c r="D128" s="592"/>
      <c r="E128" s="593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13.8" x14ac:dyDescent="0.3">
      <c r="B129" s="204" t="s">
        <v>231</v>
      </c>
      <c r="C129" s="594"/>
      <c r="D129" s="594"/>
      <c r="E129" s="595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4.4" thickBot="1" x14ac:dyDescent="0.3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3.8" x14ac:dyDescent="0.3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3.8" x14ac:dyDescent="0.3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3.8" x14ac:dyDescent="0.3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3.8" x14ac:dyDescent="0.3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3.8" x14ac:dyDescent="0.3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3.8" x14ac:dyDescent="0.3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3.8" x14ac:dyDescent="0.3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3.8" x14ac:dyDescent="0.3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3.8" x14ac:dyDescent="0.3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9" x14ac:dyDescent="0.3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3.8" x14ac:dyDescent="0.3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3.8" x14ac:dyDescent="0.3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3.8" x14ac:dyDescent="0.3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3.8" x14ac:dyDescent="0.3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3.8" x14ac:dyDescent="0.3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3.8" x14ac:dyDescent="0.3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3.8" x14ac:dyDescent="0.3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3.8" x14ac:dyDescent="0.3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3.8" x14ac:dyDescent="0.3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3.8" x14ac:dyDescent="0.3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3.8" x14ac:dyDescent="0.3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3.8" x14ac:dyDescent="0.3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3.8" x14ac:dyDescent="0.3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3.8" x14ac:dyDescent="0.3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3.8" x14ac:dyDescent="0.3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3.8" x14ac:dyDescent="0.3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3.8" x14ac:dyDescent="0.3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3.8" x14ac:dyDescent="0.3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3.8" x14ac:dyDescent="0.3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3.8" x14ac:dyDescent="0.3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3.8" x14ac:dyDescent="0.3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3.8" x14ac:dyDescent="0.3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3.8" x14ac:dyDescent="0.3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3.8" x14ac:dyDescent="0.3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3.8" x14ac:dyDescent="0.3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3.8" x14ac:dyDescent="0.3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3.8" x14ac:dyDescent="0.3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3.8" x14ac:dyDescent="0.3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3.8" x14ac:dyDescent="0.3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3.8" x14ac:dyDescent="0.3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3.8" x14ac:dyDescent="0.3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3.8" x14ac:dyDescent="0.3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3.8" x14ac:dyDescent="0.3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3.8" x14ac:dyDescent="0.3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3.8" x14ac:dyDescent="0.3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3.8" x14ac:dyDescent="0.3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3.8" x14ac:dyDescent="0.3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3.8" x14ac:dyDescent="0.3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3.8" x14ac:dyDescent="0.3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3.8" x14ac:dyDescent="0.3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3.8" x14ac:dyDescent="0.3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3.8" x14ac:dyDescent="0.3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3.8" x14ac:dyDescent="0.3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3.8" x14ac:dyDescent="0.3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3.8" x14ac:dyDescent="0.3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3.8" x14ac:dyDescent="0.3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3.8" x14ac:dyDescent="0.3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3.8" x14ac:dyDescent="0.3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3.8" x14ac:dyDescent="0.3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3.8" x14ac:dyDescent="0.3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3.8" x14ac:dyDescent="0.3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3.8" x14ac:dyDescent="0.3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3.8" x14ac:dyDescent="0.3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3.8" x14ac:dyDescent="0.3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3.8" x14ac:dyDescent="0.3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3.8" x14ac:dyDescent="0.3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3.8" x14ac:dyDescent="0.3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3.8" x14ac:dyDescent="0.3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3.8" x14ac:dyDescent="0.3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3.8" x14ac:dyDescent="0.3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3.8" x14ac:dyDescent="0.3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3.8" x14ac:dyDescent="0.3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3.8" x14ac:dyDescent="0.3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3.8" x14ac:dyDescent="0.3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3.8" x14ac:dyDescent="0.3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3.8" x14ac:dyDescent="0.3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3.8" x14ac:dyDescent="0.3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3.8" x14ac:dyDescent="0.3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3.8" x14ac:dyDescent="0.3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3.8" x14ac:dyDescent="0.3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3.8" x14ac:dyDescent="0.3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3.8" x14ac:dyDescent="0.3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3.8" x14ac:dyDescent="0.3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3.8" x14ac:dyDescent="0.3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3.8" x14ac:dyDescent="0.3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3.8" x14ac:dyDescent="0.3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3.8" x14ac:dyDescent="0.3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3.8" x14ac:dyDescent="0.3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3.8" x14ac:dyDescent="0.3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3.8" x14ac:dyDescent="0.3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3.8" x14ac:dyDescent="0.3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3.8" x14ac:dyDescent="0.3">
      <c r="R222" s="497"/>
      <c r="S222" s="498"/>
      <c r="T222" s="506"/>
      <c r="U222" s="498"/>
      <c r="V222" s="496"/>
    </row>
    <row r="223" spans="6:51" ht="13.8" x14ac:dyDescent="0.3">
      <c r="R223" s="497"/>
      <c r="S223" s="498"/>
      <c r="T223" s="506"/>
      <c r="U223" s="498"/>
      <c r="V223" s="496"/>
    </row>
    <row r="224" spans="6:51" ht="13.8" x14ac:dyDescent="0.3">
      <c r="R224" s="497"/>
      <c r="S224" s="498"/>
      <c r="T224" s="506"/>
      <c r="U224" s="498"/>
      <c r="V224" s="496"/>
    </row>
    <row r="225" spans="18:22" ht="13.8" x14ac:dyDescent="0.3">
      <c r="R225" s="497"/>
      <c r="S225" s="498"/>
      <c r="T225" s="506"/>
      <c r="U225" s="498"/>
      <c r="V225" s="496"/>
    </row>
    <row r="226" spans="18:22" ht="13.8" x14ac:dyDescent="0.3">
      <c r="R226" s="497"/>
      <c r="S226" s="498"/>
      <c r="T226" s="506"/>
      <c r="U226" s="498"/>
      <c r="V226" s="496"/>
    </row>
    <row r="227" spans="18:22" ht="13.8" x14ac:dyDescent="0.3">
      <c r="R227" s="497"/>
      <c r="S227" s="498"/>
      <c r="T227" s="506"/>
      <c r="U227" s="498"/>
      <c r="V227" s="496"/>
    </row>
    <row r="228" spans="18:22" ht="13.8" x14ac:dyDescent="0.3">
      <c r="R228" s="497"/>
      <c r="S228" s="498"/>
      <c r="T228" s="506"/>
      <c r="U228" s="498"/>
      <c r="V228" s="496"/>
    </row>
    <row r="229" spans="18:22" ht="13.8" x14ac:dyDescent="0.3">
      <c r="R229" s="497"/>
      <c r="S229" s="498"/>
      <c r="T229" s="506"/>
      <c r="U229" s="498"/>
      <c r="V229" s="496"/>
    </row>
    <row r="230" spans="18:22" ht="13.8" x14ac:dyDescent="0.3">
      <c r="R230" s="497"/>
      <c r="S230" s="498"/>
      <c r="T230" s="506"/>
      <c r="U230" s="498"/>
      <c r="V230" s="496"/>
    </row>
    <row r="231" spans="18:22" ht="14.4" x14ac:dyDescent="0.3">
      <c r="R231" s="507"/>
      <c r="S231" s="507"/>
      <c r="T231" s="507"/>
      <c r="U231" s="507"/>
    </row>
    <row r="232" spans="18:22" ht="14.4" x14ac:dyDescent="0.3">
      <c r="R232" s="507"/>
      <c r="S232" s="507"/>
      <c r="T232" s="507"/>
      <c r="U232" s="507"/>
    </row>
    <row r="234" spans="18:22" ht="14.4" x14ac:dyDescent="0.3">
      <c r="R234" s="507"/>
      <c r="S234" s="508"/>
      <c r="T234" s="507"/>
      <c r="U234" s="507"/>
    </row>
    <row r="235" spans="18:22" ht="14.4" x14ac:dyDescent="0.3">
      <c r="R235" s="507"/>
      <c r="S235" s="508"/>
      <c r="T235" s="507"/>
      <c r="U235" s="507"/>
    </row>
  </sheetData>
  <sheetProtection algorithmName="SHA-512" hashValue="wmK4XuHwyH7s3dwHY0m7x3R0fkLgfQPOctXgNHwS6vNFIAlOTnpxikgH7N8XXIKLKkX8sj1Chyyr3Hep/Y7p7w==" saltValue="J2rljBA3b2DRvFi/ki4D7w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18:D18"/>
    <mergeCell ref="C19:D19"/>
    <mergeCell ref="C20:D20"/>
    <mergeCell ref="C21:D21"/>
    <mergeCell ref="C23:E23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09375" defaultRowHeight="12" x14ac:dyDescent="0.25"/>
  <cols>
    <col min="1" max="1" width="1.6640625" style="29" customWidth="1"/>
    <col min="2" max="2" width="63.44140625" style="29" customWidth="1"/>
    <col min="3" max="5" width="24.33203125" style="29" customWidth="1"/>
    <col min="6" max="6" width="1.6640625" style="29" customWidth="1"/>
    <col min="7" max="7" width="9.109375" style="29"/>
    <col min="8" max="8" width="0" style="29" hidden="1" customWidth="1"/>
    <col min="9" max="10" width="9.109375" style="29"/>
    <col min="11" max="11" width="20.33203125" style="29" customWidth="1"/>
    <col min="12" max="12" width="9.109375" style="29" customWidth="1"/>
    <col min="13" max="16384" width="9.109375" style="29"/>
  </cols>
  <sheetData>
    <row r="1" spans="1:7" ht="9.6" customHeight="1" x14ac:dyDescent="0.25">
      <c r="A1" s="116"/>
      <c r="B1" s="116"/>
      <c r="C1" s="116"/>
      <c r="D1" s="116"/>
      <c r="E1" s="116"/>
      <c r="F1" s="116"/>
      <c r="G1" s="116"/>
    </row>
    <row r="2" spans="1:7" ht="12" customHeight="1" x14ac:dyDescent="0.25">
      <c r="A2" s="116"/>
      <c r="B2" s="63"/>
      <c r="C2" s="63"/>
      <c r="D2" s="614"/>
      <c r="E2" s="614"/>
      <c r="F2" s="116"/>
      <c r="G2" s="116"/>
    </row>
    <row r="3" spans="1:7" ht="29.25" customHeight="1" x14ac:dyDescent="0.25">
      <c r="A3" s="116"/>
      <c r="B3" s="63"/>
      <c r="C3" s="63"/>
      <c r="D3" s="615" t="s">
        <v>325</v>
      </c>
      <c r="E3" s="615"/>
      <c r="F3" s="116"/>
      <c r="G3" s="116"/>
    </row>
    <row r="4" spans="1:7" ht="15" customHeight="1" x14ac:dyDescent="0.25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5">
      <c r="A5" s="116"/>
      <c r="B5" s="62"/>
      <c r="C5" s="62"/>
      <c r="D5" s="64"/>
      <c r="E5" s="62"/>
      <c r="F5" s="116"/>
      <c r="G5" s="116"/>
    </row>
    <row r="6" spans="1:7" ht="15" customHeight="1" x14ac:dyDescent="0.3">
      <c r="A6" s="116"/>
      <c r="B6" s="579" t="s">
        <v>327</v>
      </c>
      <c r="C6" s="579"/>
      <c r="D6" s="579"/>
      <c r="E6" s="579"/>
      <c r="F6" s="116"/>
      <c r="G6" s="116"/>
    </row>
    <row r="7" spans="1:7" ht="12.75" customHeight="1" x14ac:dyDescent="0.25">
      <c r="A7" s="116"/>
      <c r="B7" s="62"/>
      <c r="C7" s="62"/>
      <c r="D7" s="64"/>
      <c r="E7" s="62"/>
      <c r="F7" s="116"/>
      <c r="G7" s="116"/>
    </row>
    <row r="8" spans="1:7" ht="10.5" customHeight="1" x14ac:dyDescent="0.3">
      <c r="A8" s="116"/>
      <c r="B8" s="30"/>
      <c r="C8" s="31"/>
      <c r="D8" s="31"/>
      <c r="E8" s="31"/>
      <c r="F8" s="116"/>
      <c r="G8" s="116"/>
    </row>
    <row r="9" spans="1:7" ht="18" x14ac:dyDescent="0.35">
      <c r="A9" s="116"/>
      <c r="B9" s="83" t="s">
        <v>7</v>
      </c>
      <c r="C9" s="613" t="str">
        <f>'Finansiniai duomenys'!C8</f>
        <v>SĮ „Kaišiadorių paslaugos“</v>
      </c>
      <c r="D9" s="613"/>
      <c r="E9" s="613"/>
      <c r="F9" s="116"/>
      <c r="G9" s="116"/>
    </row>
    <row r="10" spans="1:7" x14ac:dyDescent="0.25">
      <c r="A10" s="116"/>
      <c r="B10" s="84" t="s">
        <v>9</v>
      </c>
      <c r="C10" s="571" t="str">
        <f>'Finansiniai duomenys'!C9</f>
        <v>Kaišiadorių rajono savivaldybė</v>
      </c>
      <c r="D10" s="571"/>
      <c r="E10" s="571"/>
      <c r="F10" s="116"/>
      <c r="G10" s="116"/>
    </row>
    <row r="11" spans="1:7" ht="12" hidden="1" customHeight="1" x14ac:dyDescent="0.25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5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5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5">
      <c r="A14" s="116"/>
      <c r="B14" s="84" t="s">
        <v>328</v>
      </c>
      <c r="C14" s="571" t="e">
        <f>'Finansiniai duomenys'!#REF!</f>
        <v>#REF!</v>
      </c>
      <c r="D14" s="571"/>
      <c r="E14" s="571"/>
      <c r="F14" s="116"/>
      <c r="G14" s="116"/>
    </row>
    <row r="15" spans="1:7" ht="12" hidden="1" customHeight="1" x14ac:dyDescent="0.25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5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5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5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5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5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5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5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5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5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5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5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5">
      <c r="A27" s="116"/>
      <c r="B27" s="34" t="s">
        <v>13</v>
      </c>
      <c r="C27" s="571">
        <f>'Finansiniai duomenys'!C10</f>
        <v>258847030</v>
      </c>
      <c r="D27" s="571"/>
      <c r="E27" s="571"/>
      <c r="F27" s="116"/>
      <c r="G27" s="116"/>
    </row>
    <row r="28" spans="1:9" x14ac:dyDescent="0.25">
      <c r="A28" s="116"/>
      <c r="B28" s="34" t="s">
        <v>16</v>
      </c>
      <c r="C28" s="571" t="e">
        <f>'Finansiniai duomenys'!#REF!</f>
        <v>#REF!</v>
      </c>
      <c r="D28" s="571"/>
      <c r="E28" s="571"/>
      <c r="F28" s="116"/>
      <c r="G28" s="116"/>
    </row>
    <row r="29" spans="1:9" x14ac:dyDescent="0.25">
      <c r="A29" s="116"/>
      <c r="B29" s="34" t="s">
        <v>20</v>
      </c>
      <c r="C29" s="571" t="e">
        <f>'Finansiniai duomenys'!#REF!</f>
        <v>#REF!</v>
      </c>
      <c r="D29" s="571"/>
      <c r="E29" s="571"/>
      <c r="F29" s="116"/>
      <c r="G29" s="116"/>
      <c r="H29" s="33" t="s">
        <v>26</v>
      </c>
      <c r="I29" s="33"/>
    </row>
    <row r="30" spans="1:9" x14ac:dyDescent="0.25">
      <c r="A30" s="116"/>
      <c r="B30" s="34"/>
      <c r="C30" s="571" t="e">
        <f>'Finansiniai duomenys'!#REF!</f>
        <v>#REF!</v>
      </c>
      <c r="D30" s="571"/>
      <c r="E30" s="571"/>
      <c r="F30" s="116"/>
      <c r="G30" s="116"/>
      <c r="H30" s="33" t="s">
        <v>30</v>
      </c>
      <c r="I30" s="33"/>
    </row>
    <row r="31" spans="1:9" x14ac:dyDescent="0.25">
      <c r="A31" s="116"/>
      <c r="B31" s="34" t="s">
        <v>25</v>
      </c>
      <c r="C31" s="571" t="e">
        <f>'Finansiniai duomenys'!#REF!</f>
        <v>#REF!</v>
      </c>
      <c r="D31" s="571"/>
      <c r="E31" s="571"/>
      <c r="F31" s="116"/>
      <c r="G31" s="116"/>
      <c r="H31" s="33" t="s">
        <v>33</v>
      </c>
      <c r="I31" s="33"/>
    </row>
    <row r="32" spans="1:9" x14ac:dyDescent="0.25">
      <c r="A32" s="116"/>
      <c r="B32" s="34" t="s">
        <v>29</v>
      </c>
      <c r="C32" s="612" t="e">
        <f>'Finansiniai duomenys'!#REF!</f>
        <v>#REF!</v>
      </c>
      <c r="D32" s="612"/>
      <c r="E32" s="612"/>
      <c r="F32" s="116"/>
      <c r="G32" s="116"/>
      <c r="H32" s="33" t="s">
        <v>329</v>
      </c>
      <c r="I32" s="33"/>
    </row>
    <row r="33" spans="1:9" x14ac:dyDescent="0.25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5">
      <c r="A34" s="116"/>
      <c r="B34" s="34"/>
      <c r="C34" s="575" t="s">
        <v>36</v>
      </c>
      <c r="D34" s="576"/>
      <c r="E34" s="576"/>
      <c r="F34" s="116"/>
      <c r="G34" s="116"/>
      <c r="H34" s="33" t="s">
        <v>46</v>
      </c>
      <c r="I34" s="33"/>
    </row>
    <row r="35" spans="1:9" x14ac:dyDescent="0.25">
      <c r="A35" s="116"/>
      <c r="B35" s="34" t="s">
        <v>40</v>
      </c>
      <c r="C35" s="587" t="s">
        <v>330</v>
      </c>
      <c r="D35" s="587"/>
      <c r="E35" s="67" t="s">
        <v>41</v>
      </c>
      <c r="F35" s="116"/>
      <c r="G35" s="116"/>
      <c r="H35" s="33" t="s">
        <v>50</v>
      </c>
      <c r="I35" s="33"/>
    </row>
    <row r="36" spans="1:9" x14ac:dyDescent="0.25">
      <c r="A36" s="116"/>
      <c r="B36" s="85" t="s">
        <v>45</v>
      </c>
      <c r="C36" s="616">
        <f>'Finansiniai duomenys'!C16</f>
        <v>0</v>
      </c>
      <c r="D36" s="617"/>
      <c r="E36" s="117">
        <f>'Finansiniai duomenys'!E16</f>
        <v>0</v>
      </c>
      <c r="F36" s="116"/>
      <c r="G36" s="116"/>
      <c r="H36" s="33" t="s">
        <v>54</v>
      </c>
      <c r="I36" s="33"/>
    </row>
    <row r="37" spans="1:9" x14ac:dyDescent="0.25">
      <c r="A37" s="116"/>
      <c r="B37" s="85" t="s">
        <v>49</v>
      </c>
      <c r="C37" s="616">
        <f>'Finansiniai duomenys'!C17</f>
        <v>0</v>
      </c>
      <c r="D37" s="617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5">
      <c r="A38" s="116"/>
      <c r="B38" s="85" t="s">
        <v>53</v>
      </c>
      <c r="C38" s="616" t="e">
        <f>'Finansiniai duomenys'!#REF!</f>
        <v>#REF!</v>
      </c>
      <c r="D38" s="617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5">
      <c r="A39" s="116"/>
      <c r="B39" s="85" t="s">
        <v>56</v>
      </c>
      <c r="C39" s="616" t="e">
        <f>'Finansiniai duomenys'!#REF!</f>
        <v>#REF!</v>
      </c>
      <c r="D39" s="617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5">
      <c r="A40" s="116"/>
      <c r="B40" s="85" t="s">
        <v>59</v>
      </c>
      <c r="C40" s="616" t="e">
        <f>'Finansiniai duomenys'!#REF!</f>
        <v>#REF!</v>
      </c>
      <c r="D40" s="617"/>
      <c r="E40" s="117" t="e">
        <f>'Finansiniai duomenys'!#REF!</f>
        <v>#REF!</v>
      </c>
      <c r="F40" s="116"/>
      <c r="G40" s="116"/>
    </row>
    <row r="41" spans="1:9" x14ac:dyDescent="0.25">
      <c r="A41" s="116"/>
      <c r="B41" s="85" t="s">
        <v>67</v>
      </c>
      <c r="C41" s="608" t="s">
        <v>68</v>
      </c>
      <c r="D41" s="609"/>
      <c r="E41" s="68" t="e">
        <f>100%-SUM(E36:E40)</f>
        <v>#REF!</v>
      </c>
      <c r="F41" s="116"/>
      <c r="G41" s="116"/>
    </row>
    <row r="42" spans="1:9" x14ac:dyDescent="0.25">
      <c r="A42" s="116"/>
      <c r="B42" s="85"/>
      <c r="C42" s="69"/>
      <c r="D42" s="69"/>
      <c r="E42" s="69"/>
      <c r="F42" s="116"/>
      <c r="G42" s="116"/>
    </row>
    <row r="43" spans="1:9" x14ac:dyDescent="0.25">
      <c r="A43" s="116"/>
      <c r="B43" s="69" t="s">
        <v>70</v>
      </c>
      <c r="C43" s="618">
        <f>'Finansiniai duomenys'!C23</f>
        <v>1</v>
      </c>
      <c r="D43" s="618"/>
      <c r="E43" s="618"/>
      <c r="F43" s="116"/>
      <c r="G43" s="116"/>
    </row>
    <row r="44" spans="1:9" ht="24" x14ac:dyDescent="0.25">
      <c r="A44" s="116"/>
      <c r="B44" s="86" t="s">
        <v>331</v>
      </c>
      <c r="C44" s="619" t="str">
        <f>'Finansiniai duomenys'!C24</f>
        <v>Kaišiadorių rajono savivaldybė</v>
      </c>
      <c r="D44" s="619"/>
      <c r="E44" s="619"/>
      <c r="F44" s="116"/>
      <c r="G44" s="116"/>
    </row>
    <row r="45" spans="1:9" x14ac:dyDescent="0.25">
      <c r="A45" s="116"/>
      <c r="B45" s="34"/>
      <c r="C45" s="69"/>
      <c r="D45" s="69"/>
      <c r="E45" s="69"/>
      <c r="F45" s="116"/>
      <c r="G45" s="116"/>
    </row>
    <row r="46" spans="1:9" ht="24" x14ac:dyDescent="0.25">
      <c r="A46" s="116"/>
      <c r="B46" s="87" t="s">
        <v>74</v>
      </c>
      <c r="C46" s="620" t="e">
        <f>'Finansiniai duomenys'!#REF!</f>
        <v>#REF!</v>
      </c>
      <c r="D46" s="620"/>
      <c r="E46" s="620"/>
      <c r="F46" s="116"/>
      <c r="G46" s="116"/>
    </row>
    <row r="47" spans="1:9" ht="41.25" customHeight="1" x14ac:dyDescent="0.25">
      <c r="A47" s="116"/>
      <c r="B47" s="87" t="s">
        <v>76</v>
      </c>
      <c r="C47" s="621" t="e">
        <f>'Finansiniai duomenys'!#REF!</f>
        <v>#REF!</v>
      </c>
      <c r="D47" s="621"/>
      <c r="E47" s="621"/>
      <c r="F47" s="116"/>
      <c r="G47" s="116"/>
    </row>
    <row r="48" spans="1:9" x14ac:dyDescent="0.25">
      <c r="A48" s="116"/>
      <c r="B48" s="34"/>
      <c r="C48" s="69"/>
      <c r="D48" s="69"/>
      <c r="E48" s="69"/>
      <c r="F48" s="116"/>
      <c r="G48" s="116"/>
    </row>
    <row r="49" spans="1:12" ht="24.6" customHeight="1" x14ac:dyDescent="0.25">
      <c r="A49" s="116"/>
      <c r="B49" s="34"/>
      <c r="C49" s="561" t="s">
        <v>79</v>
      </c>
      <c r="D49" s="561"/>
      <c r="E49" s="561"/>
      <c r="F49" s="116"/>
      <c r="G49" s="116"/>
      <c r="H49" s="35"/>
    </row>
    <row r="50" spans="1:12" s="35" customFormat="1" ht="12" customHeight="1" x14ac:dyDescent="0.25">
      <c r="A50" s="122"/>
      <c r="B50" s="133"/>
      <c r="C50" s="563"/>
      <c r="D50" s="563"/>
      <c r="E50" s="563"/>
      <c r="F50" s="122"/>
      <c r="G50" s="122"/>
      <c r="H50" s="29"/>
      <c r="K50" s="29"/>
      <c r="L50" s="29"/>
    </row>
    <row r="51" spans="1:12" ht="12" customHeight="1" x14ac:dyDescent="0.25">
      <c r="A51" s="116"/>
      <c r="B51" s="33"/>
      <c r="C51" s="598" t="s">
        <v>82</v>
      </c>
      <c r="D51" s="598"/>
      <c r="E51" s="598"/>
      <c r="F51" s="116"/>
      <c r="G51" s="116"/>
    </row>
    <row r="52" spans="1:12" x14ac:dyDescent="0.25">
      <c r="A52" s="116"/>
      <c r="B52" s="33"/>
      <c r="C52" s="600" t="s">
        <v>84</v>
      </c>
      <c r="D52" s="600"/>
      <c r="E52" s="600"/>
      <c r="F52" s="116"/>
      <c r="G52" s="116"/>
    </row>
    <row r="53" spans="1:12" ht="12.6" thickBot="1" x14ac:dyDescent="0.3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5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5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5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5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5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5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5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5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5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5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5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5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5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5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5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5">
      <c r="A69" s="116"/>
      <c r="B69" s="33"/>
      <c r="C69" s="33"/>
      <c r="D69" s="33"/>
      <c r="E69" s="33"/>
      <c r="F69" s="116"/>
      <c r="G69" s="116"/>
    </row>
    <row r="70" spans="1:12" ht="12.6" thickBot="1" x14ac:dyDescent="0.3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5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5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5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5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5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5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5">
      <c r="A77" s="116"/>
      <c r="B77" s="33"/>
      <c r="C77" s="46"/>
      <c r="D77" s="47"/>
      <c r="E77" s="46"/>
      <c r="F77" s="116"/>
      <c r="G77" s="116"/>
    </row>
    <row r="78" spans="1:12" ht="11.25" customHeight="1" x14ac:dyDescent="0.25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5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5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5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5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5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5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5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5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5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5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5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5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5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x14ac:dyDescent="0.25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5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5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5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5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5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5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5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5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5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5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5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5">
      <c r="A104" s="116"/>
      <c r="B104" s="89"/>
      <c r="C104" s="46"/>
      <c r="D104" s="33"/>
      <c r="E104" s="46"/>
      <c r="F104" s="116"/>
      <c r="G104" s="116"/>
    </row>
    <row r="105" spans="1:12" x14ac:dyDescent="0.25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5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5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5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5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5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5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5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5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5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5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5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5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5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5">
      <c r="A119" s="116"/>
      <c r="B119" s="33"/>
      <c r="C119" s="33"/>
      <c r="D119" s="33"/>
      <c r="E119" s="33"/>
      <c r="F119" s="116"/>
      <c r="G119" s="116"/>
    </row>
    <row r="120" spans="1:12" x14ac:dyDescent="0.25">
      <c r="A120" s="116"/>
      <c r="B120" s="33"/>
      <c r="C120" s="33"/>
      <c r="D120" s="33"/>
      <c r="E120" s="33"/>
      <c r="F120" s="116"/>
      <c r="G120" s="116"/>
    </row>
    <row r="121" spans="1:12" x14ac:dyDescent="0.25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5">
      <c r="A122" s="116"/>
      <c r="B122" s="33"/>
      <c r="C122" s="33"/>
      <c r="D122" s="33"/>
      <c r="E122" s="33"/>
      <c r="F122" s="116"/>
      <c r="G122" s="116"/>
    </row>
    <row r="123" spans="1:12" x14ac:dyDescent="0.25">
      <c r="A123" s="116"/>
      <c r="B123" s="89"/>
      <c r="C123" s="33"/>
      <c r="D123" s="33"/>
      <c r="E123" s="33"/>
      <c r="F123" s="116"/>
      <c r="G123" s="116"/>
    </row>
    <row r="124" spans="1:12" ht="12.6" thickBot="1" x14ac:dyDescent="0.3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5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5">
      <c r="A126" s="116"/>
      <c r="B126" s="106"/>
      <c r="C126" s="51"/>
      <c r="D126" s="51"/>
      <c r="E126" s="51"/>
      <c r="F126" s="116"/>
      <c r="G126" s="116"/>
    </row>
    <row r="127" spans="1:12" ht="24" x14ac:dyDescent="0.25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5">
      <c r="A128" s="116"/>
      <c r="B128" s="33"/>
      <c r="C128" s="46"/>
      <c r="D128" s="10"/>
      <c r="E128" s="46"/>
      <c r="F128" s="116"/>
      <c r="G128" s="116"/>
    </row>
    <row r="129" spans="1:7" ht="24" x14ac:dyDescent="0.25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5">
      <c r="A130" s="116"/>
      <c r="B130" s="33"/>
      <c r="C130" s="10"/>
      <c r="D130" s="10"/>
      <c r="E130" s="10"/>
      <c r="F130" s="116"/>
      <c r="G130" s="116"/>
    </row>
    <row r="131" spans="1:7" ht="12.6" thickBot="1" x14ac:dyDescent="0.3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5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5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5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5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5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3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3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5">
      <c r="A139" s="116"/>
      <c r="B139" s="113" t="s">
        <v>218</v>
      </c>
      <c r="C139" s="596"/>
      <c r="D139" s="596"/>
      <c r="E139" s="596"/>
      <c r="F139" s="116"/>
      <c r="G139" s="116"/>
    </row>
    <row r="140" spans="1:7" x14ac:dyDescent="0.25">
      <c r="A140" s="116"/>
      <c r="B140" s="10"/>
      <c r="C140" s="33"/>
      <c r="D140" s="33"/>
      <c r="E140" s="33"/>
      <c r="F140" s="116"/>
      <c r="G140" s="116"/>
    </row>
    <row r="141" spans="1:7" ht="12.6" thickBot="1" x14ac:dyDescent="0.3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5">
      <c r="A142" s="116"/>
      <c r="B142" s="33"/>
      <c r="C142" s="33"/>
      <c r="D142" s="33"/>
      <c r="E142" s="33"/>
      <c r="F142" s="116"/>
      <c r="G142" s="116"/>
    </row>
    <row r="143" spans="1:7" x14ac:dyDescent="0.25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5">
      <c r="A144" s="116"/>
      <c r="B144" s="33" t="s">
        <v>225</v>
      </c>
      <c r="C144" s="602"/>
      <c r="D144" s="602"/>
      <c r="E144" s="602"/>
      <c r="F144" s="116"/>
      <c r="G144" s="116"/>
    </row>
    <row r="145" spans="1:7" x14ac:dyDescent="0.25">
      <c r="A145" s="116"/>
      <c r="B145" s="33" t="s">
        <v>227</v>
      </c>
      <c r="C145" s="604"/>
      <c r="D145" s="604"/>
      <c r="E145" s="604"/>
      <c r="F145" s="116"/>
      <c r="G145" s="116"/>
    </row>
    <row r="146" spans="1:7" x14ac:dyDescent="0.25">
      <c r="A146" s="116"/>
      <c r="B146" s="114" t="s">
        <v>229</v>
      </c>
      <c r="C146" s="592"/>
      <c r="D146" s="592"/>
      <c r="E146" s="592"/>
      <c r="F146" s="116"/>
      <c r="G146" s="116"/>
    </row>
    <row r="147" spans="1:7" ht="30" customHeight="1" x14ac:dyDescent="0.25">
      <c r="A147" s="116"/>
      <c r="B147" s="115" t="s">
        <v>347</v>
      </c>
      <c r="C147" s="594"/>
      <c r="D147" s="594"/>
      <c r="E147" s="594"/>
      <c r="F147" s="116"/>
      <c r="G147" s="116"/>
    </row>
    <row r="148" spans="1:7" ht="1.95" customHeight="1" x14ac:dyDescent="0.25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5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topLeftCell="A97" zoomScale="110" zoomScaleNormal="110" workbookViewId="0">
      <selection activeCell="F102" sqref="F102:H102"/>
    </sheetView>
  </sheetViews>
  <sheetFormatPr defaultColWidth="0" defaultRowHeight="14.4" x14ac:dyDescent="0.3"/>
  <cols>
    <col min="1" max="1" width="8.88671875" style="12" customWidth="1"/>
    <col min="2" max="2" width="25.88671875" style="298" customWidth="1"/>
    <col min="3" max="3" width="8.88671875" style="298" customWidth="1"/>
    <col min="4" max="4" width="54.88671875" style="298" customWidth="1"/>
    <col min="5" max="5" width="20.6640625" style="298" bestFit="1" customWidth="1"/>
    <col min="6" max="6" width="15.5546875" style="298" customWidth="1"/>
    <col min="7" max="7" width="20.6640625" style="298" bestFit="1" customWidth="1"/>
    <col min="8" max="8" width="15.44140625" style="298" customWidth="1"/>
    <col min="9" max="9" width="8.88671875" style="298" customWidth="1"/>
    <col min="10" max="10" width="8.88671875" style="12" customWidth="1"/>
    <col min="11" max="16383" width="15.6640625" hidden="1"/>
    <col min="16384" max="16384" width="5.44140625" hidden="1"/>
  </cols>
  <sheetData>
    <row r="1" spans="2:12" ht="22.95" customHeight="1" thickBot="1" x14ac:dyDescent="0.35"/>
    <row r="2" spans="2:12" ht="25.95" customHeight="1" thickTop="1" x14ac:dyDescent="0.3">
      <c r="B2" s="650" t="s">
        <v>406</v>
      </c>
      <c r="C2" s="651"/>
      <c r="D2" s="651"/>
      <c r="E2" s="651"/>
      <c r="F2" s="651"/>
      <c r="G2" s="663" t="s">
        <v>348</v>
      </c>
      <c r="H2" s="663"/>
      <c r="I2" s="664"/>
    </row>
    <row r="3" spans="2:12" ht="51" customHeight="1" x14ac:dyDescent="0.3">
      <c r="B3" s="648" t="s">
        <v>578</v>
      </c>
      <c r="C3" s="649"/>
      <c r="D3" s="649"/>
      <c r="E3" s="649"/>
      <c r="F3" s="649"/>
      <c r="G3" s="370" t="s">
        <v>326</v>
      </c>
      <c r="H3" s="307"/>
      <c r="I3" s="299"/>
    </row>
    <row r="4" spans="2:12" s="12" customFormat="1" x14ac:dyDescent="0.3">
      <c r="B4" s="437" t="s">
        <v>7</v>
      </c>
      <c r="C4" s="622" t="str">
        <f>'Finansiniai duomenys'!C8</f>
        <v>SĮ „Kaišiadorių paslaugos“</v>
      </c>
      <c r="D4" s="622"/>
      <c r="E4" s="622"/>
      <c r="F4" s="622"/>
      <c r="G4" s="622"/>
      <c r="H4" s="622"/>
      <c r="I4" s="623"/>
      <c r="K4"/>
    </row>
    <row r="5" spans="2:12" s="12" customFormat="1" x14ac:dyDescent="0.3">
      <c r="B5" s="437" t="s">
        <v>9</v>
      </c>
      <c r="C5" s="624" t="str">
        <f>IFERROR(VLOOKUP(C4,'Finansiniai duomenys'!R2:T232,3,FALSE),"")</f>
        <v>Kaišiadorių rajono savivaldybė</v>
      </c>
      <c r="D5" s="624"/>
      <c r="E5" s="624"/>
      <c r="F5" s="624"/>
      <c r="G5" s="624"/>
      <c r="H5" s="624"/>
      <c r="I5" s="623"/>
      <c r="K5"/>
    </row>
    <row r="6" spans="2:12" s="12" customFormat="1" x14ac:dyDescent="0.3">
      <c r="B6" s="437" t="s">
        <v>13</v>
      </c>
      <c r="C6" s="624">
        <f>IFERROR(VLOOKUP(C4,'Finansiniai duomenys'!R2:T232,2,FALSE),"")</f>
        <v>258847030</v>
      </c>
      <c r="D6" s="624"/>
      <c r="E6" s="624"/>
      <c r="F6" s="624"/>
      <c r="G6" s="624"/>
      <c r="H6" s="624"/>
      <c r="I6" s="623"/>
      <c r="K6"/>
    </row>
    <row r="7" spans="2:12" x14ac:dyDescent="0.3">
      <c r="B7" s="437" t="s">
        <v>20</v>
      </c>
      <c r="C7" s="624" t="str">
        <f>IFERROR(VLOOKUP(C4,'Finansiniai duomenys'!R2:V232,5,FALSE),"")</f>
        <v>Miesto priežiūros ir tvarkymo sektorius</v>
      </c>
      <c r="D7" s="624"/>
      <c r="E7" s="624"/>
      <c r="F7" s="624"/>
      <c r="G7" s="624"/>
      <c r="H7" s="624"/>
      <c r="I7" s="623"/>
      <c r="L7" s="12"/>
    </row>
    <row r="8" spans="2:12" x14ac:dyDescent="0.3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3">
      <c r="B9" s="369"/>
      <c r="C9" s="371"/>
      <c r="D9" s="371"/>
      <c r="E9" s="82"/>
      <c r="F9" s="372"/>
      <c r="G9" s="82"/>
      <c r="H9" s="373"/>
      <c r="I9" s="299"/>
    </row>
    <row r="10" spans="2:12" ht="15" thickBot="1" x14ac:dyDescent="0.35">
      <c r="B10" s="369"/>
      <c r="C10" s="371"/>
      <c r="D10" s="371"/>
      <c r="E10" s="82"/>
      <c r="F10" s="372"/>
      <c r="G10" s="82"/>
      <c r="H10" s="373"/>
      <c r="I10" s="299"/>
    </row>
    <row r="11" spans="2:12" ht="15.6" thickTop="1" thickBot="1" x14ac:dyDescent="0.35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95" customHeight="1" thickTop="1" thickBot="1" x14ac:dyDescent="0.35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3">
      <c r="B13" s="369"/>
      <c r="C13" s="625" t="s">
        <v>511</v>
      </c>
      <c r="D13" s="626"/>
      <c r="E13" s="82"/>
      <c r="F13" s="665" t="s">
        <v>198</v>
      </c>
      <c r="G13" s="665"/>
      <c r="H13" s="665"/>
      <c r="I13" s="299"/>
    </row>
    <row r="14" spans="2:12" x14ac:dyDescent="0.3">
      <c r="B14" s="369"/>
      <c r="C14" s="387" t="s">
        <v>512</v>
      </c>
      <c r="D14" s="82"/>
      <c r="E14" s="82"/>
      <c r="F14" s="666" t="s">
        <v>589</v>
      </c>
      <c r="G14" s="666"/>
      <c r="H14" s="666"/>
      <c r="I14" s="299"/>
    </row>
    <row r="15" spans="2:12" x14ac:dyDescent="0.3">
      <c r="B15" s="369"/>
      <c r="C15" s="369" t="s">
        <v>513</v>
      </c>
      <c r="D15" s="82"/>
      <c r="E15" s="82"/>
      <c r="F15" s="666" t="s">
        <v>198</v>
      </c>
      <c r="G15" s="666"/>
      <c r="H15" s="666"/>
      <c r="I15" s="299"/>
    </row>
    <row r="16" spans="2:12" ht="26.25" customHeight="1" x14ac:dyDescent="0.3">
      <c r="B16" s="369"/>
      <c r="C16" s="627" t="s">
        <v>563</v>
      </c>
      <c r="D16" s="628"/>
      <c r="E16" s="393"/>
      <c r="F16" s="635" t="s">
        <v>198</v>
      </c>
      <c r="G16" s="633"/>
      <c r="H16" s="634"/>
      <c r="I16" s="299"/>
    </row>
    <row r="17" spans="2:9" ht="15" thickBot="1" x14ac:dyDescent="0.35">
      <c r="B17" s="369"/>
      <c r="C17" s="388"/>
      <c r="D17" s="389"/>
      <c r="E17" s="389"/>
      <c r="F17" s="405"/>
      <c r="G17" s="405"/>
      <c r="H17" s="406"/>
      <c r="I17" s="390"/>
    </row>
    <row r="18" spans="2:9" x14ac:dyDescent="0.3">
      <c r="B18" s="369"/>
      <c r="C18" s="369"/>
      <c r="D18" s="82"/>
      <c r="E18" s="82"/>
      <c r="F18" s="391"/>
      <c r="G18" s="391"/>
      <c r="H18" s="392"/>
      <c r="I18" s="299"/>
    </row>
    <row r="19" spans="2:9" x14ac:dyDescent="0.3">
      <c r="B19" s="369"/>
      <c r="C19" s="369" t="s">
        <v>514</v>
      </c>
      <c r="D19" s="82"/>
      <c r="E19" s="393"/>
      <c r="F19" s="667" t="s">
        <v>198</v>
      </c>
      <c r="G19" s="668"/>
      <c r="H19" s="669"/>
      <c r="I19" s="299"/>
    </row>
    <row r="20" spans="2:9" x14ac:dyDescent="0.3">
      <c r="B20" s="542"/>
      <c r="C20" s="34" t="s">
        <v>535</v>
      </c>
      <c r="D20" s="82"/>
      <c r="E20" s="82"/>
      <c r="F20" s="629" t="s">
        <v>583</v>
      </c>
      <c r="G20" s="630"/>
      <c r="H20" s="631"/>
      <c r="I20" s="299"/>
    </row>
    <row r="21" spans="2:9" x14ac:dyDescent="0.3">
      <c r="B21" s="542"/>
      <c r="C21" s="394" t="s">
        <v>515</v>
      </c>
      <c r="D21" s="395"/>
      <c r="E21" s="396"/>
      <c r="F21" s="670">
        <v>2025</v>
      </c>
      <c r="G21" s="671"/>
      <c r="H21" s="672"/>
      <c r="I21" s="397"/>
    </row>
    <row r="22" spans="2:9" x14ac:dyDescent="0.3">
      <c r="B22" s="542"/>
      <c r="C22" s="82" t="s">
        <v>516</v>
      </c>
      <c r="D22" s="398"/>
      <c r="E22" s="393"/>
      <c r="F22" s="637" t="s">
        <v>584</v>
      </c>
      <c r="G22" s="638"/>
      <c r="H22" s="639"/>
      <c r="I22" s="299"/>
    </row>
    <row r="23" spans="2:9" x14ac:dyDescent="0.3">
      <c r="B23" s="542"/>
      <c r="C23" s="82" t="s">
        <v>533</v>
      </c>
      <c r="D23" s="398"/>
      <c r="E23" s="393"/>
      <c r="F23" s="646" t="s">
        <v>585</v>
      </c>
      <c r="G23" s="646"/>
      <c r="H23" s="647"/>
      <c r="I23" s="299"/>
    </row>
    <row r="24" spans="2:9" ht="15" thickBot="1" x14ac:dyDescent="0.35">
      <c r="B24" s="542"/>
      <c r="C24" s="399" t="s">
        <v>534</v>
      </c>
      <c r="D24" s="400"/>
      <c r="E24" s="401"/>
      <c r="F24" s="637" t="s">
        <v>584</v>
      </c>
      <c r="G24" s="638"/>
      <c r="H24" s="639"/>
      <c r="I24" s="402"/>
    </row>
    <row r="25" spans="2:9" ht="15.6" thickTop="1" thickBot="1" x14ac:dyDescent="0.35">
      <c r="B25" s="542"/>
      <c r="C25" s="389"/>
      <c r="D25" s="403"/>
      <c r="E25" s="404"/>
      <c r="F25" s="405"/>
      <c r="G25" s="405"/>
      <c r="H25" s="406"/>
      <c r="I25" s="390"/>
    </row>
    <row r="26" spans="2:9" x14ac:dyDescent="0.3">
      <c r="B26" s="542"/>
      <c r="C26" s="549" t="s">
        <v>580</v>
      </c>
      <c r="D26" s="546"/>
      <c r="E26" s="545"/>
      <c r="F26" s="550"/>
      <c r="G26" s="547"/>
      <c r="H26" s="551"/>
      <c r="I26" s="548"/>
    </row>
    <row r="27" spans="2:9" x14ac:dyDescent="0.3">
      <c r="B27" s="542"/>
      <c r="C27" s="82"/>
      <c r="D27" s="398"/>
      <c r="E27" s="393"/>
      <c r="F27" s="391"/>
      <c r="G27" s="391"/>
      <c r="H27" s="392"/>
      <c r="I27" s="299"/>
    </row>
    <row r="28" spans="2:9" x14ac:dyDescent="0.3">
      <c r="B28" s="542"/>
      <c r="C28" s="82" t="s">
        <v>581</v>
      </c>
      <c r="D28" s="398"/>
      <c r="E28" s="393"/>
      <c r="F28" s="640" t="s">
        <v>201</v>
      </c>
      <c r="G28" s="641"/>
      <c r="H28" s="642"/>
      <c r="I28" s="299"/>
    </row>
    <row r="29" spans="2:9" x14ac:dyDescent="0.3">
      <c r="B29" s="542"/>
      <c r="C29" s="82" t="s">
        <v>561</v>
      </c>
      <c r="D29" s="398"/>
      <c r="E29" s="82"/>
      <c r="F29" s="632" t="s">
        <v>201</v>
      </c>
      <c r="G29" s="633"/>
      <c r="H29" s="634"/>
      <c r="I29" s="299"/>
    </row>
    <row r="30" spans="2:9" ht="35.25" customHeight="1" thickBot="1" x14ac:dyDescent="0.35">
      <c r="B30" s="542"/>
      <c r="C30" s="636" t="s">
        <v>562</v>
      </c>
      <c r="D30" s="636"/>
      <c r="E30" s="491"/>
      <c r="F30" s="643" t="s">
        <v>201</v>
      </c>
      <c r="G30" s="644"/>
      <c r="H30" s="645"/>
      <c r="I30" s="299"/>
    </row>
    <row r="31" spans="2:9" ht="50.25" customHeight="1" x14ac:dyDescent="0.3">
      <c r="B31" s="369"/>
      <c r="C31" s="627" t="s">
        <v>564</v>
      </c>
      <c r="D31" s="628"/>
      <c r="E31" s="393"/>
      <c r="F31" s="635" t="s">
        <v>201</v>
      </c>
      <c r="G31" s="633"/>
      <c r="H31" s="634"/>
      <c r="I31" s="299"/>
    </row>
    <row r="32" spans="2:9" ht="15" thickBot="1" x14ac:dyDescent="0.35">
      <c r="B32" s="369"/>
      <c r="C32" s="388"/>
      <c r="D32" s="389"/>
      <c r="E32" s="404"/>
      <c r="F32" s="407"/>
      <c r="G32" s="389"/>
      <c r="H32" s="407"/>
      <c r="I32" s="390"/>
    </row>
    <row r="33" spans="2:9" x14ac:dyDescent="0.3">
      <c r="B33" s="369"/>
      <c r="C33" s="411"/>
      <c r="D33" s="411"/>
      <c r="E33" s="82"/>
      <c r="F33" s="533"/>
      <c r="G33" s="533"/>
      <c r="H33" s="533"/>
      <c r="I33" s="534"/>
    </row>
    <row r="34" spans="2:9" ht="26.25" customHeight="1" x14ac:dyDescent="0.3">
      <c r="B34" s="542"/>
      <c r="C34" s="530" t="s">
        <v>566</v>
      </c>
      <c r="D34" s="527"/>
      <c r="E34" s="528"/>
      <c r="F34" s="535" t="s">
        <v>499</v>
      </c>
      <c r="G34" s="528"/>
      <c r="H34" s="536" t="s">
        <v>500</v>
      </c>
      <c r="I34" s="529"/>
    </row>
    <row r="35" spans="2:9" ht="18" customHeight="1" x14ac:dyDescent="0.3">
      <c r="B35" s="542"/>
      <c r="C35" s="537" t="s">
        <v>579</v>
      </c>
      <c r="D35" s="411"/>
      <c r="E35" s="82"/>
      <c r="F35" s="82"/>
      <c r="G35" s="82"/>
      <c r="H35" s="82"/>
      <c r="I35" s="299"/>
    </row>
    <row r="36" spans="2:9" x14ac:dyDescent="0.3">
      <c r="B36" s="542"/>
      <c r="C36" s="537" t="s">
        <v>565</v>
      </c>
      <c r="D36" s="411"/>
      <c r="E36" s="82"/>
      <c r="F36" s="540">
        <f>'Finansiniai duomenys'!C34</f>
        <v>1616.9</v>
      </c>
      <c r="G36" s="82"/>
      <c r="H36" s="540">
        <f>'Finansiniai duomenys'!E34</f>
        <v>2307.6999999999998</v>
      </c>
      <c r="I36" s="299"/>
    </row>
    <row r="37" spans="2:9" x14ac:dyDescent="0.3">
      <c r="B37" s="542"/>
      <c r="C37" s="539" t="s">
        <v>567</v>
      </c>
      <c r="D37" s="552" t="s">
        <v>586</v>
      </c>
      <c r="E37" s="82"/>
      <c r="F37" s="553">
        <v>435.7</v>
      </c>
      <c r="G37" s="82"/>
      <c r="H37" s="553">
        <v>571.20000000000005</v>
      </c>
      <c r="I37" s="299"/>
    </row>
    <row r="38" spans="2:9" x14ac:dyDescent="0.3">
      <c r="B38" s="542"/>
      <c r="C38" s="539" t="s">
        <v>568</v>
      </c>
      <c r="D38" s="552" t="s">
        <v>587</v>
      </c>
      <c r="E38" s="82"/>
      <c r="F38" s="553">
        <v>1139.3</v>
      </c>
      <c r="G38" s="82"/>
      <c r="H38" s="553">
        <v>1670.9</v>
      </c>
      <c r="I38" s="299"/>
    </row>
    <row r="39" spans="2:9" x14ac:dyDescent="0.3">
      <c r="B39" s="542"/>
      <c r="C39" s="539" t="s">
        <v>569</v>
      </c>
      <c r="D39" s="552" t="s">
        <v>588</v>
      </c>
      <c r="E39" s="82"/>
      <c r="F39" s="553">
        <v>41.9</v>
      </c>
      <c r="G39" s="82"/>
      <c r="H39" s="553">
        <v>65.599999999999994</v>
      </c>
      <c r="I39" s="299"/>
    </row>
    <row r="40" spans="2:9" x14ac:dyDescent="0.3">
      <c r="B40" s="542"/>
      <c r="C40" s="539" t="s">
        <v>570</v>
      </c>
      <c r="D40" s="552"/>
      <c r="E40" s="82"/>
      <c r="F40" s="553"/>
      <c r="G40" s="82"/>
      <c r="H40" s="553"/>
      <c r="I40" s="299"/>
    </row>
    <row r="41" spans="2:9" x14ac:dyDescent="0.3">
      <c r="B41" s="542"/>
      <c r="C41" s="539" t="s">
        <v>571</v>
      </c>
      <c r="D41" s="552"/>
      <c r="E41" s="82"/>
      <c r="F41" s="553"/>
      <c r="G41" s="82"/>
      <c r="H41" s="553"/>
      <c r="I41" s="299"/>
    </row>
    <row r="42" spans="2:9" x14ac:dyDescent="0.3">
      <c r="B42" s="542"/>
      <c r="C42" s="539" t="s">
        <v>572</v>
      </c>
      <c r="D42" s="552"/>
      <c r="E42" s="82"/>
      <c r="F42" s="553"/>
      <c r="G42" s="82"/>
      <c r="H42" s="553"/>
      <c r="I42" s="299"/>
    </row>
    <row r="43" spans="2:9" x14ac:dyDescent="0.3">
      <c r="B43" s="542"/>
      <c r="C43" s="539" t="s">
        <v>573</v>
      </c>
      <c r="D43" s="552"/>
      <c r="E43" s="82"/>
      <c r="F43" s="553"/>
      <c r="G43" s="82"/>
      <c r="H43" s="553"/>
      <c r="I43" s="299"/>
    </row>
    <row r="44" spans="2:9" x14ac:dyDescent="0.3">
      <c r="B44" s="542"/>
      <c r="C44" s="539" t="s">
        <v>574</v>
      </c>
      <c r="D44" s="552"/>
      <c r="E44" s="82"/>
      <c r="F44" s="553"/>
      <c r="G44" s="82"/>
      <c r="H44" s="553"/>
      <c r="I44" s="299"/>
    </row>
    <row r="45" spans="2:9" x14ac:dyDescent="0.3">
      <c r="B45" s="542"/>
      <c r="C45" s="539" t="s">
        <v>576</v>
      </c>
      <c r="D45" s="552"/>
      <c r="E45" s="82"/>
      <c r="F45" s="553"/>
      <c r="G45" s="82"/>
      <c r="H45" s="553"/>
      <c r="I45" s="299"/>
    </row>
    <row r="46" spans="2:9" x14ac:dyDescent="0.3">
      <c r="B46" s="542"/>
      <c r="C46" s="539" t="s">
        <v>577</v>
      </c>
      <c r="D46" s="552"/>
      <c r="E46" s="82"/>
      <c r="F46" s="553"/>
      <c r="G46" s="82"/>
      <c r="H46" s="553"/>
      <c r="I46" s="299"/>
    </row>
    <row r="47" spans="2:9" x14ac:dyDescent="0.3">
      <c r="B47" s="542"/>
      <c r="C47" s="538" t="s">
        <v>575</v>
      </c>
      <c r="D47" s="411"/>
      <c r="E47" s="82"/>
      <c r="F47" s="540">
        <f>F36-F37-F38-F39-F40-F44-F45-F46-F41-F43</f>
        <v>9.2370555648813024E-14</v>
      </c>
      <c r="G47" s="82"/>
      <c r="H47" s="540">
        <f>H36-H37-H38-H39-H40-H44-H45-H46-H41-H43</f>
        <v>-3.1263880373444408E-13</v>
      </c>
      <c r="I47" s="299"/>
    </row>
    <row r="48" spans="2:9" ht="15" thickBot="1" x14ac:dyDescent="0.35">
      <c r="B48" s="369"/>
      <c r="C48" s="531"/>
      <c r="D48" s="532"/>
      <c r="E48" s="409"/>
      <c r="F48" s="409"/>
      <c r="G48" s="409"/>
      <c r="H48" s="409"/>
      <c r="I48" s="410"/>
    </row>
    <row r="49" spans="2:9" ht="15.6" thickTop="1" thickBot="1" x14ac:dyDescent="0.35">
      <c r="B49" s="369"/>
      <c r="C49" s="411"/>
      <c r="D49" s="411"/>
      <c r="E49" s="82"/>
      <c r="F49" s="82"/>
      <c r="G49" s="82"/>
      <c r="H49" s="82"/>
      <c r="I49" s="299"/>
    </row>
    <row r="50" spans="2:9" ht="25.2" thickTop="1" thickBot="1" x14ac:dyDescent="0.35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5.6" thickTop="1" thickBot="1" x14ac:dyDescent="0.35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" thickBot="1" x14ac:dyDescent="0.35">
      <c r="B52" s="369"/>
      <c r="C52" s="483" t="s">
        <v>556</v>
      </c>
      <c r="D52" s="484"/>
      <c r="E52" s="485"/>
      <c r="F52" s="486"/>
      <c r="G52" s="487"/>
      <c r="H52" s="486"/>
      <c r="I52" s="488"/>
    </row>
    <row r="53" spans="2:9" x14ac:dyDescent="0.3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3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3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3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" thickBot="1" x14ac:dyDescent="0.35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" thickBot="1" x14ac:dyDescent="0.35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" thickBot="1" x14ac:dyDescent="0.35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" thickBot="1" x14ac:dyDescent="0.35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5.6" thickTop="1" thickBot="1" x14ac:dyDescent="0.35">
      <c r="B61" s="369"/>
      <c r="C61" s="489"/>
      <c r="D61" s="82"/>
      <c r="E61" s="82"/>
      <c r="F61" s="444"/>
      <c r="G61" s="82"/>
      <c r="H61" s="444"/>
      <c r="I61" s="299"/>
    </row>
    <row r="62" spans="2:9" ht="25.2" thickTop="1" thickBot="1" x14ac:dyDescent="0.35">
      <c r="B62" s="544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" thickTop="1" x14ac:dyDescent="0.3">
      <c r="B63" s="542"/>
      <c r="C63" s="394" t="s">
        <v>536</v>
      </c>
      <c r="D63" s="395"/>
      <c r="E63" s="65"/>
      <c r="F63" s="522"/>
      <c r="G63" s="442"/>
      <c r="H63" s="522"/>
      <c r="I63" s="445"/>
    </row>
    <row r="64" spans="2:9" ht="15" thickBot="1" x14ac:dyDescent="0.35">
      <c r="B64" s="542"/>
      <c r="C64" s="389" t="s">
        <v>537</v>
      </c>
      <c r="D64" s="447"/>
      <c r="E64" s="448"/>
      <c r="F64" s="523"/>
      <c r="G64" s="449"/>
      <c r="H64" s="523"/>
      <c r="I64" s="450"/>
    </row>
    <row r="65" spans="2:10" ht="15" thickBot="1" x14ac:dyDescent="0.35">
      <c r="B65" s="542"/>
      <c r="C65" s="451" t="s">
        <v>538</v>
      </c>
      <c r="D65" s="451"/>
      <c r="E65" s="451"/>
      <c r="F65" s="524"/>
      <c r="G65" s="451"/>
      <c r="H65" s="524"/>
      <c r="I65" s="452"/>
    </row>
    <row r="66" spans="2:10" x14ac:dyDescent="0.3">
      <c r="B66" s="542"/>
      <c r="C66" s="82" t="s">
        <v>542</v>
      </c>
      <c r="D66" s="82"/>
      <c r="E66" s="82"/>
      <c r="F66" s="525"/>
      <c r="G66" s="82"/>
      <c r="H66" s="525"/>
      <c r="I66" s="421"/>
    </row>
    <row r="67" spans="2:10" ht="15" thickBot="1" x14ac:dyDescent="0.35">
      <c r="B67" s="542"/>
      <c r="C67" s="541" t="s">
        <v>539</v>
      </c>
      <c r="D67" s="389"/>
      <c r="E67" s="389"/>
      <c r="F67" s="526"/>
      <c r="G67" s="389"/>
      <c r="H67" s="526"/>
      <c r="I67" s="446"/>
    </row>
    <row r="68" spans="2:10" x14ac:dyDescent="0.3">
      <c r="B68" s="542"/>
      <c r="C68" s="82" t="s">
        <v>540</v>
      </c>
      <c r="D68" s="82"/>
      <c r="E68" s="82"/>
      <c r="F68" s="525"/>
      <c r="G68" s="82"/>
      <c r="H68" s="525"/>
      <c r="I68" s="421"/>
    </row>
    <row r="69" spans="2:10" ht="15" thickBot="1" x14ac:dyDescent="0.35">
      <c r="B69" s="542"/>
      <c r="C69" s="389" t="s">
        <v>541</v>
      </c>
      <c r="D69" s="389"/>
      <c r="E69" s="389"/>
      <c r="F69" s="526"/>
      <c r="G69" s="389"/>
      <c r="H69" s="526"/>
      <c r="I69" s="446"/>
    </row>
    <row r="70" spans="2:10" ht="15" thickBot="1" x14ac:dyDescent="0.35">
      <c r="B70" s="542"/>
      <c r="C70" s="543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" thickBot="1" x14ac:dyDescent="0.35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5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" thickTop="1" x14ac:dyDescent="0.3">
      <c r="B73" s="369"/>
      <c r="C73" s="367" t="s">
        <v>553</v>
      </c>
      <c r="D73" s="368"/>
      <c r="E73" s="368"/>
      <c r="F73" s="515"/>
      <c r="G73" s="368"/>
      <c r="H73" s="518"/>
      <c r="I73" s="438"/>
    </row>
    <row r="74" spans="2:10" ht="15" thickBot="1" x14ac:dyDescent="0.35">
      <c r="B74" s="369"/>
      <c r="C74" s="388" t="s">
        <v>554</v>
      </c>
      <c r="D74" s="389"/>
      <c r="E74" s="389"/>
      <c r="F74" s="512"/>
      <c r="G74" s="389"/>
      <c r="H74" s="517"/>
      <c r="I74" s="390"/>
    </row>
    <row r="75" spans="2:10" ht="15" thickBot="1" x14ac:dyDescent="0.35">
      <c r="B75" s="369"/>
      <c r="C75" s="458" t="s">
        <v>555</v>
      </c>
      <c r="D75" s="469"/>
      <c r="E75" s="451"/>
      <c r="F75" s="513"/>
      <c r="G75" s="451"/>
      <c r="H75" s="519"/>
      <c r="I75" s="463"/>
    </row>
    <row r="76" spans="2:10" x14ac:dyDescent="0.3">
      <c r="B76" s="369"/>
      <c r="C76" s="464" t="s">
        <v>557</v>
      </c>
      <c r="D76" s="82"/>
      <c r="E76" s="82"/>
      <c r="F76" s="516"/>
      <c r="G76" s="82"/>
      <c r="H76" s="516"/>
      <c r="I76" s="386"/>
    </row>
    <row r="77" spans="2:10" ht="15" thickBot="1" x14ac:dyDescent="0.35">
      <c r="B77" s="369"/>
      <c r="C77" s="467" t="s">
        <v>558</v>
      </c>
      <c r="D77" s="389"/>
      <c r="E77" s="389"/>
      <c r="F77" s="517"/>
      <c r="G77" s="389"/>
      <c r="H77" s="517"/>
      <c r="I77" s="468"/>
    </row>
    <row r="78" spans="2:10" x14ac:dyDescent="0.3">
      <c r="B78" s="369"/>
      <c r="C78" s="464" t="s">
        <v>559</v>
      </c>
      <c r="D78" s="300"/>
      <c r="E78" s="300"/>
      <c r="F78" s="516"/>
      <c r="G78" s="300"/>
      <c r="H78" s="516"/>
      <c r="I78" s="386"/>
    </row>
    <row r="79" spans="2:10" ht="15" thickBot="1" x14ac:dyDescent="0.35">
      <c r="B79" s="369"/>
      <c r="C79" s="467" t="s">
        <v>560</v>
      </c>
      <c r="D79" s="490"/>
      <c r="E79" s="490"/>
      <c r="F79" s="517"/>
      <c r="G79" s="490"/>
      <c r="H79" s="517"/>
      <c r="I79" s="468"/>
    </row>
    <row r="80" spans="2:10" ht="15" thickBot="1" x14ac:dyDescent="0.35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3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" thickBot="1" x14ac:dyDescent="0.35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" thickBot="1" x14ac:dyDescent="0.35">
      <c r="A83" s="429"/>
      <c r="B83" s="369"/>
      <c r="C83" s="458" t="s">
        <v>497</v>
      </c>
      <c r="D83" s="459"/>
      <c r="E83" s="460"/>
      <c r="F83" s="554">
        <v>13</v>
      </c>
      <c r="G83" s="461"/>
      <c r="H83" s="554">
        <v>11</v>
      </c>
      <c r="I83" s="462"/>
    </row>
    <row r="84" spans="1:9" x14ac:dyDescent="0.3">
      <c r="A84" s="429"/>
      <c r="B84" s="369"/>
      <c r="C84" s="369" t="s">
        <v>398</v>
      </c>
      <c r="D84" s="82"/>
      <c r="E84" s="82"/>
      <c r="F84" s="555"/>
      <c r="G84" s="82"/>
      <c r="H84" s="555"/>
      <c r="I84" s="299"/>
    </row>
    <row r="85" spans="1:9" x14ac:dyDescent="0.3">
      <c r="A85" s="429"/>
      <c r="B85" s="369"/>
      <c r="C85" s="369" t="s">
        <v>384</v>
      </c>
      <c r="D85" s="82"/>
      <c r="E85" s="82"/>
      <c r="F85" s="555">
        <v>30</v>
      </c>
      <c r="G85" s="82"/>
      <c r="H85" s="555">
        <v>34</v>
      </c>
      <c r="I85" s="299"/>
    </row>
    <row r="86" spans="1:9" x14ac:dyDescent="0.3">
      <c r="A86" s="429"/>
      <c r="B86" s="369"/>
      <c r="C86" s="369" t="s">
        <v>399</v>
      </c>
      <c r="D86" s="82"/>
      <c r="E86" s="82"/>
      <c r="F86" s="555">
        <v>30</v>
      </c>
      <c r="G86" s="82"/>
      <c r="H86" s="555">
        <v>30</v>
      </c>
      <c r="I86" s="299"/>
    </row>
    <row r="87" spans="1:9" x14ac:dyDescent="0.3">
      <c r="A87" s="429"/>
      <c r="B87" s="369"/>
      <c r="C87" s="369" t="s">
        <v>400</v>
      </c>
      <c r="D87" s="82"/>
      <c r="E87" s="82"/>
      <c r="F87" s="555"/>
      <c r="G87" s="82"/>
      <c r="H87" s="555"/>
      <c r="I87" s="299"/>
    </row>
    <row r="88" spans="1:9" x14ac:dyDescent="0.3">
      <c r="A88" s="429"/>
      <c r="B88" s="369"/>
      <c r="C88" s="369" t="s">
        <v>401</v>
      </c>
      <c r="D88" s="82"/>
      <c r="E88" s="82"/>
      <c r="F88" s="555"/>
      <c r="G88" s="82"/>
      <c r="H88" s="555">
        <v>4</v>
      </c>
      <c r="I88" s="299"/>
    </row>
    <row r="89" spans="1:9" x14ac:dyDescent="0.3">
      <c r="A89" s="429"/>
      <c r="B89" s="369"/>
      <c r="C89" s="369" t="s">
        <v>402</v>
      </c>
      <c r="D89" s="82"/>
      <c r="E89" s="82"/>
      <c r="F89" s="558"/>
      <c r="G89" s="82"/>
      <c r="H89" s="555"/>
      <c r="I89" s="299"/>
    </row>
    <row r="90" spans="1:9" ht="15" thickBot="1" x14ac:dyDescent="0.35">
      <c r="A90" s="429"/>
      <c r="B90" s="369"/>
      <c r="C90" s="369" t="s">
        <v>395</v>
      </c>
      <c r="D90" s="82"/>
      <c r="E90" s="82"/>
      <c r="F90" s="559"/>
      <c r="G90" s="82"/>
      <c r="H90" s="556"/>
      <c r="I90" s="299"/>
    </row>
    <row r="91" spans="1:9" ht="15.6" thickTop="1" thickBot="1" x14ac:dyDescent="0.35">
      <c r="A91" s="429"/>
      <c r="B91" s="369"/>
      <c r="C91" s="418" t="s">
        <v>396</v>
      </c>
      <c r="D91" s="419"/>
      <c r="E91" s="419"/>
      <c r="F91" s="560">
        <v>923228.3</v>
      </c>
      <c r="G91" s="419"/>
      <c r="H91" s="557">
        <v>971785</v>
      </c>
      <c r="I91" s="420"/>
    </row>
    <row r="92" spans="1:9" ht="15.6" thickTop="1" thickBot="1" x14ac:dyDescent="0.35">
      <c r="A92" s="429"/>
      <c r="B92" s="369"/>
      <c r="C92" s="369" t="s">
        <v>482</v>
      </c>
      <c r="D92" s="82"/>
      <c r="E92" s="82"/>
      <c r="F92" s="556">
        <v>0.16</v>
      </c>
      <c r="G92" s="82"/>
      <c r="H92" s="556">
        <v>0.17</v>
      </c>
      <c r="I92" s="421"/>
    </row>
    <row r="93" spans="1:9" ht="15.6" thickTop="1" thickBot="1" x14ac:dyDescent="0.35">
      <c r="A93" s="429"/>
      <c r="B93" s="369"/>
      <c r="C93" s="418" t="s">
        <v>397</v>
      </c>
      <c r="D93" s="419"/>
      <c r="E93" s="419"/>
      <c r="F93" s="557">
        <v>373977</v>
      </c>
      <c r="G93" s="419"/>
      <c r="H93" s="557">
        <v>490825</v>
      </c>
      <c r="I93" s="422"/>
    </row>
    <row r="94" spans="1:9" ht="15.6" thickTop="1" thickBot="1" x14ac:dyDescent="0.35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5.6" thickTop="1" thickBot="1" x14ac:dyDescent="0.35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" thickTop="1" x14ac:dyDescent="0.3">
      <c r="A96" s="429"/>
      <c r="B96" s="369"/>
      <c r="C96" s="369" t="s">
        <v>368</v>
      </c>
      <c r="D96" s="82"/>
      <c r="E96" s="82"/>
      <c r="F96" s="654"/>
      <c r="G96" s="654"/>
      <c r="H96" s="655"/>
      <c r="I96" s="299"/>
    </row>
    <row r="97" spans="1:9" ht="15" thickBot="1" x14ac:dyDescent="0.35">
      <c r="A97" s="429"/>
      <c r="B97" s="369"/>
      <c r="C97" s="408"/>
      <c r="D97" s="409"/>
      <c r="E97" s="409"/>
      <c r="F97" s="656"/>
      <c r="G97" s="656"/>
      <c r="H97" s="657"/>
      <c r="I97" s="410"/>
    </row>
    <row r="98" spans="1:9" ht="15" thickTop="1" x14ac:dyDescent="0.3">
      <c r="A98" s="429"/>
      <c r="B98" s="369"/>
      <c r="C98" s="428" t="s">
        <v>223</v>
      </c>
      <c r="D98" s="82"/>
      <c r="E98" s="82"/>
      <c r="F98" s="658"/>
      <c r="G98" s="658"/>
      <c r="H98" s="659"/>
      <c r="I98" s="299"/>
    </row>
    <row r="99" spans="1:9" x14ac:dyDescent="0.3">
      <c r="A99" s="429"/>
      <c r="B99" s="369"/>
      <c r="C99" s="369" t="s">
        <v>225</v>
      </c>
      <c r="D99" s="82"/>
      <c r="E99" s="82"/>
      <c r="F99" s="660" t="s">
        <v>592</v>
      </c>
      <c r="G99" s="661"/>
      <c r="H99" s="662"/>
      <c r="I99" s="299"/>
    </row>
    <row r="100" spans="1:9" x14ac:dyDescent="0.3">
      <c r="A100" s="429"/>
      <c r="B100" s="369"/>
      <c r="C100" s="369" t="s">
        <v>227</v>
      </c>
      <c r="D100" s="82"/>
      <c r="E100" s="82"/>
      <c r="F100" s="661" t="s">
        <v>591</v>
      </c>
      <c r="G100" s="661"/>
      <c r="H100" s="662"/>
      <c r="I100" s="299"/>
    </row>
    <row r="101" spans="1:9" ht="18" customHeight="1" x14ac:dyDescent="0.3">
      <c r="A101" s="429"/>
      <c r="B101" s="369"/>
      <c r="C101" s="369" t="s">
        <v>229</v>
      </c>
      <c r="D101" s="82"/>
      <c r="E101" s="82"/>
      <c r="F101" s="661" t="s">
        <v>595</v>
      </c>
      <c r="G101" s="661"/>
      <c r="H101" s="662"/>
      <c r="I101" s="299"/>
    </row>
    <row r="102" spans="1:9" ht="15" thickBot="1" x14ac:dyDescent="0.35">
      <c r="A102" s="429"/>
      <c r="B102" s="369"/>
      <c r="C102" s="408" t="s">
        <v>369</v>
      </c>
      <c r="D102" s="409"/>
      <c r="E102" s="409"/>
      <c r="F102" s="652"/>
      <c r="G102" s="652"/>
      <c r="H102" s="653"/>
      <c r="I102" s="410"/>
    </row>
    <row r="103" spans="1:9" ht="15.6" thickTop="1" thickBot="1" x14ac:dyDescent="0.35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3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" thickBot="1" x14ac:dyDescent="0.35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" thickTop="1" x14ac:dyDescent="0.3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3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3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3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" thickBot="1" x14ac:dyDescent="0.35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" thickTop="1" x14ac:dyDescent="0.3"/>
    <row r="114" spans="1:10" s="14" customFormat="1" x14ac:dyDescent="0.3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3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3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3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3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3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3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3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fg1c5EDkxGZwe/vdgMiXpAo9KQrxUL65to4AZvc+n1BzxkvcKF5+3z8cHJtdewnUe7gG/4z/kAWU7iQSU4d1Ow==" saltValue="0QsG/XVWyrOlFoYERBOzWQ==" spinCount="100000" sheet="1" selectLockedCells="1"/>
  <protectedRanges>
    <protectedRange sqref="C4:I7" name="Range1"/>
  </protectedRanges>
  <mergeCells count="31"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574" yWindow="637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574" yWindow="637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opLeftCell="A80" zoomScaleNormal="100" zoomScaleSheetLayoutView="100" workbookViewId="0">
      <selection activeCell="F91" sqref="F91:L91"/>
    </sheetView>
  </sheetViews>
  <sheetFormatPr defaultColWidth="9.109375" defaultRowHeight="14.4" x14ac:dyDescent="0.3"/>
  <cols>
    <col min="1" max="1" width="1.44140625" style="12" customWidth="1"/>
    <col min="2" max="2" width="2.5546875" style="12" customWidth="1"/>
    <col min="3" max="3" width="7.33203125" style="12" customWidth="1"/>
    <col min="4" max="4" width="30.5546875" style="12" customWidth="1"/>
    <col min="5" max="5" width="38.33203125" style="12" customWidth="1"/>
    <col min="6" max="6" width="19" style="12" customWidth="1"/>
    <col min="7" max="7" width="2.6640625" style="12" customWidth="1"/>
    <col min="8" max="8" width="2.5546875" style="12" customWidth="1"/>
    <col min="9" max="9" width="7.33203125" style="12" customWidth="1"/>
    <col min="10" max="10" width="30.5546875" style="12" customWidth="1"/>
    <col min="11" max="11" width="38.33203125" style="12" customWidth="1"/>
    <col min="12" max="12" width="18.88671875" style="12" customWidth="1"/>
    <col min="13" max="13" width="2.6640625" style="12" customWidth="1"/>
    <col min="14" max="14" width="3.6640625" style="12" customWidth="1"/>
    <col min="15" max="15" width="9.109375" style="12" hidden="1" customWidth="1"/>
    <col min="16" max="16384" width="9.109375" style="12"/>
  </cols>
  <sheetData>
    <row r="1" spans="2:15" ht="9" customHeight="1" thickBot="1" x14ac:dyDescent="0.35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3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3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673" t="s">
        <v>348</v>
      </c>
      <c r="L3" s="674"/>
      <c r="M3" s="217"/>
    </row>
    <row r="4" spans="2:15" ht="15" customHeight="1" x14ac:dyDescent="0.3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3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3">
      <c r="B6" s="216"/>
      <c r="C6" s="679" t="s">
        <v>350</v>
      </c>
      <c r="D6" s="680"/>
      <c r="E6" s="680"/>
      <c r="F6" s="680"/>
      <c r="G6" s="680"/>
      <c r="H6" s="680"/>
      <c r="I6" s="680"/>
      <c r="J6" s="680"/>
      <c r="K6" s="680"/>
      <c r="L6" s="680"/>
      <c r="M6" s="681"/>
    </row>
    <row r="7" spans="2:15" ht="15" hidden="1" customHeight="1" x14ac:dyDescent="0.3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3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" thickBot="1" x14ac:dyDescent="0.35">
      <c r="B9" s="216"/>
      <c r="C9" s="675" t="s">
        <v>7</v>
      </c>
      <c r="D9" s="676"/>
      <c r="E9" s="677" t="str">
        <f>'Finansiniai duomenys'!C8</f>
        <v>SĮ „Kaišiadorių paslaugos“</v>
      </c>
      <c r="F9" s="677"/>
      <c r="G9" s="677"/>
      <c r="H9" s="677"/>
      <c r="I9" s="677"/>
      <c r="J9" s="677"/>
      <c r="K9" s="13"/>
      <c r="L9" s="13"/>
      <c r="M9" s="217"/>
    </row>
    <row r="10" spans="2:15" ht="15" thickBot="1" x14ac:dyDescent="0.35">
      <c r="B10" s="216"/>
      <c r="C10" s="675" t="s">
        <v>9</v>
      </c>
      <c r="D10" s="676"/>
      <c r="E10" s="678" t="str">
        <f>'Finansiniai duomenys'!C9</f>
        <v>Kaišiadorių rajono savivaldybė</v>
      </c>
      <c r="F10" s="678"/>
      <c r="G10" s="678"/>
      <c r="H10" s="678"/>
      <c r="I10" s="678"/>
      <c r="J10" s="678"/>
      <c r="K10" s="13"/>
      <c r="L10" s="13"/>
      <c r="M10" s="217"/>
    </row>
    <row r="11" spans="2:15" ht="15" thickBot="1" x14ac:dyDescent="0.35">
      <c r="B11" s="216"/>
      <c r="C11" s="675" t="s">
        <v>13</v>
      </c>
      <c r="D11" s="676"/>
      <c r="E11" s="678">
        <f>'Finansiniai duomenys'!C10</f>
        <v>258847030</v>
      </c>
      <c r="F11" s="678"/>
      <c r="G11" s="678"/>
      <c r="H11" s="678"/>
      <c r="I11" s="678"/>
      <c r="J11" s="678"/>
      <c r="K11" s="13"/>
      <c r="L11" s="13"/>
      <c r="M11" s="217"/>
    </row>
    <row r="12" spans="2:15" x14ac:dyDescent="0.3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3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3">
      <c r="B14" s="216"/>
      <c r="C14" s="705" t="s">
        <v>501</v>
      </c>
      <c r="D14" s="712"/>
      <c r="E14" s="637"/>
      <c r="F14" s="713"/>
      <c r="G14" s="242"/>
      <c r="H14" s="245"/>
      <c r="I14" s="692" t="s">
        <v>503</v>
      </c>
      <c r="J14" s="711"/>
      <c r="K14" s="637"/>
      <c r="L14" s="638"/>
      <c r="M14" s="218"/>
    </row>
    <row r="15" spans="2:15" ht="26.4" customHeight="1" thickBot="1" x14ac:dyDescent="0.35">
      <c r="B15" s="216"/>
      <c r="C15" s="705" t="s">
        <v>502</v>
      </c>
      <c r="D15" s="693"/>
      <c r="E15" s="693"/>
      <c r="F15" s="708"/>
      <c r="G15" s="136"/>
      <c r="H15" s="245"/>
      <c r="I15" s="690" t="s">
        <v>504</v>
      </c>
      <c r="J15" s="687"/>
      <c r="K15" s="687"/>
      <c r="L15" s="691"/>
      <c r="M15" s="219"/>
    </row>
    <row r="16" spans="2:15" ht="49.5" customHeight="1" thickBot="1" x14ac:dyDescent="0.35">
      <c r="B16" s="216"/>
      <c r="C16" s="705" t="s">
        <v>480</v>
      </c>
      <c r="D16" s="693"/>
      <c r="E16" s="706"/>
      <c r="F16" s="707"/>
      <c r="G16" s="137"/>
      <c r="H16" s="246"/>
      <c r="I16" s="692" t="s">
        <v>505</v>
      </c>
      <c r="J16" s="692"/>
      <c r="K16" s="709"/>
      <c r="L16" s="710"/>
      <c r="M16" s="218"/>
    </row>
    <row r="17" spans="2:13" ht="40.5" customHeight="1" x14ac:dyDescent="0.3">
      <c r="B17" s="216"/>
      <c r="C17" s="705" t="s">
        <v>352</v>
      </c>
      <c r="D17" s="693"/>
      <c r="E17" s="688"/>
      <c r="F17" s="689"/>
      <c r="G17" s="242"/>
      <c r="H17" s="246"/>
      <c r="I17" s="693" t="s">
        <v>352</v>
      </c>
      <c r="J17" s="693"/>
      <c r="K17" s="688"/>
      <c r="L17" s="689"/>
      <c r="M17" s="218"/>
    </row>
    <row r="18" spans="2:13" x14ac:dyDescent="0.3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3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3">
      <c r="B20" s="216"/>
      <c r="C20" s="701" t="s">
        <v>508</v>
      </c>
      <c r="D20" s="697"/>
      <c r="E20" s="697"/>
      <c r="F20" s="702"/>
      <c r="G20" s="19"/>
      <c r="H20" s="245"/>
      <c r="I20" s="697" t="s">
        <v>506</v>
      </c>
      <c r="J20" s="697"/>
      <c r="K20" s="697"/>
      <c r="L20" s="697"/>
      <c r="M20" s="220"/>
    </row>
    <row r="21" spans="2:13" x14ac:dyDescent="0.3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3">
      <c r="B22" s="216"/>
      <c r="C22" s="703" t="s">
        <v>509</v>
      </c>
      <c r="D22" s="698"/>
      <c r="E22" s="698"/>
      <c r="F22" s="704"/>
      <c r="G22" s="243"/>
      <c r="H22" s="245"/>
      <c r="I22" s="698" t="s">
        <v>507</v>
      </c>
      <c r="J22" s="698"/>
      <c r="K22" s="698"/>
      <c r="L22" s="698"/>
      <c r="M22" s="221"/>
    </row>
    <row r="23" spans="2:13" ht="24" x14ac:dyDescent="0.3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3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3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3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3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3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3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3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3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3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3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3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3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3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3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3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3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3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3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3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3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3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3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3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3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3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3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3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3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3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3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3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3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3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3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3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3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3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3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3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3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3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3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3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3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3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3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3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3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3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3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3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3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3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3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3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3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3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3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3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3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3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3">
      <c r="B85" s="216"/>
      <c r="C85" s="682" t="s">
        <v>216</v>
      </c>
      <c r="D85" s="682"/>
      <c r="E85" s="682"/>
      <c r="F85" s="682"/>
      <c r="G85" s="682"/>
      <c r="H85" s="682"/>
      <c r="I85" s="682"/>
      <c r="J85" s="682"/>
      <c r="K85" s="682"/>
      <c r="L85" s="682"/>
      <c r="M85" s="224"/>
    </row>
    <row r="86" spans="2:13" ht="66" customHeight="1" x14ac:dyDescent="0.3">
      <c r="B86" s="216"/>
      <c r="C86" s="686" t="s">
        <v>357</v>
      </c>
      <c r="D86" s="687"/>
      <c r="E86" s="687"/>
      <c r="F86" s="683"/>
      <c r="G86" s="683"/>
      <c r="H86" s="683"/>
      <c r="I86" s="683"/>
      <c r="J86" s="683"/>
      <c r="K86" s="683"/>
      <c r="L86" s="683"/>
      <c r="M86" s="217"/>
    </row>
    <row r="87" spans="2:13" ht="20.25" customHeight="1" x14ac:dyDescent="0.3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3">
      <c r="B88" s="216"/>
      <c r="C88" s="699" t="s">
        <v>223</v>
      </c>
      <c r="D88" s="700"/>
      <c r="E88" s="700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3">
      <c r="B89" s="216"/>
      <c r="C89" s="686" t="s">
        <v>225</v>
      </c>
      <c r="D89" s="687"/>
      <c r="E89" s="687"/>
      <c r="F89" s="684">
        <v>45771</v>
      </c>
      <c r="G89" s="685"/>
      <c r="H89" s="685"/>
      <c r="I89" s="685"/>
      <c r="J89" s="685"/>
      <c r="K89" s="685"/>
      <c r="L89" s="685"/>
      <c r="M89" s="225"/>
    </row>
    <row r="90" spans="2:13" ht="15.75" customHeight="1" x14ac:dyDescent="0.3">
      <c r="B90" s="216"/>
      <c r="C90" s="686" t="s">
        <v>227</v>
      </c>
      <c r="D90" s="687"/>
      <c r="E90" s="687"/>
      <c r="F90" s="685" t="s">
        <v>591</v>
      </c>
      <c r="G90" s="685"/>
      <c r="H90" s="685"/>
      <c r="I90" s="685"/>
      <c r="J90" s="685"/>
      <c r="K90" s="685"/>
      <c r="L90" s="685"/>
      <c r="M90" s="225"/>
    </row>
    <row r="91" spans="2:13" ht="15.75" customHeight="1" x14ac:dyDescent="0.3">
      <c r="B91" s="216"/>
      <c r="C91" s="686" t="s">
        <v>229</v>
      </c>
      <c r="D91" s="687"/>
      <c r="E91" s="687"/>
      <c r="F91" s="685" t="s">
        <v>595</v>
      </c>
      <c r="G91" s="685"/>
      <c r="H91" s="685"/>
      <c r="I91" s="685"/>
      <c r="J91" s="685"/>
      <c r="K91" s="685"/>
      <c r="L91" s="685"/>
      <c r="M91" s="225"/>
    </row>
    <row r="92" spans="2:13" ht="21" customHeight="1" x14ac:dyDescent="0.3">
      <c r="B92" s="216"/>
      <c r="C92" s="694" t="s">
        <v>231</v>
      </c>
      <c r="D92" s="692"/>
      <c r="E92" s="692"/>
      <c r="F92" s="137"/>
      <c r="G92" s="137"/>
      <c r="H92" s="137"/>
      <c r="I92" s="137"/>
      <c r="J92" s="137"/>
      <c r="K92" s="137"/>
      <c r="L92" s="137"/>
      <c r="M92" s="225"/>
    </row>
    <row r="93" spans="2:13" ht="15" thickBot="1" x14ac:dyDescent="0.35">
      <c r="B93" s="226"/>
      <c r="C93" s="695"/>
      <c r="D93" s="696"/>
      <c r="E93" s="696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topLeftCell="A55" zoomScale="80" zoomScaleNormal="80" workbookViewId="0">
      <selection activeCell="H73" sqref="H73:J73"/>
    </sheetView>
  </sheetViews>
  <sheetFormatPr defaultColWidth="0" defaultRowHeight="14.4" zeroHeight="1" x14ac:dyDescent="0.3"/>
  <cols>
    <col min="1" max="1" width="8.88671875" customWidth="1"/>
    <col min="2" max="2" width="8.88671875" style="82" customWidth="1"/>
    <col min="3" max="3" width="51.5546875" style="82" bestFit="1" customWidth="1"/>
    <col min="4" max="5" width="25.33203125" style="82" customWidth="1"/>
    <col min="6" max="6" width="29.5546875" style="82" customWidth="1"/>
    <col min="7" max="7" width="23.88671875" style="82" bestFit="1" customWidth="1"/>
    <col min="8" max="8" width="17.44140625" style="82" bestFit="1" customWidth="1"/>
    <col min="9" max="9" width="17.6640625" style="82" customWidth="1"/>
    <col min="10" max="10" width="19" style="82" customWidth="1"/>
    <col min="11" max="11" width="17.88671875" style="82" customWidth="1"/>
    <col min="12" max="12" width="18.88671875" style="82" customWidth="1"/>
    <col min="13" max="13" width="17.5546875" style="82" customWidth="1"/>
    <col min="14" max="14" width="18.5546875" style="82" customWidth="1"/>
    <col min="15" max="15" width="18" style="82" customWidth="1"/>
    <col min="16" max="16" width="18.44140625" style="82" customWidth="1"/>
    <col min="17" max="17" width="18" style="82" customWidth="1"/>
    <col min="18" max="18" width="19" style="82" customWidth="1"/>
    <col min="19" max="20" width="8.88671875" customWidth="1"/>
    <col min="21" max="16383" width="8.88671875" hidden="1"/>
    <col min="16384" max="16384" width="5.109375" hidden="1"/>
  </cols>
  <sheetData>
    <row r="1" spans="1:21" x14ac:dyDescent="0.3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3">
      <c r="A2" s="12"/>
      <c r="C2" s="128" t="s">
        <v>477</v>
      </c>
      <c r="O2" s="300"/>
      <c r="P2" s="300"/>
      <c r="T2" s="12"/>
      <c r="U2" t="s">
        <v>198</v>
      </c>
    </row>
    <row r="3" spans="1:21" ht="14.4" customHeight="1" x14ac:dyDescent="0.3">
      <c r="A3" s="12"/>
      <c r="C3" s="328"/>
      <c r="D3" s="327"/>
      <c r="E3" s="327"/>
      <c r="F3" s="322"/>
      <c r="G3" s="301" t="s">
        <v>7</v>
      </c>
      <c r="H3" s="731" t="str">
        <f>'Finansiniai duomenys'!C8</f>
        <v>SĮ „Kaišiadorių paslaugos“</v>
      </c>
      <c r="I3" s="731"/>
      <c r="J3" s="731"/>
      <c r="K3" s="731"/>
      <c r="L3" s="731"/>
      <c r="N3" s="673" t="s">
        <v>348</v>
      </c>
      <c r="O3" s="673"/>
      <c r="P3" s="673"/>
      <c r="T3" s="12"/>
      <c r="U3" t="s">
        <v>201</v>
      </c>
    </row>
    <row r="4" spans="1:21" ht="13.95" customHeight="1" x14ac:dyDescent="0.3">
      <c r="A4" s="12"/>
      <c r="C4" s="714" t="s">
        <v>411</v>
      </c>
      <c r="D4" s="715"/>
      <c r="E4" s="715"/>
      <c r="F4" s="322"/>
      <c r="G4" s="301" t="s">
        <v>367</v>
      </c>
      <c r="H4" s="731" t="str">
        <f>IFERROR(VLOOKUP(H3,'Finansiniai duomenys'!R2:T232,3,FALSE),"")</f>
        <v>Kaišiadorių rajono savivaldybė</v>
      </c>
      <c r="I4" s="731"/>
      <c r="J4" s="731"/>
      <c r="K4" s="731"/>
      <c r="L4" s="731"/>
      <c r="N4" s="673"/>
      <c r="O4" s="673"/>
      <c r="P4" s="673"/>
      <c r="T4" s="12"/>
    </row>
    <row r="5" spans="1:21" x14ac:dyDescent="0.3">
      <c r="A5" s="12"/>
      <c r="C5" s="714"/>
      <c r="D5" s="715"/>
      <c r="E5" s="715"/>
      <c r="F5" s="322"/>
      <c r="G5" s="302" t="s">
        <v>13</v>
      </c>
      <c r="H5" s="732">
        <f>IFERROR(VLOOKUP(H3,'Finansiniai duomenys'!R2:T232,2,FALSE),"")</f>
        <v>258847030</v>
      </c>
      <c r="I5" s="732"/>
      <c r="J5" s="732"/>
      <c r="K5" s="732"/>
      <c r="L5" s="732"/>
      <c r="N5" s="323" t="s">
        <v>475</v>
      </c>
      <c r="O5" s="300"/>
      <c r="P5" s="300"/>
      <c r="T5" s="12"/>
    </row>
    <row r="6" spans="1:21" s="284" customFormat="1" x14ac:dyDescent="0.3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3">
      <c r="A7" s="12"/>
      <c r="B7" s="82"/>
      <c r="C7" s="716" t="s">
        <v>478</v>
      </c>
      <c r="D7" s="717"/>
      <c r="E7" s="717"/>
      <c r="F7" s="122"/>
      <c r="G7" s="733" t="s">
        <v>403</v>
      </c>
      <c r="H7" s="733"/>
      <c r="I7" s="733"/>
      <c r="J7" s="733"/>
      <c r="K7" s="733"/>
      <c r="L7" s="283"/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3">
      <c r="A8" s="12"/>
      <c r="B8" s="82"/>
      <c r="C8" s="717"/>
      <c r="D8" s="717"/>
      <c r="E8" s="717"/>
      <c r="F8" s="122"/>
      <c r="G8" s="733" t="s">
        <v>404</v>
      </c>
      <c r="H8" s="733"/>
      <c r="I8" s="733"/>
      <c r="J8" s="733"/>
      <c r="K8" s="733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3">
      <c r="A9" s="12"/>
      <c r="B9" s="82"/>
      <c r="C9" s="717"/>
      <c r="D9" s="717"/>
      <c r="E9" s="717"/>
      <c r="F9" s="122"/>
      <c r="G9" s="305" t="s">
        <v>484</v>
      </c>
      <c r="H9" s="305"/>
      <c r="I9" s="305"/>
      <c r="J9" s="305"/>
      <c r="K9" s="305"/>
      <c r="L9" s="283"/>
      <c r="M9" s="732"/>
      <c r="N9" s="732"/>
      <c r="O9" s="732"/>
      <c r="P9" s="732"/>
      <c r="Q9" s="732"/>
      <c r="R9" s="122"/>
      <c r="T9" s="12"/>
      <c r="U9"/>
    </row>
    <row r="10" spans="1:21" s="284" customFormat="1" ht="46.95" customHeight="1" x14ac:dyDescent="0.3">
      <c r="A10" s="12"/>
      <c r="B10" s="82"/>
      <c r="C10" s="717"/>
      <c r="D10" s="717"/>
      <c r="E10" s="717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3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" customHeight="1" x14ac:dyDescent="0.3">
      <c r="A12" s="12"/>
      <c r="C12" s="734" t="s">
        <v>532</v>
      </c>
      <c r="D12" s="735"/>
      <c r="E12" s="735"/>
      <c r="F12" s="735"/>
      <c r="G12" s="730" t="s">
        <v>405</v>
      </c>
      <c r="H12" s="730"/>
      <c r="I12" s="730" t="s">
        <v>405</v>
      </c>
      <c r="J12" s="730"/>
      <c r="K12" s="730" t="s">
        <v>405</v>
      </c>
      <c r="L12" s="730"/>
      <c r="M12" s="730" t="s">
        <v>405</v>
      </c>
      <c r="N12" s="730"/>
      <c r="O12" s="730" t="s">
        <v>405</v>
      </c>
      <c r="P12" s="730"/>
      <c r="Q12" s="730" t="s">
        <v>405</v>
      </c>
      <c r="R12" s="730"/>
      <c r="T12" s="12"/>
    </row>
    <row r="13" spans="1:21" ht="67.95" customHeight="1" x14ac:dyDescent="0.3">
      <c r="A13" s="12"/>
      <c r="C13" s="736" t="s">
        <v>370</v>
      </c>
      <c r="D13" s="737" t="s">
        <v>371</v>
      </c>
      <c r="E13" s="738" t="s">
        <v>409</v>
      </c>
      <c r="F13" s="737" t="s">
        <v>372</v>
      </c>
      <c r="G13" s="720"/>
      <c r="H13" s="721"/>
      <c r="I13" s="720"/>
      <c r="J13" s="721"/>
      <c r="K13" s="720"/>
      <c r="L13" s="721"/>
      <c r="M13" s="720"/>
      <c r="N13" s="721"/>
      <c r="O13" s="720"/>
      <c r="P13" s="721"/>
      <c r="Q13" s="720"/>
      <c r="R13" s="721"/>
      <c r="T13" s="12"/>
    </row>
    <row r="14" spans="1:21" ht="39" customHeight="1" x14ac:dyDescent="0.3">
      <c r="A14" s="12"/>
      <c r="C14" s="736"/>
      <c r="D14" s="737"/>
      <c r="E14" s="739"/>
      <c r="F14" s="737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3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" thickBot="1" x14ac:dyDescent="0.35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3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3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Klaida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" thickBot="1" x14ac:dyDescent="0.35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3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3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3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3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3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3">
      <c r="A25" s="12"/>
      <c r="T25" s="12"/>
    </row>
    <row r="26" spans="1:20" x14ac:dyDescent="0.3">
      <c r="A26" s="12"/>
      <c r="T26" s="12"/>
    </row>
    <row r="27" spans="1:20" x14ac:dyDescent="0.3">
      <c r="A27" s="12"/>
      <c r="G27" s="306"/>
      <c r="H27" s="307"/>
      <c r="T27" s="12"/>
    </row>
    <row r="28" spans="1:20" ht="25.2" customHeight="1" x14ac:dyDescent="0.3">
      <c r="A28" s="12"/>
      <c r="C28" s="734" t="s">
        <v>531</v>
      </c>
      <c r="D28" s="735"/>
      <c r="E28" s="735"/>
      <c r="F28" s="735"/>
      <c r="G28" s="730" t="s">
        <v>405</v>
      </c>
      <c r="H28" s="730"/>
      <c r="I28" s="730" t="s">
        <v>405</v>
      </c>
      <c r="J28" s="730"/>
      <c r="K28" s="730" t="s">
        <v>405</v>
      </c>
      <c r="L28" s="730"/>
      <c r="M28" s="730" t="s">
        <v>405</v>
      </c>
      <c r="N28" s="730"/>
      <c r="O28" s="730" t="s">
        <v>405</v>
      </c>
      <c r="P28" s="730"/>
      <c r="Q28" s="730" t="s">
        <v>405</v>
      </c>
      <c r="R28" s="730"/>
      <c r="T28" s="12"/>
    </row>
    <row r="29" spans="1:20" ht="62.4" customHeight="1" x14ac:dyDescent="0.3">
      <c r="A29" s="12"/>
      <c r="C29" s="736" t="s">
        <v>370</v>
      </c>
      <c r="D29" s="737" t="s">
        <v>371</v>
      </c>
      <c r="E29" s="738" t="s">
        <v>410</v>
      </c>
      <c r="F29" s="737" t="s">
        <v>372</v>
      </c>
      <c r="G29" s="720"/>
      <c r="H29" s="721"/>
      <c r="I29" s="720"/>
      <c r="J29" s="721"/>
      <c r="K29" s="720"/>
      <c r="L29" s="721"/>
      <c r="M29" s="720"/>
      <c r="N29" s="721"/>
      <c r="O29" s="720"/>
      <c r="P29" s="721"/>
      <c r="Q29" s="720"/>
      <c r="R29" s="721"/>
      <c r="T29" s="12"/>
    </row>
    <row r="30" spans="1:20" ht="52.2" customHeight="1" x14ac:dyDescent="0.3">
      <c r="A30" s="12"/>
      <c r="C30" s="736"/>
      <c r="D30" s="737"/>
      <c r="E30" s="739"/>
      <c r="F30" s="737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3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" thickBot="1" x14ac:dyDescent="0.35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3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3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Klaida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" thickBot="1" x14ac:dyDescent="0.35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3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3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3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3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3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3">
      <c r="A41" s="12"/>
      <c r="T41" s="12"/>
    </row>
    <row r="42" spans="1:20" x14ac:dyDescent="0.3">
      <c r="A42" s="12"/>
      <c r="T42" s="12"/>
    </row>
    <row r="43" spans="1:20" x14ac:dyDescent="0.3">
      <c r="A43" s="12"/>
      <c r="T43" s="12"/>
    </row>
    <row r="44" spans="1:20" ht="30.6" customHeight="1" x14ac:dyDescent="0.3">
      <c r="A44" s="12"/>
      <c r="C44" s="734" t="s">
        <v>532</v>
      </c>
      <c r="D44" s="735"/>
      <c r="E44" s="735"/>
      <c r="F44" s="735"/>
      <c r="G44" s="730" t="s">
        <v>405</v>
      </c>
      <c r="H44" s="730"/>
      <c r="I44" s="730" t="s">
        <v>405</v>
      </c>
      <c r="J44" s="730"/>
      <c r="K44" s="730" t="s">
        <v>405</v>
      </c>
      <c r="L44" s="730"/>
      <c r="M44" s="730" t="s">
        <v>405</v>
      </c>
      <c r="N44" s="730"/>
      <c r="O44" s="730" t="s">
        <v>405</v>
      </c>
      <c r="P44" s="730"/>
      <c r="Q44" s="730" t="s">
        <v>405</v>
      </c>
      <c r="R44" s="730"/>
      <c r="T44" s="12"/>
    </row>
    <row r="45" spans="1:20" ht="62.4" customHeight="1" x14ac:dyDescent="0.3">
      <c r="A45" s="12"/>
      <c r="C45" s="736" t="s">
        <v>370</v>
      </c>
      <c r="D45" s="737" t="s">
        <v>371</v>
      </c>
      <c r="E45" s="738" t="s">
        <v>409</v>
      </c>
      <c r="F45" s="737" t="s">
        <v>372</v>
      </c>
      <c r="G45" s="720"/>
      <c r="H45" s="721"/>
      <c r="I45" s="720"/>
      <c r="J45" s="721"/>
      <c r="K45" s="720"/>
      <c r="L45" s="721"/>
      <c r="M45" s="720"/>
      <c r="N45" s="721"/>
      <c r="O45" s="720"/>
      <c r="P45" s="721"/>
      <c r="Q45" s="720"/>
      <c r="R45" s="721"/>
      <c r="T45" s="12"/>
    </row>
    <row r="46" spans="1:20" ht="59.4" customHeight="1" x14ac:dyDescent="0.3">
      <c r="A46" s="12"/>
      <c r="C46" s="736"/>
      <c r="D46" s="737"/>
      <c r="E46" s="739"/>
      <c r="F46" s="737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3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3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3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3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" thickBot="1" x14ac:dyDescent="0.35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Klaida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3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3">
      <c r="A53" s="12"/>
      <c r="G53" s="314"/>
      <c r="T53" s="12"/>
    </row>
    <row r="54" spans="1:20" x14ac:dyDescent="0.3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3">
      <c r="A55" s="12"/>
      <c r="T55" s="12"/>
    </row>
    <row r="56" spans="1:20" ht="34.950000000000003" customHeight="1" x14ac:dyDescent="0.3">
      <c r="A56" s="12"/>
      <c r="C56" s="734" t="s">
        <v>531</v>
      </c>
      <c r="D56" s="735"/>
      <c r="E56" s="735"/>
      <c r="F56" s="735"/>
      <c r="G56" s="730" t="s">
        <v>405</v>
      </c>
      <c r="H56" s="730"/>
      <c r="I56" s="730" t="s">
        <v>405</v>
      </c>
      <c r="J56" s="730"/>
      <c r="K56" s="730" t="s">
        <v>405</v>
      </c>
      <c r="L56" s="730"/>
      <c r="M56" s="730" t="s">
        <v>405</v>
      </c>
      <c r="N56" s="730"/>
      <c r="O56" s="730" t="s">
        <v>405</v>
      </c>
      <c r="P56" s="730"/>
      <c r="Q56" s="730" t="s">
        <v>405</v>
      </c>
      <c r="R56" s="730"/>
      <c r="T56" s="12"/>
    </row>
    <row r="57" spans="1:20" ht="70.2" customHeight="1" x14ac:dyDescent="0.3">
      <c r="A57" s="12"/>
      <c r="C57" s="736" t="s">
        <v>370</v>
      </c>
      <c r="D57" s="737" t="s">
        <v>371</v>
      </c>
      <c r="E57" s="738" t="s">
        <v>408</v>
      </c>
      <c r="F57" s="737" t="s">
        <v>372</v>
      </c>
      <c r="G57" s="720"/>
      <c r="H57" s="721"/>
      <c r="I57" s="720"/>
      <c r="J57" s="721"/>
      <c r="K57" s="720"/>
      <c r="L57" s="721"/>
      <c r="M57" s="720"/>
      <c r="N57" s="721"/>
      <c r="O57" s="720"/>
      <c r="P57" s="721"/>
      <c r="Q57" s="720"/>
      <c r="R57" s="721"/>
      <c r="T57" s="12"/>
    </row>
    <row r="58" spans="1:20" ht="55.95" customHeight="1" x14ac:dyDescent="0.3">
      <c r="A58" s="12"/>
      <c r="C58" s="736"/>
      <c r="D58" s="737"/>
      <c r="E58" s="739"/>
      <c r="F58" s="737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3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3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3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3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" thickBot="1" x14ac:dyDescent="0.35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3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3">
      <c r="A65" s="12"/>
      <c r="G65" s="314"/>
      <c r="T65" s="12"/>
    </row>
    <row r="66" spans="1:21" x14ac:dyDescent="0.3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3">
      <c r="A67" s="12"/>
      <c r="T67" s="12"/>
    </row>
    <row r="68" spans="1:21" x14ac:dyDescent="0.3">
      <c r="A68" s="12"/>
      <c r="T68" s="12"/>
    </row>
    <row r="69" spans="1:21" x14ac:dyDescent="0.3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3">
      <c r="A70" s="12"/>
      <c r="E70" s="319" t="s">
        <v>368</v>
      </c>
      <c r="H70" s="722"/>
      <c r="I70" s="722"/>
      <c r="J70" s="723"/>
      <c r="T70" s="12"/>
    </row>
    <row r="71" spans="1:21" ht="51" customHeight="1" x14ac:dyDescent="0.3">
      <c r="A71" s="12"/>
      <c r="E71" s="319"/>
      <c r="H71" s="724"/>
      <c r="I71" s="724"/>
      <c r="J71" s="725"/>
      <c r="T71" s="12"/>
    </row>
    <row r="72" spans="1:21" x14ac:dyDescent="0.3">
      <c r="A72" s="12"/>
      <c r="E72" s="329" t="s">
        <v>223</v>
      </c>
      <c r="H72" s="726"/>
      <c r="I72" s="726"/>
      <c r="J72" s="727"/>
      <c r="T72" s="12"/>
    </row>
    <row r="73" spans="1:21" x14ac:dyDescent="0.3">
      <c r="A73" s="12"/>
      <c r="E73" s="319" t="s">
        <v>225</v>
      </c>
      <c r="H73" s="728" t="s">
        <v>593</v>
      </c>
      <c r="I73" s="728"/>
      <c r="J73" s="729"/>
      <c r="T73" s="12"/>
    </row>
    <row r="74" spans="1:21" x14ac:dyDescent="0.3">
      <c r="A74" s="12"/>
      <c r="E74" s="319" t="s">
        <v>227</v>
      </c>
      <c r="H74" s="728" t="s">
        <v>591</v>
      </c>
      <c r="I74" s="728"/>
      <c r="J74" s="729"/>
      <c r="T74" s="12"/>
    </row>
    <row r="75" spans="1:21" x14ac:dyDescent="0.3">
      <c r="A75" s="12"/>
      <c r="E75" s="319" t="s">
        <v>229</v>
      </c>
      <c r="H75" s="728" t="s">
        <v>595</v>
      </c>
      <c r="I75" s="728"/>
      <c r="J75" s="729"/>
      <c r="T75" s="12"/>
    </row>
    <row r="76" spans="1:21" x14ac:dyDescent="0.3">
      <c r="A76" s="12"/>
      <c r="E76" s="320" t="s">
        <v>369</v>
      </c>
      <c r="F76" s="321"/>
      <c r="G76" s="321"/>
      <c r="H76" s="718"/>
      <c r="I76" s="718"/>
      <c r="J76" s="719"/>
      <c r="T76" s="12"/>
    </row>
    <row r="77" spans="1:21" x14ac:dyDescent="0.3">
      <c r="A77" s="12"/>
      <c r="T77" s="12"/>
    </row>
    <row r="78" spans="1:21" x14ac:dyDescent="0.3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3">
      <c r="A79" s="12"/>
      <c r="T79" s="12"/>
    </row>
    <row r="80" spans="1:21" hidden="1" x14ac:dyDescent="0.3">
      <c r="A80" s="12"/>
      <c r="T80" s="12"/>
    </row>
    <row r="81" spans="1:1" hidden="1" x14ac:dyDescent="0.3">
      <c r="A81" s="12"/>
    </row>
    <row r="82" spans="1:1" x14ac:dyDescent="0.3"/>
    <row r="1048546" x14ac:dyDescent="0.3"/>
    <row r="1048561" x14ac:dyDescent="0.3"/>
    <row r="1048562" x14ac:dyDescent="0.3"/>
    <row r="1048563" x14ac:dyDescent="0.3"/>
  </sheetData>
  <sheetProtection algorithmName="SHA-512" hashValue="yXIJFahs2xxvG77XYi3F7CVKPIi7G5lp0i0W2d85l9uOR5ayqIbyfhX61Z0fnfTVOI7hZDV6rzg3s+n9oCFMfA==" saltValue="u/uHmaVTOTrMg1/XL5n3Ag==" spinCount="100000"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tabSelected="1" topLeftCell="A92" zoomScaleNormal="100" zoomScaleSheetLayoutView="100" zoomScalePageLayoutView="60" workbookViewId="0">
      <selection activeCell="C115" sqref="C115:E115"/>
    </sheetView>
  </sheetViews>
  <sheetFormatPr defaultColWidth="9.109375" defaultRowHeight="12" x14ac:dyDescent="0.25"/>
  <cols>
    <col min="1" max="1" width="1.6640625" style="29" customWidth="1"/>
    <col min="2" max="2" width="61.6640625" style="29" customWidth="1"/>
    <col min="3" max="5" width="24.33203125" style="29" customWidth="1"/>
    <col min="6" max="6" width="6.44140625" style="29" customWidth="1"/>
    <col min="7" max="8" width="0" style="29" hidden="1" customWidth="1"/>
    <col min="9" max="10" width="9.109375" style="29" hidden="1" customWidth="1"/>
    <col min="11" max="11" width="28.33203125" style="29" hidden="1" customWidth="1"/>
    <col min="12" max="12" width="23.44140625" style="29" hidden="1" customWidth="1"/>
    <col min="13" max="14" width="12.6640625" style="29" hidden="1" customWidth="1"/>
    <col min="15" max="15" width="31.44140625" style="29" hidden="1" customWidth="1"/>
    <col min="16" max="16384" width="9.109375" style="29"/>
  </cols>
  <sheetData>
    <row r="1" spans="2:15" ht="9.6" customHeight="1" thickBot="1" x14ac:dyDescent="0.3"/>
    <row r="2" spans="2:15" ht="41.25" customHeight="1" x14ac:dyDescent="0.3">
      <c r="B2" s="254"/>
      <c r="C2" s="255"/>
      <c r="D2" s="748" t="s">
        <v>348</v>
      </c>
      <c r="E2" s="749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" customHeight="1" x14ac:dyDescent="0.3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3">
      <c r="B4" s="578" t="s">
        <v>359</v>
      </c>
      <c r="C4" s="579"/>
      <c r="D4" s="579"/>
      <c r="E4" s="58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3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" x14ac:dyDescent="0.35">
      <c r="B6" s="144" t="s">
        <v>7</v>
      </c>
      <c r="C6" s="581"/>
      <c r="D6" s="581"/>
      <c r="E6" s="582"/>
      <c r="M6" s="39"/>
      <c r="N6" s="39"/>
    </row>
    <row r="7" spans="2:15" x14ac:dyDescent="0.25">
      <c r="B7" s="145" t="s">
        <v>9</v>
      </c>
      <c r="C7" s="571" t="str">
        <f>IFERROR(VLOOKUP(C6,$K$2:$M$5,3,FALSE),"")</f>
        <v/>
      </c>
      <c r="D7" s="571"/>
      <c r="E7" s="572"/>
      <c r="M7" s="39"/>
      <c r="N7" s="39"/>
      <c r="O7" s="39"/>
    </row>
    <row r="8" spans="2:15" x14ac:dyDescent="0.25">
      <c r="B8" s="146" t="s">
        <v>13</v>
      </c>
      <c r="C8" s="571" t="str">
        <f>IFERROR(VLOOKUP(C6,$K$2:$L$5,2,FALSE),"")</f>
        <v/>
      </c>
      <c r="D8" s="571"/>
      <c r="E8" s="572"/>
      <c r="O8" s="39"/>
    </row>
    <row r="9" spans="2:15" ht="12" customHeight="1" x14ac:dyDescent="0.25">
      <c r="B9" s="146" t="s">
        <v>16</v>
      </c>
      <c r="C9" s="134"/>
      <c r="D9" s="134"/>
      <c r="E9" s="261"/>
      <c r="K9" s="39"/>
      <c r="L9" s="39"/>
    </row>
    <row r="10" spans="2:15" ht="12" customHeight="1" x14ac:dyDescent="0.25">
      <c r="B10" s="146" t="s">
        <v>25</v>
      </c>
      <c r="C10" s="741"/>
      <c r="D10" s="741"/>
      <c r="E10" s="742"/>
    </row>
    <row r="11" spans="2:15" ht="12" customHeight="1" x14ac:dyDescent="0.25">
      <c r="B11" s="146" t="s">
        <v>29</v>
      </c>
      <c r="C11" s="743"/>
      <c r="D11" s="743"/>
      <c r="E11" s="744"/>
      <c r="K11" s="39"/>
      <c r="L11" s="39"/>
    </row>
    <row r="12" spans="2:15" ht="12" customHeight="1" x14ac:dyDescent="0.25">
      <c r="B12" s="146"/>
      <c r="C12" s="34"/>
      <c r="D12" s="34"/>
      <c r="E12" s="147"/>
      <c r="K12" s="39"/>
      <c r="L12" s="39"/>
    </row>
    <row r="13" spans="2:15" ht="12" customHeight="1" x14ac:dyDescent="0.25">
      <c r="B13" s="146"/>
      <c r="C13" s="575" t="s">
        <v>36</v>
      </c>
      <c r="D13" s="576"/>
      <c r="E13" s="577"/>
    </row>
    <row r="14" spans="2:15" ht="12" customHeight="1" x14ac:dyDescent="0.25">
      <c r="B14" s="146" t="s">
        <v>40</v>
      </c>
      <c r="C14" s="587" t="s">
        <v>330</v>
      </c>
      <c r="D14" s="587"/>
      <c r="E14" s="148" t="s">
        <v>41</v>
      </c>
    </row>
    <row r="15" spans="2:15" ht="12" customHeight="1" x14ac:dyDescent="0.25">
      <c r="B15" s="149" t="s">
        <v>45</v>
      </c>
      <c r="C15" s="588"/>
      <c r="D15" s="740"/>
      <c r="E15" s="150"/>
      <c r="M15" s="39"/>
      <c r="N15" s="39"/>
    </row>
    <row r="16" spans="2:15" ht="12" customHeight="1" x14ac:dyDescent="0.25">
      <c r="B16" s="149" t="s">
        <v>49</v>
      </c>
      <c r="C16" s="588"/>
      <c r="D16" s="740"/>
      <c r="E16" s="150"/>
      <c r="O16" s="39"/>
    </row>
    <row r="17" spans="2:15" ht="12" customHeight="1" x14ac:dyDescent="0.25">
      <c r="B17" s="149" t="s">
        <v>53</v>
      </c>
      <c r="C17" s="588"/>
      <c r="D17" s="740"/>
      <c r="E17" s="150"/>
      <c r="M17" s="39"/>
      <c r="N17" s="39"/>
    </row>
    <row r="18" spans="2:15" ht="12" customHeight="1" x14ac:dyDescent="0.25">
      <c r="B18" s="149" t="s">
        <v>56</v>
      </c>
      <c r="C18" s="588"/>
      <c r="D18" s="740"/>
      <c r="E18" s="150"/>
      <c r="M18" s="39"/>
      <c r="N18" s="39"/>
      <c r="O18" s="39"/>
    </row>
    <row r="19" spans="2:15" ht="12" customHeight="1" x14ac:dyDescent="0.25">
      <c r="B19" s="149" t="s">
        <v>59</v>
      </c>
      <c r="C19" s="588"/>
      <c r="D19" s="740"/>
      <c r="E19" s="150"/>
      <c r="M19" s="39"/>
      <c r="N19" s="39"/>
      <c r="O19" s="39"/>
    </row>
    <row r="20" spans="2:15" ht="12" customHeight="1" x14ac:dyDescent="0.25">
      <c r="B20" s="149" t="s">
        <v>67</v>
      </c>
      <c r="C20" s="608" t="s">
        <v>68</v>
      </c>
      <c r="D20" s="609"/>
      <c r="E20" s="262">
        <f>100%-SUM(E15:E19)</f>
        <v>1</v>
      </c>
      <c r="M20" s="39"/>
      <c r="N20" s="39"/>
      <c r="O20" s="39"/>
    </row>
    <row r="21" spans="2:15" ht="13.5" customHeight="1" x14ac:dyDescent="0.25">
      <c r="B21" s="149"/>
      <c r="C21" s="69"/>
      <c r="D21" s="69"/>
      <c r="E21" s="152"/>
      <c r="M21" s="39"/>
      <c r="N21" s="39"/>
      <c r="O21" s="39"/>
    </row>
    <row r="22" spans="2:15" x14ac:dyDescent="0.25">
      <c r="B22" s="146" t="s">
        <v>360</v>
      </c>
      <c r="C22" s="754" t="str">
        <f>IFERROR(VLOOKUP(C6,$K$2:$O$5,4,FALSE),"")</f>
        <v/>
      </c>
      <c r="D22" s="754"/>
      <c r="E22" s="755"/>
      <c r="O22" s="39"/>
    </row>
    <row r="23" spans="2:15" ht="12.75" customHeight="1" x14ac:dyDescent="0.25">
      <c r="B23" s="146"/>
      <c r="C23" s="69"/>
      <c r="D23" s="69"/>
      <c r="E23" s="152"/>
      <c r="M23" s="39"/>
      <c r="N23" s="39"/>
    </row>
    <row r="24" spans="2:15" ht="26.25" customHeight="1" x14ac:dyDescent="0.25">
      <c r="B24" s="146"/>
      <c r="C24" s="561" t="s">
        <v>79</v>
      </c>
      <c r="D24" s="561"/>
      <c r="E24" s="562"/>
      <c r="O24" s="39"/>
    </row>
    <row r="25" spans="2:15" x14ac:dyDescent="0.25">
      <c r="B25" s="157"/>
      <c r="C25" s="598"/>
      <c r="D25" s="598"/>
      <c r="E25" s="599"/>
      <c r="M25" s="39"/>
      <c r="N25" s="39"/>
      <c r="O25" s="39"/>
    </row>
    <row r="26" spans="2:15" x14ac:dyDescent="0.25">
      <c r="B26" s="157"/>
      <c r="C26" s="600" t="s">
        <v>84</v>
      </c>
      <c r="D26" s="600"/>
      <c r="E26" s="601"/>
      <c r="M26" s="39"/>
      <c r="N26" s="39"/>
      <c r="O26" s="39"/>
    </row>
    <row r="27" spans="2:15" ht="27" customHeight="1" thickBot="1" x14ac:dyDescent="0.3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5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5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5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5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5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5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5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5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5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5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5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5">
      <c r="B39" s="160" t="s">
        <v>111</v>
      </c>
      <c r="C39" s="3"/>
      <c r="D39" s="33"/>
      <c r="E39" s="266"/>
      <c r="O39" s="39"/>
    </row>
    <row r="40" spans="2:15" x14ac:dyDescent="0.25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5">
      <c r="B41" s="157"/>
      <c r="C41" s="33"/>
      <c r="D41" s="33"/>
      <c r="E41" s="173"/>
    </row>
    <row r="42" spans="2:15" s="39" customFormat="1" ht="31.5" customHeight="1" x14ac:dyDescent="0.25">
      <c r="B42" s="157"/>
      <c r="C42" s="561" t="s">
        <v>361</v>
      </c>
      <c r="D42" s="561"/>
      <c r="E42" s="562"/>
      <c r="K42" s="29"/>
      <c r="L42" s="29"/>
      <c r="M42" s="29"/>
      <c r="N42" s="29"/>
      <c r="O42" s="29"/>
    </row>
    <row r="43" spans="2:15" s="39" customFormat="1" ht="27" customHeight="1" thickBot="1" x14ac:dyDescent="0.3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5">
      <c r="B44" s="174" t="s">
        <v>118</v>
      </c>
      <c r="C44" s="1"/>
      <c r="D44" s="33"/>
      <c r="E44" s="263"/>
    </row>
    <row r="45" spans="2:15" s="39" customFormat="1" x14ac:dyDescent="0.25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5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5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5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5">
      <c r="B49" s="157"/>
      <c r="C49" s="46"/>
      <c r="D49" s="33"/>
      <c r="E49" s="178"/>
      <c r="M49" s="39"/>
      <c r="N49" s="39"/>
      <c r="O49" s="39"/>
    </row>
    <row r="50" spans="2:15" s="39" customFormat="1" x14ac:dyDescent="0.25">
      <c r="B50" s="179" t="s">
        <v>127</v>
      </c>
      <c r="C50" s="1"/>
      <c r="D50" s="33"/>
      <c r="E50" s="263"/>
      <c r="K50" s="29"/>
      <c r="L50" s="29"/>
    </row>
    <row r="51" spans="2:15" x14ac:dyDescent="0.25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5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5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5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5">
      <c r="B55" s="176"/>
      <c r="C55" s="45"/>
      <c r="D55" s="33"/>
      <c r="E55" s="177"/>
    </row>
    <row r="56" spans="2:15" x14ac:dyDescent="0.25">
      <c r="B56" s="176" t="s">
        <v>137</v>
      </c>
      <c r="C56" s="4"/>
      <c r="D56" s="33"/>
      <c r="E56" s="175"/>
    </row>
    <row r="57" spans="2:15" x14ac:dyDescent="0.25">
      <c r="B57" s="176"/>
      <c r="C57" s="45"/>
      <c r="D57" s="33"/>
      <c r="E57" s="177"/>
    </row>
    <row r="58" spans="2:15" x14ac:dyDescent="0.25">
      <c r="B58" s="176" t="s">
        <v>140</v>
      </c>
      <c r="C58" s="4"/>
      <c r="D58" s="33"/>
      <c r="E58" s="175"/>
    </row>
    <row r="59" spans="2:15" x14ac:dyDescent="0.25">
      <c r="B59" s="157"/>
      <c r="C59" s="46"/>
      <c r="D59" s="33"/>
      <c r="E59" s="178"/>
    </row>
    <row r="60" spans="2:15" x14ac:dyDescent="0.25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5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5">
      <c r="B62" s="185" t="s">
        <v>364</v>
      </c>
      <c r="C62" s="4"/>
      <c r="D62" s="33"/>
      <c r="E62" s="187"/>
    </row>
    <row r="63" spans="2:15" s="39" customFormat="1" ht="10.5" customHeight="1" x14ac:dyDescent="0.25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5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5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5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5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5">
      <c r="B68" s="160"/>
      <c r="C68" s="46"/>
      <c r="D68" s="33"/>
      <c r="E68" s="178"/>
    </row>
    <row r="69" spans="2:15" s="39" customFormat="1" x14ac:dyDescent="0.25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5">
      <c r="B70" s="163"/>
      <c r="C70" s="46"/>
      <c r="D70" s="33"/>
      <c r="E70" s="178"/>
    </row>
    <row r="71" spans="2:15" s="39" customFormat="1" ht="12.75" customHeight="1" x14ac:dyDescent="0.25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5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5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5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5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5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5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5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5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5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5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5">
      <c r="B82" s="267" t="s">
        <v>183</v>
      </c>
      <c r="C82" s="4"/>
      <c r="D82" s="33"/>
      <c r="E82" s="175"/>
    </row>
    <row r="83" spans="2:15" s="39" customFormat="1" ht="15.75" customHeight="1" x14ac:dyDescent="0.25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5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5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5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5">
      <c r="B87" s="157"/>
      <c r="C87" s="33"/>
      <c r="D87" s="33"/>
      <c r="E87" s="173"/>
    </row>
    <row r="88" spans="2:15" x14ac:dyDescent="0.25">
      <c r="B88" s="157"/>
      <c r="C88" s="33"/>
      <c r="D88" s="33"/>
      <c r="E88" s="173"/>
    </row>
    <row r="89" spans="2:15" ht="12.75" customHeight="1" x14ac:dyDescent="0.25">
      <c r="B89" s="269"/>
      <c r="C89" s="33"/>
      <c r="D89" s="33"/>
      <c r="E89" s="173"/>
    </row>
    <row r="90" spans="2:15" ht="26.25" customHeight="1" x14ac:dyDescent="0.25">
      <c r="B90" s="270"/>
      <c r="C90" s="750" t="s">
        <v>361</v>
      </c>
      <c r="D90" s="750"/>
      <c r="E90" s="751"/>
    </row>
    <row r="91" spans="2:15" ht="27" customHeight="1" thickBot="1" x14ac:dyDescent="0.3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5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5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5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5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5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5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5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5">
      <c r="B99" s="157"/>
      <c r="C99" s="10"/>
      <c r="D99" s="10"/>
      <c r="E99" s="276"/>
    </row>
    <row r="100" spans="2:15" s="39" customFormat="1" ht="25.5" customHeight="1" thickBot="1" x14ac:dyDescent="0.3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5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5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5">
      <c r="B103" s="196" t="s">
        <v>213</v>
      </c>
      <c r="C103" s="60"/>
      <c r="D103" s="33"/>
      <c r="E103" s="187"/>
    </row>
    <row r="104" spans="2:15" ht="24" x14ac:dyDescent="0.25">
      <c r="B104" s="277" t="s">
        <v>215</v>
      </c>
      <c r="C104" s="116"/>
      <c r="D104" s="58"/>
      <c r="E104" s="199"/>
    </row>
    <row r="105" spans="2:15" ht="13.5" customHeight="1" x14ac:dyDescent="0.25">
      <c r="B105" s="278"/>
      <c r="C105" s="33"/>
      <c r="D105" s="10"/>
      <c r="E105" s="173"/>
    </row>
    <row r="106" spans="2:15" ht="30.75" customHeight="1" x14ac:dyDescent="0.25">
      <c r="B106" s="279"/>
      <c r="C106" s="561" t="s">
        <v>361</v>
      </c>
      <c r="D106" s="561"/>
      <c r="E106" s="562"/>
    </row>
    <row r="107" spans="2:15" ht="14.25" customHeight="1" thickBot="1" x14ac:dyDescent="0.3">
      <c r="B107" s="158" t="s">
        <v>216</v>
      </c>
      <c r="C107" s="36"/>
      <c r="D107" s="36"/>
      <c r="E107" s="159"/>
    </row>
    <row r="108" spans="2:15" ht="93.75" customHeight="1" x14ac:dyDescent="0.25">
      <c r="B108" s="201" t="s">
        <v>218</v>
      </c>
      <c r="C108" s="596"/>
      <c r="D108" s="596"/>
      <c r="E108" s="752"/>
    </row>
    <row r="109" spans="2:15" ht="12.75" hidden="1" customHeight="1" x14ac:dyDescent="0.25">
      <c r="B109" s="200"/>
      <c r="C109" s="33"/>
      <c r="D109" s="33"/>
      <c r="E109" s="173"/>
    </row>
    <row r="110" spans="2:15" ht="15.75" customHeight="1" thickBot="1" x14ac:dyDescent="0.3">
      <c r="B110" s="280"/>
      <c r="C110" s="53"/>
      <c r="D110" s="53"/>
      <c r="E110" s="281"/>
    </row>
    <row r="111" spans="2:15" ht="14.25" customHeight="1" x14ac:dyDescent="0.25">
      <c r="B111" s="157"/>
      <c r="C111" s="33"/>
      <c r="D111" s="33"/>
      <c r="E111" s="173"/>
    </row>
    <row r="112" spans="2:15" x14ac:dyDescent="0.25">
      <c r="B112" s="142" t="s">
        <v>223</v>
      </c>
      <c r="C112" s="82"/>
      <c r="D112" s="82"/>
      <c r="E112" s="202"/>
    </row>
    <row r="113" spans="2:5" x14ac:dyDescent="0.25">
      <c r="B113" s="157" t="s">
        <v>225</v>
      </c>
      <c r="C113" s="753">
        <v>45771</v>
      </c>
      <c r="D113" s="741"/>
      <c r="E113" s="742"/>
    </row>
    <row r="114" spans="2:5" x14ac:dyDescent="0.25">
      <c r="B114" s="157" t="s">
        <v>227</v>
      </c>
      <c r="C114" s="604" t="s">
        <v>591</v>
      </c>
      <c r="D114" s="604"/>
      <c r="E114" s="745"/>
    </row>
    <row r="115" spans="2:5" x14ac:dyDescent="0.25">
      <c r="B115" s="203" t="s">
        <v>229</v>
      </c>
      <c r="C115" s="592" t="s">
        <v>594</v>
      </c>
      <c r="D115" s="592"/>
      <c r="E115" s="746"/>
    </row>
    <row r="116" spans="2:5" ht="24" x14ac:dyDescent="0.25">
      <c r="B116" s="204" t="s">
        <v>231</v>
      </c>
      <c r="C116" s="594"/>
      <c r="D116" s="594"/>
      <c r="E116" s="747"/>
    </row>
    <row r="117" spans="2:5" ht="12.6" thickBot="1" x14ac:dyDescent="0.3">
      <c r="B117" s="205"/>
      <c r="C117" s="206"/>
      <c r="D117" s="206"/>
      <c r="E117" s="207"/>
    </row>
    <row r="120" spans="2:5" ht="14.25" customHeight="1" x14ac:dyDescent="0.25"/>
    <row r="122" spans="2:5" ht="15" customHeight="1" x14ac:dyDescent="0.25"/>
    <row r="125" spans="2:5" ht="12" customHeight="1" x14ac:dyDescent="0.25"/>
    <row r="126" spans="2:5" ht="86.25" customHeight="1" x14ac:dyDescent="0.25"/>
    <row r="129" ht="13.5" customHeight="1" x14ac:dyDescent="0.25"/>
    <row r="134" ht="30" customHeight="1" x14ac:dyDescent="0.25"/>
    <row r="135" ht="1.95" customHeight="1" x14ac:dyDescent="0.25"/>
    <row r="136" ht="8.25" customHeight="1" x14ac:dyDescent="0.25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Ligita Pūrienė</cp:lastModifiedBy>
  <cp:revision/>
  <cp:lastPrinted>2025-04-24T14:15:23Z</cp:lastPrinted>
  <dcterms:created xsi:type="dcterms:W3CDTF">2014-03-24T16:58:47Z</dcterms:created>
  <dcterms:modified xsi:type="dcterms:W3CDTF">2025-04-25T08:16:36Z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