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Users\Alvydas\Downloads\"/>
    </mc:Choice>
  </mc:AlternateContent>
  <xr:revisionPtr revIDLastSave="0" documentId="13_ncr:1_{15CC1312-190B-4884-8B01-550A386494C3}" xr6:coauthVersionLast="47" xr6:coauthVersionMax="47" xr10:uidLastSave="{00000000-0000-0000-0000-000000000000}"/>
  <bookViews>
    <workbookView xWindow="-120" yWindow="-120" windowWidth="29040" windowHeight="15840" tabRatio="766" xr2:uid="{00000000-000D-0000-FFFF-FFFF00000000}"/>
  </bookViews>
  <sheets>
    <sheet name="2 programa" sheetId="9" r:id="rId1"/>
    <sheet name="Planui" sheetId="10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9" l="1"/>
  <c r="J26" i="9"/>
  <c r="J22" i="9"/>
  <c r="J21" i="9"/>
  <c r="J20" i="9"/>
  <c r="J23" i="9"/>
  <c r="J19" i="9"/>
  <c r="J16" i="9"/>
  <c r="J15" i="9"/>
  <c r="J13" i="9"/>
  <c r="J14" i="9"/>
  <c r="J141" i="9" l="1"/>
  <c r="J178" i="9"/>
  <c r="J10" i="9"/>
  <c r="J167" i="9" l="1"/>
  <c r="J147" i="9"/>
  <c r="J143" i="9"/>
  <c r="J132" i="9"/>
  <c r="J129" i="9"/>
  <c r="J111" i="9"/>
  <c r="J95" i="9"/>
  <c r="K134" i="9"/>
  <c r="L134" i="9"/>
  <c r="K132" i="9"/>
  <c r="L132" i="9"/>
  <c r="L45" i="9"/>
  <c r="L47" i="9"/>
  <c r="L49" i="9"/>
  <c r="L50" i="9"/>
  <c r="L51" i="9"/>
  <c r="L52" i="9"/>
  <c r="L53" i="9"/>
  <c r="L56" i="9"/>
  <c r="L57" i="9"/>
  <c r="L59" i="9"/>
  <c r="L61" i="9"/>
  <c r="L62" i="9"/>
  <c r="L63" i="9"/>
  <c r="L65" i="9"/>
  <c r="L68" i="9"/>
  <c r="L69" i="9"/>
  <c r="K45" i="9"/>
  <c r="K47" i="9"/>
  <c r="K49" i="9"/>
  <c r="K50" i="9"/>
  <c r="K51" i="9"/>
  <c r="K52" i="9"/>
  <c r="K53" i="9"/>
  <c r="K56" i="9"/>
  <c r="K57" i="9"/>
  <c r="K59" i="9"/>
  <c r="K61" i="9"/>
  <c r="K62" i="9"/>
  <c r="K63" i="9"/>
  <c r="K65" i="9"/>
  <c r="K68" i="9"/>
  <c r="K69" i="9"/>
  <c r="K43" i="9"/>
  <c r="L43" i="9"/>
  <c r="K129" i="9"/>
  <c r="L129" i="9"/>
  <c r="J68" i="9"/>
  <c r="J62" i="9"/>
  <c r="J52" i="9"/>
  <c r="J50" i="9"/>
  <c r="J56" i="9"/>
  <c r="L111" i="9"/>
  <c r="K110" i="9"/>
  <c r="K109" i="9"/>
  <c r="K111" i="9" s="1"/>
  <c r="K186" i="9"/>
  <c r="L186" i="9"/>
  <c r="K187" i="9"/>
  <c r="L187" i="9"/>
  <c r="K188" i="9"/>
  <c r="L188" i="9"/>
  <c r="K189" i="9"/>
  <c r="L189" i="9"/>
  <c r="K190" i="9"/>
  <c r="L190" i="9"/>
  <c r="K191" i="9"/>
  <c r="L191" i="9"/>
  <c r="K192" i="9"/>
  <c r="L192" i="9"/>
  <c r="K184" i="9"/>
  <c r="L184" i="9"/>
  <c r="K73" i="9"/>
  <c r="L73" i="9"/>
  <c r="K32" i="9"/>
  <c r="L32" i="9"/>
  <c r="J134" i="9"/>
  <c r="J192" i="9"/>
  <c r="J191" i="9"/>
  <c r="J190" i="9"/>
  <c r="J189" i="9"/>
  <c r="J188" i="9"/>
  <c r="J193" i="9" s="1"/>
  <c r="J187" i="9"/>
  <c r="J186" i="9"/>
  <c r="J184" i="9"/>
  <c r="J169" i="9"/>
  <c r="J170" i="9" s="1"/>
  <c r="J211" i="9"/>
  <c r="J53" i="9"/>
  <c r="J32" i="9"/>
  <c r="J34" i="9" s="1"/>
  <c r="L12" i="9"/>
  <c r="K12" i="9"/>
  <c r="J12" i="9"/>
  <c r="J31" i="9" s="1"/>
  <c r="J174" i="9"/>
  <c r="J175" i="9" s="1"/>
  <c r="J69" i="9"/>
  <c r="J65" i="9"/>
  <c r="J63" i="9"/>
  <c r="J61" i="9"/>
  <c r="J59" i="9"/>
  <c r="J57" i="9"/>
  <c r="J51" i="9"/>
  <c r="J49" i="9"/>
  <c r="J47" i="9"/>
  <c r="J45" i="9"/>
  <c r="J43" i="9"/>
  <c r="J71" i="9" s="1"/>
  <c r="J171" i="9" l="1"/>
  <c r="J202" i="9"/>
  <c r="J117" i="9"/>
  <c r="J103" i="9"/>
  <c r="J41" i="9"/>
  <c r="L103" i="9"/>
  <c r="K103" i="9"/>
  <c r="J209" i="9" l="1"/>
  <c r="L71" i="9" l="1"/>
  <c r="K71" i="9"/>
  <c r="L117" i="9" l="1"/>
  <c r="K117" i="9"/>
  <c r="C19" i="10" l="1"/>
  <c r="D19" i="10"/>
  <c r="E19" i="10"/>
  <c r="D17" i="10"/>
  <c r="E17" i="10"/>
  <c r="C17" i="10"/>
  <c r="K215" i="9" l="1"/>
  <c r="K216" i="9" s="1"/>
  <c r="L215" i="9"/>
  <c r="L216" i="9" s="1"/>
  <c r="J215" i="9"/>
  <c r="J216" i="9" s="1"/>
  <c r="L209" i="9"/>
  <c r="L211" i="9" s="1"/>
  <c r="K209" i="9"/>
  <c r="K211" i="9" s="1"/>
  <c r="K206" i="9"/>
  <c r="L206" i="9"/>
  <c r="J206" i="9"/>
  <c r="J212" i="9" s="1"/>
  <c r="L202" i="9"/>
  <c r="K202" i="9"/>
  <c r="K193" i="9"/>
  <c r="L193" i="9"/>
  <c r="K179" i="9"/>
  <c r="K180" i="9" s="1"/>
  <c r="L179" i="9"/>
  <c r="L180" i="9" s="1"/>
  <c r="J179" i="9"/>
  <c r="J180" i="9" s="1"/>
  <c r="K175" i="9"/>
  <c r="K176" i="9" s="1"/>
  <c r="L175" i="9"/>
  <c r="L176" i="9" s="1"/>
  <c r="J176" i="9"/>
  <c r="K170" i="9"/>
  <c r="L170" i="9"/>
  <c r="K167" i="9"/>
  <c r="L167" i="9"/>
  <c r="K147" i="9"/>
  <c r="L147" i="9"/>
  <c r="K143" i="9"/>
  <c r="L143" i="9"/>
  <c r="K95" i="9"/>
  <c r="L95" i="9"/>
  <c r="K75" i="9"/>
  <c r="L75" i="9"/>
  <c r="J75" i="9"/>
  <c r="J73" i="9"/>
  <c r="K41" i="9"/>
  <c r="L41" i="9"/>
  <c r="K34" i="9"/>
  <c r="L34" i="9"/>
  <c r="K31" i="9"/>
  <c r="L31" i="9"/>
  <c r="K11" i="9"/>
  <c r="L11" i="9"/>
  <c r="J11" i="9"/>
  <c r="J227" i="9"/>
  <c r="K227" i="9"/>
  <c r="L227" i="9"/>
  <c r="J228" i="9"/>
  <c r="K228" i="9"/>
  <c r="L228" i="9"/>
  <c r="J229" i="9"/>
  <c r="K229" i="9"/>
  <c r="L229" i="9"/>
  <c r="J230" i="9"/>
  <c r="K230" i="9"/>
  <c r="L230" i="9"/>
  <c r="J231" i="9"/>
  <c r="K231" i="9"/>
  <c r="L231" i="9"/>
  <c r="J232" i="9"/>
  <c r="K232" i="9"/>
  <c r="L232" i="9"/>
  <c r="J233" i="9"/>
  <c r="K233" i="9"/>
  <c r="L233" i="9"/>
  <c r="J226" i="9" l="1"/>
  <c r="J135" i="9"/>
  <c r="J181" i="9" s="1"/>
  <c r="L203" i="9"/>
  <c r="L217" i="9" s="1"/>
  <c r="L135" i="9"/>
  <c r="K135" i="9"/>
  <c r="L212" i="9"/>
  <c r="J225" i="9"/>
  <c r="K212" i="9"/>
  <c r="J203" i="9"/>
  <c r="E5" i="10"/>
  <c r="C16" i="10"/>
  <c r="D7" i="10"/>
  <c r="E7" i="10"/>
  <c r="D6" i="10"/>
  <c r="E6" i="10"/>
  <c r="K226" i="9"/>
  <c r="K225" i="9" s="1"/>
  <c r="K236" i="9" s="1"/>
  <c r="K238" i="9" s="1"/>
  <c r="D4" i="10" s="1"/>
  <c r="L226" i="9"/>
  <c r="L225" i="9" s="1"/>
  <c r="L236" i="9" s="1"/>
  <c r="L238" i="9" s="1"/>
  <c r="E4" i="10" s="1"/>
  <c r="K203" i="9"/>
  <c r="L171" i="9"/>
  <c r="K171" i="9"/>
  <c r="E3" i="10"/>
  <c r="D3" i="10"/>
  <c r="E12" i="10"/>
  <c r="C12" i="10"/>
  <c r="D15" i="10"/>
  <c r="C14" i="10"/>
  <c r="E16" i="10"/>
  <c r="D12" i="10"/>
  <c r="C11" i="10"/>
  <c r="D16" i="10"/>
  <c r="E9" i="10"/>
  <c r="E14" i="10"/>
  <c r="E11" i="10"/>
  <c r="E15" i="10"/>
  <c r="E13" i="10"/>
  <c r="D13" i="10"/>
  <c r="D9" i="10"/>
  <c r="D14" i="10"/>
  <c r="C13" i="10"/>
  <c r="C15" i="10"/>
  <c r="D11" i="10"/>
  <c r="C6" i="10" l="1"/>
  <c r="J236" i="9"/>
  <c r="J238" i="9" s="1"/>
  <c r="C4" i="10" s="1"/>
  <c r="C7" i="10"/>
  <c r="C3" i="10"/>
  <c r="K217" i="9"/>
  <c r="J217" i="9"/>
  <c r="J218" i="9" s="1"/>
  <c r="C5" i="10"/>
  <c r="C9" i="10"/>
  <c r="C8" i="10"/>
  <c r="K181" i="9"/>
  <c r="K218" i="9" s="1"/>
  <c r="D5" i="10"/>
  <c r="L181" i="9"/>
  <c r="L218" i="9" s="1"/>
  <c r="C21" i="10" l="1"/>
  <c r="E21" i="10"/>
  <c r="E8" i="10"/>
  <c r="D21" i="10"/>
  <c r="D8" i="10"/>
</calcChain>
</file>

<file path=xl/sharedStrings.xml><?xml version="1.0" encoding="utf-8"?>
<sst xmlns="http://schemas.openxmlformats.org/spreadsheetml/2006/main" count="646" uniqueCount="183">
  <si>
    <t>Programos tikslo kodas</t>
  </si>
  <si>
    <t>Uždavinio kodas</t>
  </si>
  <si>
    <t>Priemonės kodas</t>
  </si>
  <si>
    <t>Priemonės pavadinimas</t>
  </si>
  <si>
    <t>Priemonės požymis</t>
  </si>
  <si>
    <t>Asignavimų valdytojas</t>
  </si>
  <si>
    <t>Vykdytojas</t>
  </si>
  <si>
    <t>Savivaldybės strateginio plėtros plano priemonės kodas</t>
  </si>
  <si>
    <t>Finansavimo šaltinis</t>
  </si>
  <si>
    <t>2025 m. poreikis</t>
  </si>
  <si>
    <t>2026 m. poreikis</t>
  </si>
  <si>
    <t>2027 m. poreikis</t>
  </si>
  <si>
    <t>Iš viso</t>
  </si>
  <si>
    <t>01</t>
  </si>
  <si>
    <t>TP</t>
  </si>
  <si>
    <t>Savivaldybės administracijos direktorius</t>
  </si>
  <si>
    <t>-</t>
  </si>
  <si>
    <t>SBN</t>
  </si>
  <si>
    <t>Iš viso:</t>
  </si>
  <si>
    <t>02</t>
  </si>
  <si>
    <t>03</t>
  </si>
  <si>
    <t>AML</t>
  </si>
  <si>
    <t>04</t>
  </si>
  <si>
    <t>05</t>
  </si>
  <si>
    <t>Įstaigų vadovai</t>
  </si>
  <si>
    <t>Kaišiadorių lopšelio-darželio „Spindulys“ direktorius</t>
  </si>
  <si>
    <t>Kaišiadorių r. Rumšiškių lopšelio-darželio direktorius</t>
  </si>
  <si>
    <t>Kaišiadorių r. Pravieniškių lopšelio-darželio „Ąžuoliukas“ direktorius</t>
  </si>
  <si>
    <t>Kaišiadorių r. Gudienos mokyklos-darželio „Rugelis“ direktorius</t>
  </si>
  <si>
    <t>Kaišiadorių r. Žiežmarių mokyklos-darželio „Vaikystės dvaras“ direktorius</t>
  </si>
  <si>
    <t>Kaišiadorių Algirdo Brazausko gimnazijos direktorius</t>
  </si>
  <si>
    <t>Kaišiadorių r. Žiežmarių gimnazijos direktorius</t>
  </si>
  <si>
    <t>Kaišiadorių r. Rumšiškių Antano Baranausko gimnazijos direktorius</t>
  </si>
  <si>
    <t>Kaišiadorių r. Kruonio pagrindinės mokyklos direktorius</t>
  </si>
  <si>
    <t>Kaišiadorių Vaclovo Giržado progimnazijos direktorius</t>
  </si>
  <si>
    <t>Kaišiadorių r. Žaslių pagrindinės mokyklos direktorius</t>
  </si>
  <si>
    <t>Kaišiadorių rajono Palomenės pagrindinės mokyklos direktorius</t>
  </si>
  <si>
    <t>Kaišiadorių suaugusiųjų mokyklos direktorius</t>
  </si>
  <si>
    <t>Kaišiadorių šventosios Faustinos ugdymo centro direktorius</t>
  </si>
  <si>
    <t>Kaišiadorių pedagoginės psichologinės tarnybos direktorius</t>
  </si>
  <si>
    <t>Kaišiadorių meno mokyklos direktorius</t>
  </si>
  <si>
    <t>PĮ</t>
  </si>
  <si>
    <t>Kaišiadorių švietimo ir sporto centro direktorius</t>
  </si>
  <si>
    <t xml:space="preserve">Kaišiadorių Jono Aisčio bibliotekos direktorius </t>
  </si>
  <si>
    <t>Kaišiadorių muziejaus direktorius</t>
  </si>
  <si>
    <t>Kaišiadorių kultūros centro direktorius</t>
  </si>
  <si>
    <t>Kruonio kultūros centro direktorius</t>
  </si>
  <si>
    <t>Palomenės kultūros centro direktorius</t>
  </si>
  <si>
    <t>Rumšiškių kultūros centro direktorius</t>
  </si>
  <si>
    <t>Žaslių kultūros centro direktorius</t>
  </si>
  <si>
    <t>Žiežmarių kultūros centro direktorius</t>
  </si>
  <si>
    <t>06</t>
  </si>
  <si>
    <t>Kaišiadorių lopšelio-darželio „Žvaigždutė“ direktorius</t>
  </si>
  <si>
    <t>07</t>
  </si>
  <si>
    <t>08</t>
  </si>
  <si>
    <t>09</t>
  </si>
  <si>
    <t>Iš viso uždaviniui:</t>
  </si>
  <si>
    <t>Iš viso tikslui:</t>
  </si>
  <si>
    <t>VBD</t>
  </si>
  <si>
    <t>10</t>
  </si>
  <si>
    <t>11</t>
  </si>
  <si>
    <t>12</t>
  </si>
  <si>
    <t>Švietimo, kultūros ir sporto skyrius</t>
  </si>
  <si>
    <t>13</t>
  </si>
  <si>
    <t xml:space="preserve">Iš viso  programai: </t>
  </si>
  <si>
    <t>* P - pažangos uždavinys, T - tęstinės veiklos uždavinys, RP - regiono pažangos priemonė (projektas), PP - pažangos priemonė (projektas), TP - tęstinės veiklos priemonė, NF - nefinansinė priemonė</t>
  </si>
  <si>
    <t>Finansavimo šaltinių suvestinė (tūkst. Eur)</t>
  </si>
  <si>
    <t>Finansavimo šaltiniai</t>
  </si>
  <si>
    <t>Lėšų poreikis</t>
  </si>
  <si>
    <t>SAVIVALDYBĖS  LĖŠOS, IŠ VISO:</t>
  </si>
  <si>
    <t>Savivaldybės biudžetas (įskaitant skolintas lėšas) (SB)</t>
  </si>
  <si>
    <t>Iš jo, savivaldybės biudžeto lėšos (nuosavos, be ankstesnių metų likučio) (SBN)</t>
  </si>
  <si>
    <t>Lietuvos Respublikos valstybės biudžeto dotacijos (VBD)</t>
  </si>
  <si>
    <t xml:space="preserve">Pajamų įmokos ir kitos pajamos (PĮ) </t>
  </si>
  <si>
    <t>Tikslinės paskirties pajamos (TPP)</t>
  </si>
  <si>
    <t>Europos Sąjungos ir kitos tarptautinės finansinės paramos lėšos (ES)</t>
  </si>
  <si>
    <t>Skolintos lėšos (SL)</t>
  </si>
  <si>
    <t>Ankstesnių metų likučiai (AML)</t>
  </si>
  <si>
    <t>KITI ŠALTINIAI, IŠ VISO:</t>
  </si>
  <si>
    <t>Kiti šaltiniai (Europos Sąjungos finansinė parama projektams įgyvendinti ir kitos teisėtai gautos lėšos, nurodant atskirus šaltinius) (Kt)</t>
  </si>
  <si>
    <t>IŠ VISO programai finansuoti pagal finansavimo šaltinius (1 ir 2 punktai)</t>
  </si>
  <si>
    <t>Iš jų: regioninių pažangos priemonių lėšos (RPP)</t>
  </si>
  <si>
    <t>IŠ VISO:</t>
  </si>
  <si>
    <t>KAIŠIADORIŲ RAJONO SAVIVALDYBĖS 2025–2027 METŲ STRATEGINIO VEIKLOS PLANO 02 PROGRAMOS TIKSLŲ, UŽDAVINIŲ, PRIEMONIŲ IR IŠLAIDŲ SUVESTINĖ (tūkst. Eur)</t>
  </si>
  <si>
    <t xml:space="preserve">02 Švietimo, kultūros ir sporto programa </t>
  </si>
  <si>
    <t xml:space="preserve">Užtikrinti gyventojams kokybiškas ir prieinamas švietimo ir sporto paslaugas </t>
  </si>
  <si>
    <t>Užtikrinti privalomo formaliojo švietimo programų prieinamumą ir jų įgyvendinimo kokybę</t>
  </si>
  <si>
    <t>Valstybinės švietimo politikos vykdymo užtikrinimas</t>
  </si>
  <si>
    <t>2.1-1-1</t>
  </si>
  <si>
    <t>Mokymo lėšų paskirstymas ir panaudojimas pagal nustatytas tvarkas</t>
  </si>
  <si>
    <t>Kaišiadorių suaugusiųjų mokykla</t>
  </si>
  <si>
    <t>Savivaldybės mokyklų (klasių), skirtų šalies (regiono) mokiniams, turintiems specialiųjų ugdymosi poreikių, ir kitų savivaldybei perduotų įstaigų išlaikymas</t>
  </si>
  <si>
    <t>Mokytojų personalo optimizavimo ir atnaujinimo išlaidų finansavimas</t>
  </si>
  <si>
    <t xml:space="preserve"> Švietimo įstaigų veiklos organizavimas</t>
  </si>
  <si>
    <t>Kaišiadorių r. Rumšiškių Antano Baranausko gimnazija</t>
  </si>
  <si>
    <t>Kaišiadorių r. Kruonio pagrindinė mokykla</t>
  </si>
  <si>
    <t>Socialinę riziką patiriančių pagal ikimokyklinio ugdymo programas ugdomų vaikų ugdymo, maitinimo ir pavėžėjimo finansavimas</t>
  </si>
  <si>
    <t>Įstaigos vadovas</t>
  </si>
  <si>
    <t>Pirmoko krepšelio skyrimas</t>
  </si>
  <si>
    <t>Savivaldybės biudžetinių švietimo įstaigų pedagoginių darbuotojų kelionės išlaidų dalinis finansavimas</t>
  </si>
  <si>
    <t>Profesinio orientavimo vykdymas</t>
  </si>
  <si>
    <t>2.1-3-1</t>
  </si>
  <si>
    <t xml:space="preserve">Projekto ,,Ugdymo prieinamumo didinimas ir plėtojimas Kaišiadorių rajono savivaldybėje“ vykdymas
</t>
  </si>
  <si>
    <t>PP</t>
  </si>
  <si>
    <t>Strateginio planavimo ir investicijų skyrius</t>
  </si>
  <si>
    <t>2.1-1-2</t>
  </si>
  <si>
    <t>ES</t>
  </si>
  <si>
    <t>„Tūkstantmečio mokyklų“ programos savivaldybės švietimo pažangos plano įgyvendinimas</t>
  </si>
  <si>
    <t>2.1-2-7</t>
  </si>
  <si>
    <t>Rumšiškių Antano Baranausko gimnazijos direktorius</t>
  </si>
  <si>
    <t>Švietimo pagalbos specialistų etatų finansavimas</t>
  </si>
  <si>
    <t xml:space="preserve">Įtraukiojo ugdymo aplinkų pritaikymo, aprūpinimo priemonėmis švietimo
įstaigose dalinis finansavimas
</t>
  </si>
  <si>
    <t>Kaišiadorių rajono Palomenės pagrindinės mokyklos direktoriu</t>
  </si>
  <si>
    <t>14</t>
  </si>
  <si>
    <t xml:space="preserve">Jaunųjų kūrėjų ugdymo programos finansavimas </t>
  </si>
  <si>
    <t>Užtikrinti neformaliojo švietimo ir sporto programų įvairovę ir jų įgyvendinimo kokybę</t>
  </si>
  <si>
    <t xml:space="preserve">Kaišiadorių rajono savivaldybės neformaliojo švietimo įstaigų veiklos užtikrinimas </t>
  </si>
  <si>
    <t>2.1-2-4</t>
  </si>
  <si>
    <t>Neformaliojo suaugusiųjų švietimo ir tęstinio mokymosi veiksmų plano finansavimas</t>
  </si>
  <si>
    <t>2.1-3-2</t>
  </si>
  <si>
    <t>8,,8</t>
  </si>
  <si>
    <t>Neformaliojo vaikų švietimo programų ir projektų finansavimas</t>
  </si>
  <si>
    <t>Gudienos mokyklos-darželio „Rugelis“ direktorius</t>
  </si>
  <si>
    <t>Žaslių pagrindinės mokyklos direktorius</t>
  </si>
  <si>
    <t>Projekto ,,Informacinių technologijų ir techninės kūrybos projektas Kaišiadorių, Jonavos ir Raseinių rajonų savivaldybėse“ vykdymas</t>
  </si>
  <si>
    <t>Užtikrinti mokinių specialiųjų ugdymosi poreikių įvertinimą ir pedagoginės psichologinės pagalbos teikimą</t>
  </si>
  <si>
    <t>Kaišiadorių pedagoginės psichologinės tarnybos veiklos užtikrinimas</t>
  </si>
  <si>
    <t>2.1-2-1</t>
  </si>
  <si>
    <t>Skatinti Kaišiadorių rajono savivaldybės gyventojų fizinį aktyvumą</t>
  </si>
  <si>
    <t>Sporto ir aktyvaus laisvalaikio plėtros projektų rėmimo organizavimas</t>
  </si>
  <si>
    <t>Gerinti kultūrinės aplinkos ir paslaugų kokybę bei prieinamumą</t>
  </si>
  <si>
    <t>Sudaryti sąlygas etninės kultūros, gyvosios tradicijos išsaugojimui, jų tęstinumui ir vietos savitumą puoselėjančiai veiklai, užtikrinti kultūros paslaugų įvairovę ir kokybę</t>
  </si>
  <si>
    <t xml:space="preserve">Kultūros įstaigų funkcijų vykdymas </t>
  </si>
  <si>
    <t>Kaišiadorių Jono Aisčio viešosios bibliotekos direktorius</t>
  </si>
  <si>
    <t>Projekto „Kaišiadorys – Lietuvos kultūros sostinė 2024. Kaišiadorys: kultūros keliai ir kelionės“ vykdymas</t>
  </si>
  <si>
    <t>2.2-1-3</t>
  </si>
  <si>
    <t>Saugoti, tvarkyti ir populiarinti Kaišiadorių rajono savivaldybės kultūros paveldą</t>
  </si>
  <si>
    <t>Kultūros paveldo stebėsena, išsaugojimas ir populiarinimas</t>
  </si>
  <si>
    <t>1.4-1-3</t>
  </si>
  <si>
    <t>Projekto „Žydų bendruomenės praeitis Žiežmariuose“ vykdymas</t>
  </si>
  <si>
    <t>Projekto „Žiežmarių sinagogos aktualizavimas ir įveiklinimas“ vykdymas“</t>
  </si>
  <si>
    <t>Skatinti aktyvesnę mėgėjų meno kolektyvų, kultūros organizacijų, atskirų menininkų veiklą</t>
  </si>
  <si>
    <t xml:space="preserve">Kultūrinių iniciatyvų skatinimas ir puoselėjimas </t>
  </si>
  <si>
    <t>2.2-1-5; 2.2-1-6</t>
  </si>
  <si>
    <r>
      <t>Eil. Nr.</t>
    </r>
    <r>
      <rPr>
        <sz val="10"/>
        <color rgb="FF000000"/>
        <rFont val="Times New Roman"/>
        <family val="1"/>
      </rPr>
      <t> </t>
    </r>
  </si>
  <si>
    <r>
      <t>Programos kodas ir pavadinimas</t>
    </r>
    <r>
      <rPr>
        <sz val="10"/>
        <color rgb="FF000000"/>
        <rFont val="Times New Roman"/>
        <family val="1"/>
      </rPr>
      <t> </t>
    </r>
  </si>
  <si>
    <r>
      <t>2024 metų asignavimai ir kitos lėšos</t>
    </r>
    <r>
      <rPr>
        <sz val="10"/>
        <color rgb="FF000000"/>
        <rFont val="Times New Roman"/>
        <family val="1"/>
      </rPr>
      <t> </t>
    </r>
  </si>
  <si>
    <r>
      <t>2025 metų asignavimai ir kitos lėšos</t>
    </r>
    <r>
      <rPr>
        <sz val="10"/>
        <color rgb="FF000000"/>
        <rFont val="Times New Roman"/>
        <family val="1"/>
      </rPr>
      <t> </t>
    </r>
  </si>
  <si>
    <r>
      <t>2026 metų asignavimai ir kitos lėšos</t>
    </r>
    <r>
      <rPr>
        <sz val="10"/>
        <color rgb="FF000000"/>
        <rFont val="Times New Roman"/>
        <family val="1"/>
      </rPr>
      <t> </t>
    </r>
  </si>
  <si>
    <t>1 </t>
  </si>
  <si>
    <t>2 </t>
  </si>
  <si>
    <t>3 </t>
  </si>
  <si>
    <t>4 </t>
  </si>
  <si>
    <t>5 </t>
  </si>
  <si>
    <r>
      <t>1.</t>
    </r>
    <r>
      <rPr>
        <sz val="10"/>
        <color rgb="FF000000"/>
        <rFont val="Times New Roman"/>
        <family val="1"/>
      </rPr>
      <t> </t>
    </r>
  </si>
  <si>
    <r>
      <t>01 programa – Savivaldybės valdymo programa</t>
    </r>
    <r>
      <rPr>
        <sz val="10"/>
        <color rgb="FF000000"/>
        <rFont val="Times New Roman"/>
        <family val="1"/>
      </rPr>
      <t> </t>
    </r>
  </si>
  <si>
    <r>
      <t>2.</t>
    </r>
    <r>
      <rPr>
        <sz val="10"/>
        <color rgb="FF000000"/>
        <rFont val="Times New Roman"/>
        <family val="1"/>
      </rPr>
      <t> </t>
    </r>
  </si>
  <si>
    <r>
      <t xml:space="preserve">02 programa – Švietimo, kultūros ir sporto programa </t>
    </r>
    <r>
      <rPr>
        <sz val="10"/>
        <color rgb="FF000000"/>
        <rFont val="Times New Roman"/>
        <family val="1"/>
      </rPr>
      <t> </t>
    </r>
  </si>
  <si>
    <r>
      <t>3.</t>
    </r>
    <r>
      <rPr>
        <sz val="10"/>
        <color rgb="FF000000"/>
        <rFont val="Times New Roman"/>
        <family val="1"/>
      </rPr>
      <t> </t>
    </r>
  </si>
  <si>
    <r>
      <t>03 programa – Sveikatos ir socialinės apsaugos programa</t>
    </r>
    <r>
      <rPr>
        <sz val="10"/>
        <color rgb="FF000000"/>
        <rFont val="Times New Roman"/>
        <family val="1"/>
      </rPr>
      <t> </t>
    </r>
  </si>
  <si>
    <r>
      <t>4.</t>
    </r>
    <r>
      <rPr>
        <sz val="10"/>
        <color rgb="FF000000"/>
        <rFont val="Times New Roman"/>
        <family val="1"/>
      </rPr>
      <t> </t>
    </r>
  </si>
  <si>
    <r>
      <t xml:space="preserve">04 programa – Žemės ūkio ir aplinkos apsaugos programa </t>
    </r>
    <r>
      <rPr>
        <sz val="10"/>
        <color rgb="FF000000"/>
        <rFont val="Times New Roman"/>
        <family val="1"/>
      </rPr>
      <t> </t>
    </r>
  </si>
  <si>
    <r>
      <t>5.</t>
    </r>
    <r>
      <rPr>
        <sz val="10"/>
        <color rgb="FF000000"/>
        <rFont val="Times New Roman"/>
        <family val="1"/>
      </rPr>
      <t> </t>
    </r>
  </si>
  <si>
    <r>
      <t>05 programa – Investicijų, ūkio ir teritorijų planavimo programa</t>
    </r>
    <r>
      <rPr>
        <sz val="10"/>
        <color rgb="FF000000"/>
        <rFont val="Times New Roman"/>
        <family val="1"/>
      </rPr>
      <t> </t>
    </r>
  </si>
  <si>
    <t>1. Savivaldybės biudžetas (įskaitant skolintas lėšas) </t>
  </si>
  <si>
    <t>Iš jo: </t>
  </si>
  <si>
    <t>1.1. savivaldybės biudžeto lėšos (nuosavos, be ankstesnių metų likučio) </t>
  </si>
  <si>
    <t>1.2. Lietuvos Respublikos valstybės biudžeto dotacijos </t>
  </si>
  <si>
    <t>1.3. Pajamų įmokos ir kitos pajamos </t>
  </si>
  <si>
    <t>1.4. Europos Sąjungos ir kitos tarptautinės finansinės paramos lėšos </t>
  </si>
  <si>
    <t>1.5. Skolintos lėšos </t>
  </si>
  <si>
    <t>1.6. Ankstesnių metų likučiai </t>
  </si>
  <si>
    <t>1.7. Tikslinės paskirties pajamos </t>
  </si>
  <si>
    <t>2. Kiti šaltiniai (Europos Sąjungos finansinė parama projektams įgyvendinti ir kitos teisėtai gautos lėšos, nurodant atskirus šaltinius) </t>
  </si>
  <si>
    <r>
      <t xml:space="preserve">IŠ VISO programai finansuoti pagal finansavimo šaltinius </t>
    </r>
    <r>
      <rPr>
        <i/>
        <sz val="9"/>
        <rFont val="Times New Roman"/>
        <family val="1"/>
      </rPr>
      <t>(1 ir 2 punktai)</t>
    </r>
    <r>
      <rPr>
        <sz val="9"/>
        <rFont val="Times New Roman"/>
        <family val="1"/>
      </rPr>
      <t> </t>
    </r>
  </si>
  <si>
    <t>60 816,0 </t>
  </si>
  <si>
    <t>63 490,3 </t>
  </si>
  <si>
    <t>62 430,4 </t>
  </si>
  <si>
    <t>Iš jų: regioninių pažangos priemonių lėšos </t>
  </si>
  <si>
    <t>Asignavimų ir kitų lėšų pokytis, palyginti su ankstesnių metų patvirtintų asignavimų ir kitų lėšų planu </t>
  </si>
  <si>
    <t> </t>
  </si>
  <si>
    <r>
      <t>IŠ VISO:</t>
    </r>
    <r>
      <rPr>
        <sz val="9"/>
        <rFont val="Times New Roman"/>
        <family val="1"/>
      </rPr>
      <t> </t>
    </r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</si>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</sst>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color rgb="FF000000"/>
      <name val="Calibri"/>
      <family val="2"/>
      <scheme val="minor"/>
    </font>
    <font>
      <i/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</font>
    <font>
      <b/>
      <sz val="9"/>
      <name val="Times New Roman"/>
      <family val="1"/>
      <charset val="186"/>
    </font>
    <font>
      <b/>
      <sz val="9"/>
      <name val="Times New Roman"/>
      <family val="1"/>
      <charset val="1"/>
    </font>
    <font>
      <sz val="9"/>
      <color rgb="FFFF0000"/>
      <name val="Times New Roman"/>
      <family val="1"/>
      <charset val="1"/>
    </font>
    <font>
      <sz val="9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99CCFF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9E0B4"/>
        <bgColor indexed="64"/>
      </patternFill>
    </fill>
    <fill>
      <patternFill patternType="solid">
        <fgColor rgb="FFDEEAF6"/>
        <bgColor indexed="64"/>
      </patternFill>
    </fill>
  </fills>
  <borders count="2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indexed="8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/>
      <top style="medium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rgb="FF000000"/>
      </top>
      <bottom/>
      <diagonal/>
    </border>
    <border>
      <left style="medium">
        <color indexed="8"/>
      </left>
      <right/>
      <top style="medium">
        <color rgb="FF000000"/>
      </top>
      <bottom/>
      <diagonal/>
    </border>
    <border>
      <left style="medium">
        <color indexed="8"/>
      </left>
      <right style="thin">
        <color indexed="8"/>
      </right>
      <top/>
      <bottom style="medium">
        <color rgb="FF000000"/>
      </bottom>
      <diagonal/>
    </border>
    <border>
      <left style="medium">
        <color indexed="8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3" borderId="0" applyNumberFormat="0" applyBorder="0" applyAlignment="0" applyProtection="0"/>
    <xf numFmtId="0" fontId="8" fillId="7" borderId="1" applyNumberFormat="0" applyAlignment="0" applyProtection="0"/>
    <xf numFmtId="0" fontId="10" fillId="22" borderId="0" applyNumberFormat="0" applyBorder="0" applyAlignment="0" applyProtection="0"/>
    <xf numFmtId="0" fontId="2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" fillId="23" borderId="4" applyNumberFormat="0" applyAlignment="0" applyProtection="0"/>
    <xf numFmtId="0" fontId="6" fillId="20" borderId="1" applyNumberFormat="0" applyAlignment="0" applyProtection="0"/>
    <xf numFmtId="0" fontId="9" fillId="0" borderId="3" applyNumberFormat="0" applyFill="0" applyAlignment="0" applyProtection="0"/>
    <xf numFmtId="0" fontId="7" fillId="21" borderId="2" applyNumberFormat="0" applyAlignment="0" applyProtection="0"/>
    <xf numFmtId="164" fontId="2" fillId="0" borderId="0" applyFont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839">
    <xf numFmtId="0" fontId="0" fillId="0" borderId="0" xfId="0"/>
    <xf numFmtId="49" fontId="16" fillId="29" borderId="50" xfId="0" applyNumberFormat="1" applyFont="1" applyFill="1" applyBorder="1" applyAlignment="1">
      <alignment horizontal="center" vertical="top"/>
    </xf>
    <xf numFmtId="0" fontId="20" fillId="38" borderId="172" xfId="0" applyFont="1" applyFill="1" applyBorder="1" applyAlignment="1">
      <alignment wrapText="1"/>
    </xf>
    <xf numFmtId="0" fontId="20" fillId="38" borderId="173" xfId="0" applyFont="1" applyFill="1" applyBorder="1" applyAlignment="1">
      <alignment wrapText="1"/>
    </xf>
    <xf numFmtId="0" fontId="20" fillId="38" borderId="174" xfId="0" applyFont="1" applyFill="1" applyBorder="1" applyAlignment="1">
      <alignment wrapText="1"/>
    </xf>
    <xf numFmtId="0" fontId="22" fillId="0" borderId="109" xfId="0" applyFont="1" applyBorder="1"/>
    <xf numFmtId="43" fontId="20" fillId="0" borderId="84" xfId="0" applyNumberFormat="1" applyFont="1" applyBorder="1" applyAlignment="1">
      <alignment horizontal="right" wrapText="1"/>
    </xf>
    <xf numFmtId="43" fontId="21" fillId="0" borderId="84" xfId="0" applyNumberFormat="1" applyFont="1" applyBorder="1" applyAlignment="1">
      <alignment horizontal="right" wrapText="1"/>
    </xf>
    <xf numFmtId="43" fontId="19" fillId="0" borderId="84" xfId="0" applyNumberFormat="1" applyFont="1" applyBorder="1" applyAlignment="1">
      <alignment horizontal="right" wrapText="1"/>
    </xf>
    <xf numFmtId="43" fontId="0" fillId="0" borderId="84" xfId="0" applyNumberFormat="1" applyBorder="1" applyAlignment="1">
      <alignment horizontal="right"/>
    </xf>
    <xf numFmtId="43" fontId="11" fillId="0" borderId="84" xfId="0" applyNumberFormat="1" applyFont="1" applyBorder="1" applyAlignment="1">
      <alignment horizontal="right"/>
    </xf>
    <xf numFmtId="2" fontId="13" fillId="26" borderId="33" xfId="0" applyNumberFormat="1" applyFont="1" applyFill="1" applyBorder="1" applyAlignment="1">
      <alignment horizontal="center" vertical="center"/>
    </xf>
    <xf numFmtId="0" fontId="14" fillId="0" borderId="93" xfId="0" applyFont="1" applyBorder="1" applyAlignment="1">
      <alignment horizontal="left" vertical="center" wrapText="1"/>
    </xf>
    <xf numFmtId="0" fontId="25" fillId="0" borderId="0" xfId="0" applyFont="1"/>
    <xf numFmtId="0" fontId="13" fillId="0" borderId="0" xfId="0" applyFont="1" applyAlignment="1">
      <alignment horizontal="center"/>
    </xf>
    <xf numFmtId="2" fontId="25" fillId="0" borderId="0" xfId="0" applyNumberFormat="1" applyFont="1"/>
    <xf numFmtId="2" fontId="17" fillId="25" borderId="36" xfId="0" applyNumberFormat="1" applyFont="1" applyFill="1" applyBorder="1" applyAlignment="1">
      <alignment horizontal="center" vertical="center" wrapText="1"/>
    </xf>
    <xf numFmtId="0" fontId="17" fillId="25" borderId="36" xfId="0" applyFont="1" applyFill="1" applyBorder="1" applyAlignment="1">
      <alignment horizontal="center" vertical="center" wrapText="1"/>
    </xf>
    <xf numFmtId="0" fontId="17" fillId="25" borderId="38" xfId="0" applyFont="1" applyFill="1" applyBorder="1" applyAlignment="1">
      <alignment horizontal="center" vertical="center" wrapText="1"/>
    </xf>
    <xf numFmtId="2" fontId="17" fillId="27" borderId="39" xfId="0" applyNumberFormat="1" applyFont="1" applyFill="1" applyBorder="1" applyAlignment="1">
      <alignment horizontal="center" vertical="center"/>
    </xf>
    <xf numFmtId="2" fontId="13" fillId="25" borderId="93" xfId="0" applyNumberFormat="1" applyFont="1" applyFill="1" applyBorder="1" applyAlignment="1">
      <alignment horizontal="center" vertical="center"/>
    </xf>
    <xf numFmtId="2" fontId="13" fillId="25" borderId="98" xfId="0" applyNumberFormat="1" applyFont="1" applyFill="1" applyBorder="1" applyAlignment="1">
      <alignment horizontal="center" vertical="center"/>
    </xf>
    <xf numFmtId="2" fontId="13" fillId="25" borderId="38" xfId="0" applyNumberFormat="1" applyFont="1" applyFill="1" applyBorder="1" applyAlignment="1">
      <alignment horizontal="center" vertical="center"/>
    </xf>
    <xf numFmtId="2" fontId="13" fillId="25" borderId="145" xfId="0" applyNumberFormat="1" applyFont="1" applyFill="1" applyBorder="1" applyAlignment="1">
      <alignment horizontal="center" vertical="center"/>
    </xf>
    <xf numFmtId="2" fontId="13" fillId="25" borderId="147" xfId="0" applyNumberFormat="1" applyFont="1" applyFill="1" applyBorder="1" applyAlignment="1">
      <alignment horizontal="center" vertical="center"/>
    </xf>
    <xf numFmtId="2" fontId="13" fillId="26" borderId="39" xfId="0" applyNumberFormat="1" applyFont="1" applyFill="1" applyBorder="1" applyAlignment="1">
      <alignment horizontal="center" vertical="center"/>
    </xf>
    <xf numFmtId="49" fontId="17" fillId="30" borderId="49" xfId="0" applyNumberFormat="1" applyFont="1" applyFill="1" applyBorder="1" applyAlignment="1">
      <alignment horizontal="center" vertical="top"/>
    </xf>
    <xf numFmtId="49" fontId="17" fillId="30" borderId="50" xfId="0" applyNumberFormat="1" applyFont="1" applyFill="1" applyBorder="1" applyAlignment="1">
      <alignment horizontal="center" vertical="top"/>
    </xf>
    <xf numFmtId="49" fontId="17" fillId="30" borderId="33" xfId="0" applyNumberFormat="1" applyFont="1" applyFill="1" applyBorder="1" applyAlignment="1">
      <alignment horizontal="center" vertical="top"/>
    </xf>
    <xf numFmtId="49" fontId="17" fillId="29" borderId="33" xfId="0" applyNumberFormat="1" applyFont="1" applyFill="1" applyBorder="1" applyAlignment="1">
      <alignment horizontal="center" vertical="top"/>
    </xf>
    <xf numFmtId="49" fontId="17" fillId="29" borderId="38" xfId="0" applyNumberFormat="1" applyFont="1" applyFill="1" applyBorder="1" applyAlignment="1">
      <alignment horizontal="center" vertical="top"/>
    </xf>
    <xf numFmtId="49" fontId="17" fillId="30" borderId="38" xfId="0" applyNumberFormat="1" applyFont="1" applyFill="1" applyBorder="1" applyAlignment="1">
      <alignment horizontal="center" vertical="top"/>
    </xf>
    <xf numFmtId="49" fontId="17" fillId="29" borderId="66" xfId="0" applyNumberFormat="1" applyFont="1" applyFill="1" applyBorder="1" applyAlignment="1">
      <alignment horizontal="center" vertical="top"/>
    </xf>
    <xf numFmtId="2" fontId="13" fillId="0" borderId="26" xfId="0" applyNumberFormat="1" applyFont="1" applyBorder="1" applyAlignment="1">
      <alignment horizontal="center" vertical="center"/>
    </xf>
    <xf numFmtId="2" fontId="17" fillId="30" borderId="38" xfId="0" applyNumberFormat="1" applyFont="1" applyFill="1" applyBorder="1" applyAlignment="1">
      <alignment horizontal="center" vertical="center"/>
    </xf>
    <xf numFmtId="0" fontId="26" fillId="0" borderId="0" xfId="35" applyFont="1" applyAlignment="1">
      <alignment horizontal="left"/>
    </xf>
    <xf numFmtId="49" fontId="17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49" fontId="13" fillId="0" borderId="0" xfId="0" applyNumberFormat="1" applyFont="1" applyAlignment="1">
      <alignment horizontal="right" vertical="top"/>
    </xf>
    <xf numFmtId="2" fontId="17" fillId="28" borderId="50" xfId="0" applyNumberFormat="1" applyFont="1" applyFill="1" applyBorder="1" applyAlignment="1">
      <alignment horizontal="center" vertical="center" wrapText="1"/>
    </xf>
    <xf numFmtId="0" fontId="17" fillId="28" borderId="50" xfId="0" applyFont="1" applyFill="1" applyBorder="1" applyAlignment="1">
      <alignment horizontal="center" vertical="center" wrapText="1"/>
    </xf>
    <xf numFmtId="0" fontId="17" fillId="28" borderId="44" xfId="0" applyFont="1" applyFill="1" applyBorder="1" applyAlignment="1">
      <alignment horizontal="center" vertical="center" wrapText="1"/>
    </xf>
    <xf numFmtId="2" fontId="17" fillId="28" borderId="39" xfId="0" applyNumberFormat="1" applyFont="1" applyFill="1" applyBorder="1" applyAlignment="1">
      <alignment horizontal="center"/>
    </xf>
    <xf numFmtId="166" fontId="17" fillId="28" borderId="39" xfId="0" applyNumberFormat="1" applyFont="1" applyFill="1" applyBorder="1" applyAlignment="1">
      <alignment horizontal="center"/>
    </xf>
    <xf numFmtId="2" fontId="17" fillId="32" borderId="38" xfId="0" applyNumberFormat="1" applyFont="1" applyFill="1" applyBorder="1" applyAlignment="1">
      <alignment horizontal="center"/>
    </xf>
    <xf numFmtId="2" fontId="17" fillId="33" borderId="26" xfId="0" applyNumberFormat="1" applyFont="1" applyFill="1" applyBorder="1" applyAlignment="1">
      <alignment horizontal="center"/>
    </xf>
    <xf numFmtId="2" fontId="13" fillId="0" borderId="52" xfId="0" applyNumberFormat="1" applyFont="1" applyBorder="1" applyAlignment="1">
      <alignment horizontal="center"/>
    </xf>
    <xf numFmtId="2" fontId="13" fillId="0" borderId="175" xfId="0" applyNumberFormat="1" applyFont="1" applyBorder="1" applyAlignment="1">
      <alignment horizontal="center"/>
    </xf>
    <xf numFmtId="2" fontId="13" fillId="0" borderId="38" xfId="0" applyNumberFormat="1" applyFon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2" fontId="17" fillId="28" borderId="38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2" fontId="13" fillId="0" borderId="0" xfId="0" applyNumberFormat="1" applyFont="1"/>
    <xf numFmtId="14" fontId="13" fillId="0" borderId="0" xfId="0" applyNumberFormat="1" applyFont="1"/>
    <xf numFmtId="0" fontId="17" fillId="31" borderId="139" xfId="0" applyFont="1" applyFill="1" applyBorder="1" applyAlignment="1">
      <alignment vertical="top"/>
    </xf>
    <xf numFmtId="0" fontId="17" fillId="31" borderId="114" xfId="0" applyFont="1" applyFill="1" applyBorder="1" applyAlignment="1">
      <alignment vertical="top" wrapText="1"/>
    </xf>
    <xf numFmtId="2" fontId="17" fillId="31" borderId="114" xfId="0" applyNumberFormat="1" applyFont="1" applyFill="1" applyBorder="1" applyAlignment="1">
      <alignment vertical="top" wrapText="1"/>
    </xf>
    <xf numFmtId="0" fontId="17" fillId="31" borderId="152" xfId="0" applyFont="1" applyFill="1" applyBorder="1" applyAlignment="1">
      <alignment vertical="top" wrapText="1"/>
    </xf>
    <xf numFmtId="0" fontId="17" fillId="30" borderId="24" xfId="0" applyFont="1" applyFill="1" applyBorder="1" applyAlignment="1">
      <alignment vertical="top"/>
    </xf>
    <xf numFmtId="0" fontId="17" fillId="30" borderId="0" xfId="0" applyFont="1" applyFill="1" applyAlignment="1">
      <alignment vertical="top"/>
    </xf>
    <xf numFmtId="2" fontId="17" fillId="30" borderId="0" xfId="0" applyNumberFormat="1" applyFont="1" applyFill="1" applyAlignment="1">
      <alignment vertical="top"/>
    </xf>
    <xf numFmtId="0" fontId="17" fillId="30" borderId="37" xfId="0" applyFont="1" applyFill="1" applyBorder="1" applyAlignment="1">
      <alignment vertical="top"/>
    </xf>
    <xf numFmtId="49" fontId="17" fillId="30" borderId="81" xfId="0" applyNumberFormat="1" applyFont="1" applyFill="1" applyBorder="1" applyAlignment="1">
      <alignment horizontal="center" vertical="top"/>
    </xf>
    <xf numFmtId="49" fontId="17" fillId="29" borderId="113" xfId="0" applyNumberFormat="1" applyFont="1" applyFill="1" applyBorder="1" applyAlignment="1">
      <alignment horizontal="center" vertical="top"/>
    </xf>
    <xf numFmtId="49" fontId="16" fillId="30" borderId="39" xfId="0" applyNumberFormat="1" applyFont="1" applyFill="1" applyBorder="1" applyAlignment="1">
      <alignment horizontal="center" vertical="top"/>
    </xf>
    <xf numFmtId="0" fontId="14" fillId="0" borderId="94" xfId="0" applyFont="1" applyBorder="1" applyAlignment="1">
      <alignment horizontal="left" vertical="center" wrapText="1"/>
    </xf>
    <xf numFmtId="0" fontId="14" fillId="0" borderId="96" xfId="0" applyFont="1" applyBorder="1" applyAlignment="1">
      <alignment horizontal="left" vertical="center" wrapText="1"/>
    </xf>
    <xf numFmtId="0" fontId="14" fillId="0" borderId="100" xfId="0" applyFont="1" applyBorder="1" applyAlignment="1">
      <alignment horizontal="left" vertical="center" wrapText="1"/>
    </xf>
    <xf numFmtId="49" fontId="16" fillId="30" borderId="33" xfId="0" applyNumberFormat="1" applyFont="1" applyFill="1" applyBorder="1" applyAlignment="1">
      <alignment horizontal="center" vertical="top"/>
    </xf>
    <xf numFmtId="49" fontId="16" fillId="29" borderId="33" xfId="0" applyNumberFormat="1" applyFont="1" applyFill="1" applyBorder="1" applyAlignment="1">
      <alignment horizontal="center" vertical="top"/>
    </xf>
    <xf numFmtId="49" fontId="16" fillId="30" borderId="38" xfId="0" applyNumberFormat="1" applyFont="1" applyFill="1" applyBorder="1" applyAlignment="1">
      <alignment horizontal="center" vertical="top"/>
    </xf>
    <xf numFmtId="49" fontId="16" fillId="29" borderId="49" xfId="0" applyNumberFormat="1" applyFont="1" applyFill="1" applyBorder="1" applyAlignment="1">
      <alignment horizontal="center" vertical="top"/>
    </xf>
    <xf numFmtId="49" fontId="16" fillId="29" borderId="23" xfId="0" applyNumberFormat="1" applyFont="1" applyFill="1" applyBorder="1" applyAlignment="1">
      <alignment horizontal="center" vertical="top"/>
    </xf>
    <xf numFmtId="49" fontId="16" fillId="29" borderId="0" xfId="0" applyNumberFormat="1" applyFont="1" applyFill="1" applyAlignment="1">
      <alignment horizontal="center" vertical="top"/>
    </xf>
    <xf numFmtId="49" fontId="16" fillId="36" borderId="47" xfId="0" applyNumberFormat="1" applyFont="1" applyFill="1" applyBorder="1" applyAlignment="1">
      <alignment horizontal="center" vertical="top"/>
    </xf>
    <xf numFmtId="49" fontId="27" fillId="29" borderId="33" xfId="0" applyNumberFormat="1" applyFont="1" applyFill="1" applyBorder="1" applyAlignment="1">
      <alignment horizontal="center" vertical="top"/>
    </xf>
    <xf numFmtId="49" fontId="27" fillId="29" borderId="49" xfId="0" applyNumberFormat="1" applyFont="1" applyFill="1" applyBorder="1" applyAlignment="1">
      <alignment horizontal="left" vertical="top"/>
    </xf>
    <xf numFmtId="49" fontId="27" fillId="29" borderId="50" xfId="0" applyNumberFormat="1" applyFont="1" applyFill="1" applyBorder="1" applyAlignment="1">
      <alignment horizontal="center" vertical="top"/>
    </xf>
    <xf numFmtId="49" fontId="16" fillId="29" borderId="49" xfId="0" applyNumberFormat="1" applyFont="1" applyFill="1" applyBorder="1" applyAlignment="1">
      <alignment horizontal="left" vertical="top"/>
    </xf>
    <xf numFmtId="2" fontId="17" fillId="29" borderId="15" xfId="0" applyNumberFormat="1" applyFont="1" applyFill="1" applyBorder="1" applyAlignment="1">
      <alignment horizontal="center" vertical="top"/>
    </xf>
    <xf numFmtId="2" fontId="17" fillId="29" borderId="9" xfId="0" applyNumberFormat="1" applyFont="1" applyFill="1" applyBorder="1" applyAlignment="1">
      <alignment horizontal="center" vertical="top"/>
    </xf>
    <xf numFmtId="2" fontId="17" fillId="29" borderId="78" xfId="0" applyNumberFormat="1" applyFont="1" applyFill="1" applyBorder="1" applyAlignment="1">
      <alignment horizontal="center" vertical="top"/>
    </xf>
    <xf numFmtId="49" fontId="17" fillId="30" borderId="44" xfId="0" applyNumberFormat="1" applyFont="1" applyFill="1" applyBorder="1" applyAlignment="1">
      <alignment horizontal="right" vertical="top"/>
    </xf>
    <xf numFmtId="2" fontId="17" fillId="30" borderId="38" xfId="0" applyNumberFormat="1" applyFont="1" applyFill="1" applyBorder="1" applyAlignment="1">
      <alignment horizontal="center" vertical="top"/>
    </xf>
    <xf numFmtId="2" fontId="17" fillId="30" borderId="49" xfId="0" applyNumberFormat="1" applyFont="1" applyFill="1" applyBorder="1" applyAlignment="1">
      <alignment horizontal="center" vertical="top"/>
    </xf>
    <xf numFmtId="2" fontId="17" fillId="30" borderId="159" xfId="0" applyNumberFormat="1" applyFont="1" applyFill="1" applyBorder="1" applyAlignment="1">
      <alignment horizontal="center" vertical="top"/>
    </xf>
    <xf numFmtId="49" fontId="17" fillId="30" borderId="23" xfId="0" applyNumberFormat="1" applyFont="1" applyFill="1" applyBorder="1" applyAlignment="1">
      <alignment horizontal="center" vertical="top"/>
    </xf>
    <xf numFmtId="49" fontId="16" fillId="29" borderId="38" xfId="0" applyNumberFormat="1" applyFont="1" applyFill="1" applyBorder="1" applyAlignment="1">
      <alignment horizontal="center" vertical="top"/>
    </xf>
    <xf numFmtId="49" fontId="16" fillId="29" borderId="22" xfId="0" applyNumberFormat="1" applyFont="1" applyFill="1" applyBorder="1" applyAlignment="1">
      <alignment horizontal="left" vertical="top"/>
    </xf>
    <xf numFmtId="49" fontId="16" fillId="30" borderId="111" xfId="0" applyNumberFormat="1" applyFont="1" applyFill="1" applyBorder="1" applyAlignment="1">
      <alignment horizontal="center" vertical="top"/>
    </xf>
    <xf numFmtId="49" fontId="16" fillId="29" borderId="73" xfId="0" applyNumberFormat="1" applyFont="1" applyFill="1" applyBorder="1" applyAlignment="1">
      <alignment horizontal="center" vertical="top"/>
    </xf>
    <xf numFmtId="49" fontId="16" fillId="29" borderId="37" xfId="0" applyNumberFormat="1" applyFont="1" applyFill="1" applyBorder="1" applyAlignment="1">
      <alignment horizontal="center" vertical="top"/>
    </xf>
    <xf numFmtId="49" fontId="17" fillId="31" borderId="62" xfId="0" applyNumberFormat="1" applyFont="1" applyFill="1" applyBorder="1" applyAlignment="1">
      <alignment horizontal="center" vertical="top"/>
    </xf>
    <xf numFmtId="49" fontId="17" fillId="0" borderId="0" xfId="0" applyNumberFormat="1" applyFont="1" applyAlignment="1">
      <alignment vertical="top"/>
    </xf>
    <xf numFmtId="0" fontId="13" fillId="0" borderId="0" xfId="0" applyFont="1" applyAlignment="1">
      <alignment horizontal="right" vertical="top" wrapText="1"/>
    </xf>
    <xf numFmtId="2" fontId="17" fillId="32" borderId="44" xfId="0" applyNumberFormat="1" applyFont="1" applyFill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2" fontId="17" fillId="27" borderId="111" xfId="0" applyNumberFormat="1" applyFont="1" applyFill="1" applyBorder="1" applyAlignment="1">
      <alignment horizontal="center" vertical="center"/>
    </xf>
    <xf numFmtId="0" fontId="17" fillId="27" borderId="79" xfId="0" applyFont="1" applyFill="1" applyBorder="1" applyAlignment="1">
      <alignment horizontal="center" vertical="center"/>
    </xf>
    <xf numFmtId="2" fontId="13" fillId="26" borderId="125" xfId="0" applyNumberFormat="1" applyFont="1" applyFill="1" applyBorder="1" applyAlignment="1">
      <alignment horizontal="center" vertical="center"/>
    </xf>
    <xf numFmtId="2" fontId="13" fillId="26" borderId="119" xfId="0" applyNumberFormat="1" applyFont="1" applyFill="1" applyBorder="1" applyAlignment="1">
      <alignment horizontal="center" vertical="center"/>
    </xf>
    <xf numFmtId="2" fontId="13" fillId="26" borderId="110" xfId="0" applyNumberFormat="1" applyFont="1" applyFill="1" applyBorder="1" applyAlignment="1">
      <alignment horizontal="center" vertical="center"/>
    </xf>
    <xf numFmtId="2" fontId="13" fillId="26" borderId="96" xfId="0" applyNumberFormat="1" applyFont="1" applyFill="1" applyBorder="1" applyAlignment="1">
      <alignment horizontal="center" vertical="center"/>
    </xf>
    <xf numFmtId="0" fontId="13" fillId="25" borderId="52" xfId="0" applyFont="1" applyFill="1" applyBorder="1" applyAlignment="1">
      <alignment horizontal="center" vertical="center"/>
    </xf>
    <xf numFmtId="2" fontId="13" fillId="26" borderId="52" xfId="0" applyNumberFormat="1" applyFont="1" applyFill="1" applyBorder="1" applyAlignment="1">
      <alignment horizontal="center" vertical="center"/>
    </xf>
    <xf numFmtId="2" fontId="13" fillId="0" borderId="175" xfId="0" applyNumberFormat="1" applyFont="1" applyBorder="1" applyAlignment="1">
      <alignment horizontal="center" vertical="center"/>
    </xf>
    <xf numFmtId="2" fontId="13" fillId="26" borderId="175" xfId="0" applyNumberFormat="1" applyFont="1" applyFill="1" applyBorder="1" applyAlignment="1">
      <alignment horizontal="center" vertical="center"/>
    </xf>
    <xf numFmtId="2" fontId="13" fillId="26" borderId="25" xfId="0" applyNumberFormat="1" applyFont="1" applyFill="1" applyBorder="1" applyAlignment="1">
      <alignment horizontal="center" vertical="center"/>
    </xf>
    <xf numFmtId="2" fontId="13" fillId="26" borderId="93" xfId="0" applyNumberFormat="1" applyFont="1" applyFill="1" applyBorder="1" applyAlignment="1">
      <alignment horizontal="center" vertical="center"/>
    </xf>
    <xf numFmtId="2" fontId="17" fillId="27" borderId="118" xfId="0" applyNumberFormat="1" applyFont="1" applyFill="1" applyBorder="1" applyAlignment="1">
      <alignment horizontal="center" vertical="center"/>
    </xf>
    <xf numFmtId="2" fontId="17" fillId="27" borderId="74" xfId="0" applyNumberFormat="1" applyFont="1" applyFill="1" applyBorder="1" applyAlignment="1">
      <alignment horizontal="center" vertical="center"/>
    </xf>
    <xf numFmtId="0" fontId="13" fillId="25" borderId="39" xfId="0" applyFont="1" applyFill="1" applyBorder="1" applyAlignment="1">
      <alignment horizontal="center" vertical="center" wrapText="1"/>
    </xf>
    <xf numFmtId="2" fontId="13" fillId="25" borderId="88" xfId="0" applyNumberFormat="1" applyFont="1" applyFill="1" applyBorder="1" applyAlignment="1">
      <alignment horizontal="center" vertical="center"/>
    </xf>
    <xf numFmtId="2" fontId="13" fillId="25" borderId="87" xfId="0" applyNumberFormat="1" applyFont="1" applyFill="1" applyBorder="1" applyAlignment="1">
      <alignment horizontal="center" vertical="center"/>
    </xf>
    <xf numFmtId="2" fontId="13" fillId="25" borderId="125" xfId="0" applyNumberFormat="1" applyFont="1" applyFill="1" applyBorder="1" applyAlignment="1">
      <alignment horizontal="center" vertical="center"/>
    </xf>
    <xf numFmtId="2" fontId="13" fillId="25" borderId="96" xfId="0" applyNumberFormat="1" applyFont="1" applyFill="1" applyBorder="1" applyAlignment="1">
      <alignment horizontal="center" vertical="center"/>
    </xf>
    <xf numFmtId="2" fontId="13" fillId="25" borderId="95" xfId="0" applyNumberFormat="1" applyFont="1" applyFill="1" applyBorder="1" applyAlignment="1">
      <alignment horizontal="center" vertical="center"/>
    </xf>
    <xf numFmtId="2" fontId="17" fillId="27" borderId="129" xfId="0" applyNumberFormat="1" applyFont="1" applyFill="1" applyBorder="1" applyAlignment="1">
      <alignment horizontal="center" vertical="center"/>
    </xf>
    <xf numFmtId="2" fontId="13" fillId="25" borderId="94" xfId="0" applyNumberFormat="1" applyFont="1" applyFill="1" applyBorder="1" applyAlignment="1">
      <alignment horizontal="center" vertical="center"/>
    </xf>
    <xf numFmtId="2" fontId="13" fillId="26" borderId="85" xfId="0" applyNumberFormat="1" applyFont="1" applyFill="1" applyBorder="1" applyAlignment="1">
      <alignment horizontal="center" vertical="center"/>
    </xf>
    <xf numFmtId="49" fontId="17" fillId="29" borderId="139" xfId="0" applyNumberFormat="1" applyFont="1" applyFill="1" applyBorder="1" applyAlignment="1">
      <alignment horizontal="center" vertical="top"/>
    </xf>
    <xf numFmtId="2" fontId="17" fillId="27" borderId="78" xfId="0" applyNumberFormat="1" applyFont="1" applyFill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2" fontId="13" fillId="26" borderId="69" xfId="0" applyNumberFormat="1" applyFont="1" applyFill="1" applyBorder="1" applyAlignment="1">
      <alignment horizontal="center" vertical="center"/>
    </xf>
    <xf numFmtId="2" fontId="17" fillId="27" borderId="33" xfId="0" applyNumberFormat="1" applyFont="1" applyFill="1" applyBorder="1" applyAlignment="1">
      <alignment horizontal="center" vertical="center"/>
    </xf>
    <xf numFmtId="0" fontId="15" fillId="25" borderId="52" xfId="0" applyFont="1" applyFill="1" applyBorder="1" applyAlignment="1">
      <alignment horizontal="center" vertical="center"/>
    </xf>
    <xf numFmtId="2" fontId="13" fillId="25" borderId="52" xfId="0" applyNumberFormat="1" applyFont="1" applyFill="1" applyBorder="1" applyAlignment="1">
      <alignment horizontal="center" vertical="center"/>
    </xf>
    <xf numFmtId="0" fontId="17" fillId="35" borderId="125" xfId="0" applyFont="1" applyFill="1" applyBorder="1" applyAlignment="1">
      <alignment horizontal="center" vertical="center"/>
    </xf>
    <xf numFmtId="2" fontId="17" fillId="35" borderId="111" xfId="0" applyNumberFormat="1" applyFont="1" applyFill="1" applyBorder="1" applyAlignment="1">
      <alignment horizontal="center" vertical="center"/>
    </xf>
    <xf numFmtId="0" fontId="15" fillId="0" borderId="164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17" fillId="28" borderId="125" xfId="0" applyFont="1" applyFill="1" applyBorder="1" applyAlignment="1">
      <alignment horizontal="center" vertical="center"/>
    </xf>
    <xf numFmtId="2" fontId="17" fillId="28" borderId="111" xfId="0" applyNumberFormat="1" applyFont="1" applyFill="1" applyBorder="1" applyAlignment="1">
      <alignment horizontal="center" vertical="center"/>
    </xf>
    <xf numFmtId="2" fontId="17" fillId="28" borderId="122" xfId="0" applyNumberFormat="1" applyFont="1" applyFill="1" applyBorder="1" applyAlignment="1">
      <alignment horizontal="center" vertical="center"/>
    </xf>
    <xf numFmtId="0" fontId="13" fillId="25" borderId="120" xfId="0" applyFont="1" applyFill="1" applyBorder="1" applyAlignment="1">
      <alignment horizontal="center" vertical="center"/>
    </xf>
    <xf numFmtId="2" fontId="13" fillId="26" borderId="95" xfId="0" applyNumberFormat="1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7" fillId="28" borderId="87" xfId="0" applyFont="1" applyFill="1" applyBorder="1" applyAlignment="1">
      <alignment horizontal="center" vertical="center"/>
    </xf>
    <xf numFmtId="2" fontId="17" fillId="28" borderId="121" xfId="0" applyNumberFormat="1" applyFont="1" applyFill="1" applyBorder="1" applyAlignment="1">
      <alignment horizontal="center" vertical="center"/>
    </xf>
    <xf numFmtId="2" fontId="17" fillId="28" borderId="129" xfId="0" applyNumberFormat="1" applyFont="1" applyFill="1" applyBorder="1" applyAlignment="1">
      <alignment horizontal="center" vertical="center"/>
    </xf>
    <xf numFmtId="2" fontId="13" fillId="25" borderId="91" xfId="0" applyNumberFormat="1" applyFont="1" applyFill="1" applyBorder="1" applyAlignment="1">
      <alignment horizontal="center" vertical="center"/>
    </xf>
    <xf numFmtId="2" fontId="13" fillId="25" borderId="86" xfId="0" applyNumberFormat="1" applyFont="1" applyFill="1" applyBorder="1" applyAlignment="1">
      <alignment horizontal="center" vertical="center"/>
    </xf>
    <xf numFmtId="0" fontId="13" fillId="25" borderId="88" xfId="0" applyFont="1" applyFill="1" applyBorder="1" applyAlignment="1">
      <alignment horizontal="center" vertical="center"/>
    </xf>
    <xf numFmtId="0" fontId="13" fillId="25" borderId="96" xfId="0" applyFont="1" applyFill="1" applyBorder="1" applyAlignment="1">
      <alignment horizontal="center" vertical="center"/>
    </xf>
    <xf numFmtId="49" fontId="16" fillId="29" borderId="0" xfId="0" applyNumberFormat="1" applyFont="1" applyFill="1" applyAlignment="1">
      <alignment vertical="center"/>
    </xf>
    <xf numFmtId="49" fontId="16" fillId="29" borderId="37" xfId="0" applyNumberFormat="1" applyFont="1" applyFill="1" applyBorder="1" applyAlignment="1">
      <alignment vertical="center"/>
    </xf>
    <xf numFmtId="2" fontId="13" fillId="26" borderId="169" xfId="0" applyNumberFormat="1" applyFont="1" applyFill="1" applyBorder="1" applyAlignment="1">
      <alignment horizontal="center" vertical="center"/>
    </xf>
    <xf numFmtId="2" fontId="13" fillId="26" borderId="168" xfId="0" applyNumberFormat="1" applyFont="1" applyFill="1" applyBorder="1" applyAlignment="1">
      <alignment horizontal="center" vertical="center"/>
    </xf>
    <xf numFmtId="0" fontId="15" fillId="25" borderId="79" xfId="0" applyFont="1" applyFill="1" applyBorder="1" applyAlignment="1">
      <alignment horizontal="center" vertical="center"/>
    </xf>
    <xf numFmtId="2" fontId="13" fillId="26" borderId="74" xfId="0" applyNumberFormat="1" applyFont="1" applyFill="1" applyBorder="1" applyAlignment="1">
      <alignment horizontal="center" vertical="center"/>
    </xf>
    <xf numFmtId="2" fontId="13" fillId="26" borderId="80" xfId="0" applyNumberFormat="1" applyFont="1" applyFill="1" applyBorder="1" applyAlignment="1">
      <alignment horizontal="center" vertical="center"/>
    </xf>
    <xf numFmtId="2" fontId="13" fillId="26" borderId="72" xfId="0" applyNumberFormat="1" applyFont="1" applyFill="1" applyBorder="1" applyAlignment="1">
      <alignment horizontal="center" vertical="center"/>
    </xf>
    <xf numFmtId="0" fontId="15" fillId="25" borderId="52" xfId="0" applyFont="1" applyFill="1" applyBorder="1" applyAlignment="1">
      <alignment horizontal="center" vertical="center" wrapText="1"/>
    </xf>
    <xf numFmtId="0" fontId="15" fillId="25" borderId="175" xfId="0" applyFont="1" applyFill="1" applyBorder="1" applyAlignment="1">
      <alignment horizontal="center" vertical="center" wrapText="1"/>
    </xf>
    <xf numFmtId="0" fontId="17" fillId="28" borderId="33" xfId="0" applyFont="1" applyFill="1" applyBorder="1" applyAlignment="1">
      <alignment horizontal="center" vertical="center"/>
    </xf>
    <xf numFmtId="49" fontId="16" fillId="29" borderId="37" xfId="0" applyNumberFormat="1" applyFont="1" applyFill="1" applyBorder="1" applyAlignment="1">
      <alignment horizontal="right" vertical="center"/>
    </xf>
    <xf numFmtId="2" fontId="16" fillId="29" borderId="39" xfId="0" applyNumberFormat="1" applyFont="1" applyFill="1" applyBorder="1" applyAlignment="1">
      <alignment horizontal="center" vertical="center"/>
    </xf>
    <xf numFmtId="49" fontId="27" fillId="29" borderId="50" xfId="0" applyNumberFormat="1" applyFont="1" applyFill="1" applyBorder="1" applyAlignment="1">
      <alignment horizontal="right" vertical="center"/>
    </xf>
    <xf numFmtId="2" fontId="16" fillId="29" borderId="50" xfId="0" applyNumberFormat="1" applyFont="1" applyFill="1" applyBorder="1" applyAlignment="1">
      <alignment horizontal="center" vertical="center"/>
    </xf>
    <xf numFmtId="49" fontId="16" fillId="29" borderId="50" xfId="0" applyNumberFormat="1" applyFont="1" applyFill="1" applyBorder="1" applyAlignment="1">
      <alignment horizontal="center" vertical="center"/>
    </xf>
    <xf numFmtId="49" fontId="16" fillId="29" borderId="66" xfId="0" applyNumberFormat="1" applyFont="1" applyFill="1" applyBorder="1" applyAlignment="1">
      <alignment horizontal="center" vertical="center"/>
    </xf>
    <xf numFmtId="49" fontId="16" fillId="29" borderId="66" xfId="0" applyNumberFormat="1" applyFont="1" applyFill="1" applyBorder="1" applyAlignment="1">
      <alignment horizontal="right" vertical="center"/>
    </xf>
    <xf numFmtId="2" fontId="16" fillId="29" borderId="47" xfId="0" applyNumberFormat="1" applyFont="1" applyFill="1" applyBorder="1" applyAlignment="1">
      <alignment horizontal="center" vertical="center"/>
    </xf>
    <xf numFmtId="49" fontId="16" fillId="29" borderId="50" xfId="0" applyNumberFormat="1" applyFont="1" applyFill="1" applyBorder="1" applyAlignment="1">
      <alignment horizontal="right" vertical="center"/>
    </xf>
    <xf numFmtId="0" fontId="15" fillId="25" borderId="47" xfId="0" applyFont="1" applyFill="1" applyBorder="1" applyAlignment="1">
      <alignment horizontal="center" vertical="center"/>
    </xf>
    <xf numFmtId="2" fontId="13" fillId="26" borderId="67" xfId="0" applyNumberFormat="1" applyFont="1" applyFill="1" applyBorder="1" applyAlignment="1">
      <alignment horizontal="center" vertical="center"/>
    </xf>
    <xf numFmtId="2" fontId="13" fillId="26" borderId="46" xfId="0" applyNumberFormat="1" applyFont="1" applyFill="1" applyBorder="1" applyAlignment="1">
      <alignment horizontal="center" vertical="center"/>
    </xf>
    <xf numFmtId="0" fontId="16" fillId="27" borderId="118" xfId="0" applyFont="1" applyFill="1" applyBorder="1" applyAlignment="1">
      <alignment horizontal="center" vertical="center"/>
    </xf>
    <xf numFmtId="2" fontId="17" fillId="27" borderId="133" xfId="0" applyNumberFormat="1" applyFont="1" applyFill="1" applyBorder="1" applyAlignment="1">
      <alignment horizontal="center" vertical="center"/>
    </xf>
    <xf numFmtId="2" fontId="17" fillId="27" borderId="151" xfId="0" applyNumberFormat="1" applyFont="1" applyFill="1" applyBorder="1" applyAlignment="1">
      <alignment horizontal="center" vertical="center"/>
    </xf>
    <xf numFmtId="0" fontId="14" fillId="0" borderId="105" xfId="0" applyFont="1" applyBorder="1" applyAlignment="1">
      <alignment horizontal="left" vertical="center" wrapText="1"/>
    </xf>
    <xf numFmtId="2" fontId="13" fillId="0" borderId="94" xfId="0" applyNumberFormat="1" applyFont="1" applyBorder="1" applyAlignment="1">
      <alignment horizontal="center" vertical="center"/>
    </xf>
    <xf numFmtId="0" fontId="16" fillId="27" borderId="134" xfId="0" applyFont="1" applyFill="1" applyBorder="1" applyAlignment="1">
      <alignment horizontal="center" vertical="center"/>
    </xf>
    <xf numFmtId="2" fontId="13" fillId="26" borderId="14" xfId="0" applyNumberFormat="1" applyFont="1" applyFill="1" applyBorder="1" applyAlignment="1">
      <alignment horizontal="center" vertical="center"/>
    </xf>
    <xf numFmtId="2" fontId="13" fillId="26" borderId="150" xfId="0" applyNumberFormat="1" applyFont="1" applyFill="1" applyBorder="1" applyAlignment="1">
      <alignment horizontal="center" vertical="center"/>
    </xf>
    <xf numFmtId="2" fontId="13" fillId="26" borderId="91" xfId="0" applyNumberFormat="1" applyFont="1" applyFill="1" applyBorder="1" applyAlignment="1">
      <alignment horizontal="center" vertical="center"/>
    </xf>
    <xf numFmtId="2" fontId="13" fillId="26" borderId="92" xfId="0" applyNumberFormat="1" applyFont="1" applyFill="1" applyBorder="1" applyAlignment="1">
      <alignment horizontal="center" vertical="center"/>
    </xf>
    <xf numFmtId="2" fontId="13" fillId="26" borderId="86" xfId="0" applyNumberFormat="1" applyFont="1" applyFill="1" applyBorder="1" applyAlignment="1">
      <alignment horizontal="center" vertical="center"/>
    </xf>
    <xf numFmtId="0" fontId="15" fillId="25" borderId="87" xfId="0" applyFont="1" applyFill="1" applyBorder="1" applyAlignment="1">
      <alignment horizontal="center" vertical="center"/>
    </xf>
    <xf numFmtId="2" fontId="17" fillId="29" borderId="15" xfId="0" applyNumberFormat="1" applyFont="1" applyFill="1" applyBorder="1" applyAlignment="1">
      <alignment horizontal="center" vertical="center"/>
    </xf>
    <xf numFmtId="2" fontId="17" fillId="29" borderId="9" xfId="0" applyNumberFormat="1" applyFont="1" applyFill="1" applyBorder="1" applyAlignment="1">
      <alignment horizontal="center" vertical="center"/>
    </xf>
    <xf numFmtId="49" fontId="16" fillId="29" borderId="37" xfId="0" applyNumberFormat="1" applyFont="1" applyFill="1" applyBorder="1" applyAlignment="1">
      <alignment horizontal="center" vertical="center"/>
    </xf>
    <xf numFmtId="2" fontId="17" fillId="31" borderId="30" xfId="0" applyNumberFormat="1" applyFont="1" applyFill="1" applyBorder="1" applyAlignment="1">
      <alignment horizontal="center" vertical="center"/>
    </xf>
    <xf numFmtId="2" fontId="17" fillId="31" borderId="62" xfId="0" applyNumberFormat="1" applyFont="1" applyFill="1" applyBorder="1" applyAlignment="1">
      <alignment horizontal="center" vertical="center"/>
    </xf>
    <xf numFmtId="2" fontId="17" fillId="29" borderId="27" xfId="0" applyNumberFormat="1" applyFont="1" applyFill="1" applyBorder="1" applyAlignment="1">
      <alignment horizontal="center" vertical="center"/>
    </xf>
    <xf numFmtId="2" fontId="13" fillId="26" borderId="20" xfId="0" applyNumberFormat="1" applyFont="1" applyFill="1" applyBorder="1" applyAlignment="1">
      <alignment horizontal="center" vertical="center"/>
    </xf>
    <xf numFmtId="2" fontId="13" fillId="26" borderId="21" xfId="0" applyNumberFormat="1" applyFont="1" applyFill="1" applyBorder="1" applyAlignment="1">
      <alignment horizontal="center" vertical="center"/>
    </xf>
    <xf numFmtId="2" fontId="13" fillId="25" borderId="120" xfId="0" applyNumberFormat="1" applyFont="1" applyFill="1" applyBorder="1" applyAlignment="1">
      <alignment horizontal="center" vertical="center"/>
    </xf>
    <xf numFmtId="2" fontId="13" fillId="25" borderId="90" xfId="0" applyNumberFormat="1" applyFont="1" applyFill="1" applyBorder="1" applyAlignment="1">
      <alignment horizontal="center" vertical="center"/>
    </xf>
    <xf numFmtId="0" fontId="13" fillId="25" borderId="93" xfId="0" applyFont="1" applyFill="1" applyBorder="1" applyAlignment="1">
      <alignment horizontal="center" vertical="center"/>
    </xf>
    <xf numFmtId="0" fontId="17" fillId="27" borderId="1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25" borderId="0" xfId="0" applyFont="1" applyFill="1" applyAlignment="1">
      <alignment horizontal="center" vertical="center"/>
    </xf>
    <xf numFmtId="0" fontId="13" fillId="25" borderId="105" xfId="0" applyFont="1" applyFill="1" applyBorder="1" applyAlignment="1">
      <alignment horizontal="center" vertical="center"/>
    </xf>
    <xf numFmtId="2" fontId="13" fillId="26" borderId="51" xfId="0" applyNumberFormat="1" applyFont="1" applyFill="1" applyBorder="1" applyAlignment="1">
      <alignment horizontal="center" vertical="center"/>
    </xf>
    <xf numFmtId="0" fontId="14" fillId="0" borderId="120" xfId="0" applyFont="1" applyBorder="1" applyAlignment="1">
      <alignment vertical="center" wrapText="1"/>
    </xf>
    <xf numFmtId="0" fontId="14" fillId="25" borderId="105" xfId="0" applyFont="1" applyFill="1" applyBorder="1" applyAlignment="1">
      <alignment horizontal="left" vertical="center" wrapText="1"/>
    </xf>
    <xf numFmtId="0" fontId="15" fillId="0" borderId="129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/>
    </xf>
    <xf numFmtId="0" fontId="14" fillId="0" borderId="109" xfId="0" applyFont="1" applyBorder="1" applyAlignment="1">
      <alignment horizontal="left" vertical="center" wrapText="1"/>
    </xf>
    <xf numFmtId="0" fontId="14" fillId="0" borderId="97" xfId="0" applyFont="1" applyBorder="1" applyAlignment="1">
      <alignment horizontal="left" vertical="center" wrapText="1"/>
    </xf>
    <xf numFmtId="0" fontId="14" fillId="0" borderId="99" xfId="0" applyFont="1" applyBorder="1" applyAlignment="1">
      <alignment horizontal="left" vertical="center" wrapText="1"/>
    </xf>
    <xf numFmtId="0" fontId="14" fillId="0" borderId="99" xfId="0" applyFont="1" applyBorder="1" applyAlignment="1">
      <alignment vertical="center" wrapText="1"/>
    </xf>
    <xf numFmtId="0" fontId="14" fillId="0" borderId="97" xfId="0" applyFont="1" applyBorder="1" applyAlignment="1">
      <alignment vertical="center" wrapText="1"/>
    </xf>
    <xf numFmtId="0" fontId="14" fillId="0" borderId="71" xfId="0" applyFont="1" applyBorder="1" applyAlignment="1">
      <alignment vertical="center" wrapText="1"/>
    </xf>
    <xf numFmtId="0" fontId="15" fillId="0" borderId="71" xfId="0" applyFont="1" applyBorder="1" applyAlignment="1">
      <alignment horizontal="left" vertical="center" wrapText="1"/>
    </xf>
    <xf numFmtId="0" fontId="14" fillId="0" borderId="116" xfId="0" applyFont="1" applyBorder="1" applyAlignment="1">
      <alignment horizontal="left" vertical="center" wrapText="1"/>
    </xf>
    <xf numFmtId="0" fontId="15" fillId="25" borderId="107" xfId="0" applyFont="1" applyFill="1" applyBorder="1" applyAlignment="1">
      <alignment vertical="center" wrapText="1"/>
    </xf>
    <xf numFmtId="0" fontId="15" fillId="25" borderId="105" xfId="0" applyFont="1" applyFill="1" applyBorder="1" applyAlignment="1">
      <alignment vertical="center" wrapText="1"/>
    </xf>
    <xf numFmtId="0" fontId="14" fillId="0" borderId="92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117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13" fillId="25" borderId="155" xfId="0" applyFont="1" applyFill="1" applyBorder="1" applyAlignment="1">
      <alignment horizontal="center" vertical="center"/>
    </xf>
    <xf numFmtId="0" fontId="13" fillId="25" borderId="102" xfId="0" applyFont="1" applyFill="1" applyBorder="1" applyAlignment="1">
      <alignment horizontal="center" vertical="center"/>
    </xf>
    <xf numFmtId="0" fontId="13" fillId="25" borderId="156" xfId="0" applyFont="1" applyFill="1" applyBorder="1" applyAlignment="1">
      <alignment horizontal="center" vertical="center"/>
    </xf>
    <xf numFmtId="0" fontId="13" fillId="25" borderId="33" xfId="0" applyFont="1" applyFill="1" applyBorder="1" applyAlignment="1">
      <alignment horizontal="center" vertical="center"/>
    </xf>
    <xf numFmtId="2" fontId="13" fillId="26" borderId="26" xfId="0" applyNumberFormat="1" applyFont="1" applyFill="1" applyBorder="1" applyAlignment="1">
      <alignment horizontal="center" vertical="center"/>
    </xf>
    <xf numFmtId="2" fontId="13" fillId="26" borderId="55" xfId="0" applyNumberFormat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/>
    </xf>
    <xf numFmtId="0" fontId="13" fillId="25" borderId="64" xfId="0" applyFont="1" applyFill="1" applyBorder="1" applyAlignment="1">
      <alignment horizontal="center" vertical="center" wrapText="1"/>
    </xf>
    <xf numFmtId="0" fontId="13" fillId="25" borderId="26" xfId="0" applyFont="1" applyFill="1" applyBorder="1" applyAlignment="1">
      <alignment horizontal="center" vertical="center" wrapText="1"/>
    </xf>
    <xf numFmtId="0" fontId="13" fillId="25" borderId="25" xfId="0" applyFont="1" applyFill="1" applyBorder="1" applyAlignment="1">
      <alignment horizontal="center" vertical="center" wrapText="1"/>
    </xf>
    <xf numFmtId="2" fontId="17" fillId="27" borderId="49" xfId="0" applyNumberFormat="1" applyFont="1" applyFill="1" applyBorder="1" applyAlignment="1">
      <alignment horizontal="center" vertical="center"/>
    </xf>
    <xf numFmtId="2" fontId="17" fillId="27" borderId="159" xfId="0" applyNumberFormat="1" applyFont="1" applyFill="1" applyBorder="1" applyAlignment="1">
      <alignment horizontal="center" vertical="center"/>
    </xf>
    <xf numFmtId="165" fontId="13" fillId="0" borderId="175" xfId="35" applyNumberFormat="1" applyFont="1" applyBorder="1" applyAlignment="1">
      <alignment horizontal="left" vertical="center" wrapText="1"/>
    </xf>
    <xf numFmtId="0" fontId="14" fillId="0" borderId="175" xfId="0" applyFont="1" applyBorder="1" applyAlignment="1">
      <alignment horizontal="left" vertical="center" wrapText="1"/>
    </xf>
    <xf numFmtId="2" fontId="13" fillId="25" borderId="154" xfId="0" applyNumberFormat="1" applyFont="1" applyFill="1" applyBorder="1" applyAlignment="1">
      <alignment horizontal="center" vertical="center"/>
    </xf>
    <xf numFmtId="0" fontId="15" fillId="0" borderId="179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/>
    </xf>
    <xf numFmtId="165" fontId="13" fillId="34" borderId="42" xfId="35" applyNumberFormat="1" applyFont="1" applyFill="1" applyBorder="1" applyAlignment="1">
      <alignment vertical="center" wrapText="1"/>
    </xf>
    <xf numFmtId="2" fontId="13" fillId="26" borderId="121" xfId="0" applyNumberFormat="1" applyFont="1" applyFill="1" applyBorder="1" applyAlignment="1">
      <alignment horizontal="center" vertical="center"/>
    </xf>
    <xf numFmtId="2" fontId="13" fillId="0" borderId="183" xfId="0" applyNumberFormat="1" applyFont="1" applyBorder="1" applyAlignment="1">
      <alignment horizontal="center" vertical="center"/>
    </xf>
    <xf numFmtId="2" fontId="13" fillId="0" borderId="184" xfId="0" applyNumberFormat="1" applyFont="1" applyBorder="1" applyAlignment="1">
      <alignment horizontal="center" vertical="center"/>
    </xf>
    <xf numFmtId="2" fontId="13" fillId="0" borderId="185" xfId="0" applyNumberFormat="1" applyFont="1" applyBorder="1" applyAlignment="1">
      <alignment horizontal="center" vertical="center"/>
    </xf>
    <xf numFmtId="2" fontId="28" fillId="28" borderId="38" xfId="0" applyNumberFormat="1" applyFont="1" applyFill="1" applyBorder="1" applyAlignment="1">
      <alignment horizontal="center"/>
    </xf>
    <xf numFmtId="2" fontId="11" fillId="26" borderId="161" xfId="0" applyNumberFormat="1" applyFont="1" applyFill="1" applyBorder="1" applyAlignment="1">
      <alignment horizontal="center" vertical="center"/>
    </xf>
    <xf numFmtId="49" fontId="15" fillId="25" borderId="52" xfId="0" applyNumberFormat="1" applyFont="1" applyFill="1" applyBorder="1" applyAlignment="1">
      <alignment horizontal="center" vertical="center"/>
    </xf>
    <xf numFmtId="0" fontId="13" fillId="0" borderId="54" xfId="0" applyFont="1" applyBorder="1" applyAlignment="1">
      <alignment vertical="center" wrapText="1"/>
    </xf>
    <xf numFmtId="0" fontId="16" fillId="27" borderId="87" xfId="0" applyFont="1" applyFill="1" applyBorder="1" applyAlignment="1">
      <alignment horizontal="center" vertical="center"/>
    </xf>
    <xf numFmtId="2" fontId="17" fillId="27" borderId="158" xfId="0" applyNumberFormat="1" applyFont="1" applyFill="1" applyBorder="1" applyAlignment="1">
      <alignment horizontal="center" vertical="center"/>
    </xf>
    <xf numFmtId="0" fontId="13" fillId="25" borderId="33" xfId="0" applyFont="1" applyFill="1" applyBorder="1" applyAlignment="1">
      <alignment horizontal="center" vertical="center" wrapText="1"/>
    </xf>
    <xf numFmtId="0" fontId="13" fillId="25" borderId="52" xfId="0" applyFont="1" applyFill="1" applyBorder="1" applyAlignment="1">
      <alignment horizontal="center" vertical="center" wrapText="1"/>
    </xf>
    <xf numFmtId="2" fontId="17" fillId="28" borderId="33" xfId="0" applyNumberFormat="1" applyFont="1" applyFill="1" applyBorder="1" applyAlignment="1">
      <alignment horizontal="center" vertical="center"/>
    </xf>
    <xf numFmtId="2" fontId="13" fillId="25" borderId="44" xfId="0" applyNumberFormat="1" applyFont="1" applyFill="1" applyBorder="1" applyAlignment="1">
      <alignment horizontal="center" vertical="center"/>
    </xf>
    <xf numFmtId="0" fontId="15" fillId="25" borderId="38" xfId="0" applyFont="1" applyFill="1" applyBorder="1" applyAlignment="1">
      <alignment horizontal="center" vertical="center"/>
    </xf>
    <xf numFmtId="2" fontId="13" fillId="25" borderId="49" xfId="0" applyNumberFormat="1" applyFont="1" applyFill="1" applyBorder="1" applyAlignment="1">
      <alignment horizontal="center" vertical="center"/>
    </xf>
    <xf numFmtId="0" fontId="13" fillId="25" borderId="37" xfId="0" applyFont="1" applyFill="1" applyBorder="1" applyAlignment="1">
      <alignment horizontal="center" vertical="center" wrapText="1"/>
    </xf>
    <xf numFmtId="165" fontId="13" fillId="34" borderId="175" xfId="35" applyNumberFormat="1" applyFont="1" applyFill="1" applyBorder="1" applyAlignment="1">
      <alignment vertical="center" wrapText="1"/>
    </xf>
    <xf numFmtId="2" fontId="11" fillId="0" borderId="175" xfId="0" applyNumberFormat="1" applyFont="1" applyBorder="1" applyAlignment="1">
      <alignment horizontal="center" vertical="center"/>
    </xf>
    <xf numFmtId="0" fontId="14" fillId="25" borderId="91" xfId="0" applyFont="1" applyFill="1" applyBorder="1" applyAlignment="1">
      <alignment vertical="center" wrapText="1"/>
    </xf>
    <xf numFmtId="0" fontId="14" fillId="25" borderId="102" xfId="0" applyFont="1" applyFill="1" applyBorder="1" applyAlignment="1">
      <alignment horizontal="left" vertical="center" wrapText="1"/>
    </xf>
    <xf numFmtId="0" fontId="13" fillId="25" borderId="100" xfId="0" applyFont="1" applyFill="1" applyBorder="1" applyAlignment="1">
      <alignment horizontal="center" vertical="center"/>
    </xf>
    <xf numFmtId="2" fontId="17" fillId="27" borderId="122" xfId="0" applyNumberFormat="1" applyFont="1" applyFill="1" applyBorder="1" applyAlignment="1">
      <alignment horizontal="center" vertical="center"/>
    </xf>
    <xf numFmtId="2" fontId="17" fillId="29" borderId="79" xfId="0" applyNumberFormat="1" applyFont="1" applyFill="1" applyBorder="1" applyAlignment="1">
      <alignment horizontal="center" vertical="center"/>
    </xf>
    <xf numFmtId="49" fontId="16" fillId="29" borderId="24" xfId="0" applyNumberFormat="1" applyFont="1" applyFill="1" applyBorder="1" applyAlignment="1">
      <alignment horizontal="center" vertical="top"/>
    </xf>
    <xf numFmtId="49" fontId="16" fillId="29" borderId="23" xfId="0" applyNumberFormat="1" applyFont="1" applyFill="1" applyBorder="1" applyAlignment="1">
      <alignment vertical="top"/>
    </xf>
    <xf numFmtId="49" fontId="16" fillId="29" borderId="89" xfId="0" applyNumberFormat="1" applyFont="1" applyFill="1" applyBorder="1" applyAlignment="1">
      <alignment vertical="top"/>
    </xf>
    <xf numFmtId="49" fontId="16" fillId="29" borderId="101" xfId="0" applyNumberFormat="1" applyFont="1" applyFill="1" applyBorder="1" applyAlignment="1">
      <alignment vertical="center"/>
    </xf>
    <xf numFmtId="0" fontId="13" fillId="25" borderId="95" xfId="0" applyFont="1" applyFill="1" applyBorder="1" applyAlignment="1">
      <alignment horizontal="center" vertical="center"/>
    </xf>
    <xf numFmtId="2" fontId="13" fillId="25" borderId="77" xfId="0" applyNumberFormat="1" applyFont="1" applyFill="1" applyBorder="1" applyAlignment="1">
      <alignment horizontal="center" vertical="center"/>
    </xf>
    <xf numFmtId="0" fontId="13" fillId="25" borderId="94" xfId="0" applyFont="1" applyFill="1" applyBorder="1" applyAlignment="1">
      <alignment horizontal="center" vertical="center"/>
    </xf>
    <xf numFmtId="165" fontId="13" fillId="0" borderId="52" xfId="35" applyNumberFormat="1" applyFont="1" applyBorder="1" applyAlignment="1">
      <alignment horizontal="left" vertical="center" wrapText="1"/>
    </xf>
    <xf numFmtId="2" fontId="13" fillId="25" borderId="188" xfId="0" applyNumberFormat="1" applyFont="1" applyFill="1" applyBorder="1" applyAlignment="1">
      <alignment horizontal="center" vertical="center"/>
    </xf>
    <xf numFmtId="2" fontId="13" fillId="25" borderId="189" xfId="0" applyNumberFormat="1" applyFont="1" applyFill="1" applyBorder="1" applyAlignment="1">
      <alignment horizontal="center" vertical="center"/>
    </xf>
    <xf numFmtId="2" fontId="15" fillId="25" borderId="91" xfId="0" applyNumberFormat="1" applyFont="1" applyFill="1" applyBorder="1" applyAlignment="1">
      <alignment horizontal="center" vertical="center"/>
    </xf>
    <xf numFmtId="49" fontId="15" fillId="25" borderId="93" xfId="0" applyNumberFormat="1" applyFont="1" applyFill="1" applyBorder="1" applyAlignment="1">
      <alignment horizontal="center" vertical="center"/>
    </xf>
    <xf numFmtId="49" fontId="15" fillId="25" borderId="94" xfId="0" applyNumberFormat="1" applyFont="1" applyFill="1" applyBorder="1" applyAlignment="1">
      <alignment horizontal="center" vertical="center"/>
    </xf>
    <xf numFmtId="49" fontId="15" fillId="25" borderId="95" xfId="0" applyNumberFormat="1" applyFont="1" applyFill="1" applyBorder="1" applyAlignment="1">
      <alignment horizontal="center" vertical="center"/>
    </xf>
    <xf numFmtId="2" fontId="15" fillId="25" borderId="93" xfId="0" applyNumberFormat="1" applyFont="1" applyFill="1" applyBorder="1" applyAlignment="1">
      <alignment horizontal="center" vertical="center"/>
    </xf>
    <xf numFmtId="2" fontId="15" fillId="25" borderId="94" xfId="0" applyNumberFormat="1" applyFont="1" applyFill="1" applyBorder="1" applyAlignment="1">
      <alignment horizontal="center" vertical="center"/>
    </xf>
    <xf numFmtId="2" fontId="15" fillId="25" borderId="95" xfId="0" applyNumberFormat="1" applyFont="1" applyFill="1" applyBorder="1" applyAlignment="1">
      <alignment horizontal="center" vertical="center"/>
    </xf>
    <xf numFmtId="49" fontId="17" fillId="30" borderId="118" xfId="0" applyNumberFormat="1" applyFont="1" applyFill="1" applyBorder="1" applyAlignment="1">
      <alignment horizontal="center" vertical="top"/>
    </xf>
    <xf numFmtId="2" fontId="17" fillId="29" borderId="133" xfId="0" applyNumberFormat="1" applyFont="1" applyFill="1" applyBorder="1" applyAlignment="1">
      <alignment horizontal="center" vertical="top"/>
    </xf>
    <xf numFmtId="2" fontId="17" fillId="29" borderId="151" xfId="0" applyNumberFormat="1" applyFont="1" applyFill="1" applyBorder="1" applyAlignment="1">
      <alignment horizontal="center" vertical="top"/>
    </xf>
    <xf numFmtId="2" fontId="17" fillId="29" borderId="115" xfId="0" applyNumberFormat="1" applyFont="1" applyFill="1" applyBorder="1" applyAlignment="1">
      <alignment horizontal="center" vertical="top"/>
    </xf>
    <xf numFmtId="0" fontId="16" fillId="27" borderId="125" xfId="0" applyFont="1" applyFill="1" applyBorder="1" applyAlignment="1">
      <alignment horizontal="center" vertical="center"/>
    </xf>
    <xf numFmtId="2" fontId="17" fillId="27" borderId="191" xfId="0" applyNumberFormat="1" applyFont="1" applyFill="1" applyBorder="1" applyAlignment="1">
      <alignment horizontal="center" vertical="center"/>
    </xf>
    <xf numFmtId="2" fontId="17" fillId="27" borderId="192" xfId="0" applyNumberFormat="1" applyFont="1" applyFill="1" applyBorder="1" applyAlignment="1">
      <alignment horizontal="center" vertical="center"/>
    </xf>
    <xf numFmtId="49" fontId="16" fillId="29" borderId="24" xfId="0" applyNumberFormat="1" applyFont="1" applyFill="1" applyBorder="1" applyAlignment="1">
      <alignment horizontal="left" vertical="top"/>
    </xf>
    <xf numFmtId="49" fontId="16" fillId="29" borderId="43" xfId="0" applyNumberFormat="1" applyFont="1" applyFill="1" applyBorder="1" applyAlignment="1">
      <alignment horizontal="center" vertical="top"/>
    </xf>
    <xf numFmtId="2" fontId="16" fillId="29" borderId="43" xfId="0" applyNumberFormat="1" applyFont="1" applyFill="1" applyBorder="1" applyAlignment="1">
      <alignment horizontal="center" vertical="top"/>
    </xf>
    <xf numFmtId="0" fontId="15" fillId="0" borderId="118" xfId="0" applyFont="1" applyBorder="1" applyAlignment="1">
      <alignment horizontal="center" vertical="center"/>
    </xf>
    <xf numFmtId="2" fontId="13" fillId="0" borderId="133" xfId="0" applyNumberFormat="1" applyFont="1" applyBorder="1" applyAlignment="1">
      <alignment horizontal="center" vertical="center"/>
    </xf>
    <xf numFmtId="2" fontId="13" fillId="0" borderId="177" xfId="0" applyNumberFormat="1" applyFont="1" applyBorder="1" applyAlignment="1">
      <alignment horizontal="center" vertical="center"/>
    </xf>
    <xf numFmtId="49" fontId="16" fillId="29" borderId="42" xfId="0" applyNumberFormat="1" applyFont="1" applyFill="1" applyBorder="1" applyAlignment="1">
      <alignment horizontal="center" vertical="top"/>
    </xf>
    <xf numFmtId="2" fontId="16" fillId="29" borderId="42" xfId="0" applyNumberFormat="1" applyFont="1" applyFill="1" applyBorder="1" applyAlignment="1">
      <alignment horizontal="center" vertical="center"/>
    </xf>
    <xf numFmtId="49" fontId="16" fillId="29" borderId="42" xfId="0" applyNumberFormat="1" applyFont="1" applyFill="1" applyBorder="1" applyAlignment="1">
      <alignment horizontal="center" vertical="center"/>
    </xf>
    <xf numFmtId="0" fontId="16" fillId="27" borderId="79" xfId="0" applyFont="1" applyFill="1" applyBorder="1" applyAlignment="1">
      <alignment horizontal="center" vertical="center"/>
    </xf>
    <xf numFmtId="2" fontId="17" fillId="27" borderId="193" xfId="0" applyNumberFormat="1" applyFont="1" applyFill="1" applyBorder="1" applyAlignment="1">
      <alignment horizontal="center" vertical="center"/>
    </xf>
    <xf numFmtId="2" fontId="17" fillId="27" borderId="194" xfId="0" applyNumberFormat="1" applyFont="1" applyFill="1" applyBorder="1" applyAlignment="1">
      <alignment horizontal="center" vertical="center"/>
    </xf>
    <xf numFmtId="0" fontId="17" fillId="28" borderId="55" xfId="0" applyFont="1" applyFill="1" applyBorder="1" applyAlignment="1">
      <alignment horizontal="center" vertical="center"/>
    </xf>
    <xf numFmtId="0" fontId="13" fillId="25" borderId="148" xfId="0" applyFont="1" applyFill="1" applyBorder="1" applyAlignment="1">
      <alignment horizontal="center" vertical="center"/>
    </xf>
    <xf numFmtId="49" fontId="15" fillId="25" borderId="96" xfId="0" applyNumberFormat="1" applyFont="1" applyFill="1" applyBorder="1" applyAlignment="1">
      <alignment horizontal="center" vertical="center"/>
    </xf>
    <xf numFmtId="2" fontId="15" fillId="25" borderId="96" xfId="0" applyNumberFormat="1" applyFont="1" applyFill="1" applyBorder="1" applyAlignment="1">
      <alignment horizontal="center" vertical="center"/>
    </xf>
    <xf numFmtId="2" fontId="17" fillId="27" borderId="83" xfId="0" applyNumberFormat="1" applyFont="1" applyFill="1" applyBorder="1" applyAlignment="1">
      <alignment horizontal="center" vertical="center"/>
    </xf>
    <xf numFmtId="0" fontId="15" fillId="0" borderId="91" xfId="0" applyFont="1" applyBorder="1" applyAlignment="1">
      <alignment vertical="center" wrapText="1"/>
    </xf>
    <xf numFmtId="0" fontId="17" fillId="28" borderId="134" xfId="0" applyFont="1" applyFill="1" applyBorder="1" applyAlignment="1">
      <alignment horizontal="center" vertical="center"/>
    </xf>
    <xf numFmtId="2" fontId="17" fillId="27" borderId="132" xfId="0" applyNumberFormat="1" applyFont="1" applyFill="1" applyBorder="1" applyAlignment="1">
      <alignment horizontal="center" vertical="center"/>
    </xf>
    <xf numFmtId="0" fontId="15" fillId="25" borderId="144" xfId="0" applyFont="1" applyFill="1" applyBorder="1" applyAlignment="1">
      <alignment horizontal="center" vertical="center"/>
    </xf>
    <xf numFmtId="0" fontId="15" fillId="25" borderId="148" xfId="0" applyFont="1" applyFill="1" applyBorder="1" applyAlignment="1">
      <alignment horizontal="center" vertical="center"/>
    </xf>
    <xf numFmtId="2" fontId="17" fillId="27" borderId="167" xfId="0" applyNumberFormat="1" applyFont="1" applyFill="1" applyBorder="1" applyAlignment="1">
      <alignment horizontal="center" vertical="center"/>
    </xf>
    <xf numFmtId="0" fontId="15" fillId="25" borderId="140" xfId="0" applyFont="1" applyFill="1" applyBorder="1" applyAlignment="1">
      <alignment horizontal="center" vertical="center" wrapText="1"/>
    </xf>
    <xf numFmtId="0" fontId="15" fillId="25" borderId="163" xfId="0" applyFont="1" applyFill="1" applyBorder="1" applyAlignment="1">
      <alignment horizontal="center" vertical="center" wrapText="1"/>
    </xf>
    <xf numFmtId="2" fontId="13" fillId="26" borderId="160" xfId="0" applyNumberFormat="1" applyFont="1" applyFill="1" applyBorder="1" applyAlignment="1">
      <alignment horizontal="center" vertical="center"/>
    </xf>
    <xf numFmtId="2" fontId="13" fillId="26" borderId="178" xfId="0" applyNumberFormat="1" applyFont="1" applyFill="1" applyBorder="1" applyAlignment="1">
      <alignment horizontal="center" vertical="center"/>
    </xf>
    <xf numFmtId="2" fontId="13" fillId="25" borderId="37" xfId="0" applyNumberFormat="1" applyFont="1" applyFill="1" applyBorder="1" applyAlignment="1">
      <alignment horizontal="center" vertical="center"/>
    </xf>
    <xf numFmtId="0" fontId="13" fillId="25" borderId="95" xfId="0" applyFont="1" applyFill="1" applyBorder="1" applyAlignment="1">
      <alignment horizontal="center" vertical="center" wrapText="1"/>
    </xf>
    <xf numFmtId="2" fontId="13" fillId="26" borderId="195" xfId="0" applyNumberFormat="1" applyFont="1" applyFill="1" applyBorder="1" applyAlignment="1">
      <alignment horizontal="center" vertical="center"/>
    </xf>
    <xf numFmtId="0" fontId="13" fillId="25" borderId="119" xfId="0" applyFont="1" applyFill="1" applyBorder="1" applyAlignment="1">
      <alignment horizontal="center" vertical="center" wrapText="1"/>
    </xf>
    <xf numFmtId="0" fontId="13" fillId="25" borderId="110" xfId="0" applyFont="1" applyFill="1" applyBorder="1" applyAlignment="1">
      <alignment horizontal="center" vertical="center" wrapText="1"/>
    </xf>
    <xf numFmtId="0" fontId="17" fillId="28" borderId="44" xfId="0" applyFont="1" applyFill="1" applyBorder="1" applyAlignment="1">
      <alignment horizontal="center" vertical="center"/>
    </xf>
    <xf numFmtId="2" fontId="13" fillId="25" borderId="115" xfId="0" applyNumberFormat="1" applyFont="1" applyFill="1" applyBorder="1" applyAlignment="1">
      <alignment horizontal="center" vertical="center"/>
    </xf>
    <xf numFmtId="2" fontId="28" fillId="29" borderId="75" xfId="0" applyNumberFormat="1" applyFont="1" applyFill="1" applyBorder="1" applyAlignment="1">
      <alignment horizontal="center" vertical="center"/>
    </xf>
    <xf numFmtId="2" fontId="28" fillId="29" borderId="187" xfId="0" applyNumberFormat="1" applyFont="1" applyFill="1" applyBorder="1" applyAlignment="1">
      <alignment horizontal="center" vertical="center"/>
    </xf>
    <xf numFmtId="2" fontId="17" fillId="28" borderId="47" xfId="0" applyNumberFormat="1" applyFont="1" applyFill="1" applyBorder="1" applyAlignment="1">
      <alignment horizontal="center" vertical="center"/>
    </xf>
    <xf numFmtId="2" fontId="28" fillId="29" borderId="115" xfId="0" applyNumberFormat="1" applyFont="1" applyFill="1" applyBorder="1" applyAlignment="1">
      <alignment horizontal="center" vertical="center"/>
    </xf>
    <xf numFmtId="0" fontId="17" fillId="28" borderId="118" xfId="0" applyFont="1" applyFill="1" applyBorder="1" applyAlignment="1">
      <alignment horizontal="center" vertical="center"/>
    </xf>
    <xf numFmtId="2" fontId="17" fillId="28" borderId="76" xfId="0" applyNumberFormat="1" applyFont="1" applyFill="1" applyBorder="1" applyAlignment="1">
      <alignment horizontal="center" vertical="center"/>
    </xf>
    <xf numFmtId="2" fontId="13" fillId="0" borderId="91" xfId="0" applyNumberFormat="1" applyFont="1" applyBorder="1" applyAlignment="1">
      <alignment horizontal="center" vertical="center"/>
    </xf>
    <xf numFmtId="2" fontId="13" fillId="0" borderId="92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15" fillId="0" borderId="149" xfId="0" applyFont="1" applyBorder="1" applyAlignment="1">
      <alignment horizontal="center" vertical="center"/>
    </xf>
    <xf numFmtId="0" fontId="15" fillId="0" borderId="196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2" fontId="13" fillId="0" borderId="93" xfId="0" applyNumberFormat="1" applyFont="1" applyBorder="1" applyAlignment="1">
      <alignment horizontal="center" vertical="center"/>
    </xf>
    <xf numFmtId="2" fontId="13" fillId="0" borderId="95" xfId="0" applyNumberFormat="1" applyFont="1" applyBorder="1" applyAlignment="1">
      <alignment horizontal="center" vertical="center"/>
    </xf>
    <xf numFmtId="2" fontId="13" fillId="26" borderId="129" xfId="0" applyNumberFormat="1" applyFont="1" applyFill="1" applyBorder="1" applyAlignment="1">
      <alignment horizontal="center" vertical="center"/>
    </xf>
    <xf numFmtId="0" fontId="17" fillId="28" borderId="88" xfId="0" applyFont="1" applyFill="1" applyBorder="1" applyAlignment="1">
      <alignment horizontal="center" vertical="center"/>
    </xf>
    <xf numFmtId="0" fontId="14" fillId="25" borderId="100" xfId="0" applyFont="1" applyFill="1" applyBorder="1" applyAlignment="1">
      <alignment horizontal="left" vertical="center" wrapText="1"/>
    </xf>
    <xf numFmtId="2" fontId="17" fillId="28" borderId="89" xfId="0" applyNumberFormat="1" applyFont="1" applyFill="1" applyBorder="1" applyAlignment="1">
      <alignment horizontal="center" vertical="center"/>
    </xf>
    <xf numFmtId="2" fontId="17" fillId="28" borderId="115" xfId="0" applyNumberFormat="1" applyFont="1" applyFill="1" applyBorder="1" applyAlignment="1">
      <alignment horizontal="center" vertical="center"/>
    </xf>
    <xf numFmtId="0" fontId="15" fillId="25" borderId="88" xfId="0" applyFont="1" applyFill="1" applyBorder="1" applyAlignment="1">
      <alignment horizontal="center" vertical="center" wrapText="1"/>
    </xf>
    <xf numFmtId="49" fontId="16" fillId="25" borderId="88" xfId="34" quotePrefix="1" applyNumberFormat="1" applyFont="1" applyFill="1" applyBorder="1" applyAlignment="1">
      <alignment horizontal="center" vertical="top"/>
    </xf>
    <xf numFmtId="2" fontId="13" fillId="25" borderId="92" xfId="0" applyNumberFormat="1" applyFont="1" applyFill="1" applyBorder="1" applyAlignment="1">
      <alignment horizontal="center" vertical="center"/>
    </xf>
    <xf numFmtId="2" fontId="13" fillId="25" borderId="117" xfId="0" applyNumberFormat="1" applyFont="1" applyFill="1" applyBorder="1" applyAlignment="1">
      <alignment horizontal="center" vertical="center"/>
    </xf>
    <xf numFmtId="49" fontId="16" fillId="37" borderId="0" xfId="0" applyNumberFormat="1" applyFont="1" applyFill="1" applyAlignment="1">
      <alignment horizontal="center" vertical="top"/>
    </xf>
    <xf numFmtId="0" fontId="15" fillId="25" borderId="120" xfId="0" applyFont="1" applyFill="1" applyBorder="1" applyAlignment="1">
      <alignment vertical="center" wrapText="1"/>
    </xf>
    <xf numFmtId="0" fontId="17" fillId="28" borderId="47" xfId="0" applyFont="1" applyFill="1" applyBorder="1" applyAlignment="1">
      <alignment horizontal="center" vertical="center"/>
    </xf>
    <xf numFmtId="2" fontId="28" fillId="28" borderId="47" xfId="0" applyNumberFormat="1" applyFont="1" applyFill="1" applyBorder="1" applyAlignment="1">
      <alignment horizontal="center" vertical="center"/>
    </xf>
    <xf numFmtId="2" fontId="13" fillId="25" borderId="198" xfId="0" applyNumberFormat="1" applyFont="1" applyFill="1" applyBorder="1" applyAlignment="1">
      <alignment horizontal="center" vertical="center"/>
    </xf>
    <xf numFmtId="0" fontId="14" fillId="0" borderId="90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5" fillId="0" borderId="90" xfId="0" applyFont="1" applyBorder="1" applyAlignment="1">
      <alignment vertical="center" wrapText="1"/>
    </xf>
    <xf numFmtId="0" fontId="14" fillId="0" borderId="83" xfId="0" applyFont="1" applyBorder="1" applyAlignment="1">
      <alignment horizontal="left" vertical="center" wrapText="1"/>
    </xf>
    <xf numFmtId="0" fontId="15" fillId="25" borderId="89" xfId="0" applyFont="1" applyFill="1" applyBorder="1" applyAlignment="1">
      <alignment horizontal="center" vertical="center" wrapText="1"/>
    </xf>
    <xf numFmtId="49" fontId="16" fillId="36" borderId="83" xfId="0" applyNumberFormat="1" applyFont="1" applyFill="1" applyBorder="1" applyAlignment="1">
      <alignment horizontal="center" vertical="top"/>
    </xf>
    <xf numFmtId="49" fontId="16" fillId="36" borderId="77" xfId="0" applyNumberFormat="1" applyFont="1" applyFill="1" applyBorder="1" applyAlignment="1">
      <alignment horizontal="center" vertical="top"/>
    </xf>
    <xf numFmtId="49" fontId="16" fillId="36" borderId="72" xfId="0" applyNumberFormat="1" applyFont="1" applyFill="1" applyBorder="1" applyAlignment="1">
      <alignment horizontal="center" vertical="top"/>
    </xf>
    <xf numFmtId="0" fontId="15" fillId="25" borderId="87" xfId="0" applyFont="1" applyFill="1" applyBorder="1" applyAlignment="1">
      <alignment horizontal="center" vertical="center" wrapText="1"/>
    </xf>
    <xf numFmtId="49" fontId="16" fillId="25" borderId="87" xfId="34" quotePrefix="1" applyNumberFormat="1" applyFont="1" applyFill="1" applyBorder="1" applyAlignment="1">
      <alignment horizontal="center" vertical="top"/>
    </xf>
    <xf numFmtId="2" fontId="13" fillId="26" borderId="199" xfId="0" applyNumberFormat="1" applyFont="1" applyFill="1" applyBorder="1" applyAlignment="1">
      <alignment horizontal="center" vertical="center"/>
    </xf>
    <xf numFmtId="2" fontId="13" fillId="26" borderId="200" xfId="0" applyNumberFormat="1" applyFont="1" applyFill="1" applyBorder="1" applyAlignment="1">
      <alignment horizontal="center" vertical="center"/>
    </xf>
    <xf numFmtId="0" fontId="19" fillId="38" borderId="201" xfId="0" applyFont="1" applyFill="1" applyBorder="1" applyAlignment="1">
      <alignment wrapText="1"/>
    </xf>
    <xf numFmtId="0" fontId="15" fillId="25" borderId="126" xfId="0" applyFont="1" applyFill="1" applyBorder="1" applyAlignment="1">
      <alignment horizontal="center" vertical="center"/>
    </xf>
    <xf numFmtId="2" fontId="13" fillId="26" borderId="115" xfId="0" applyNumberFormat="1" applyFont="1" applyFill="1" applyBorder="1" applyAlignment="1">
      <alignment horizontal="center" vertical="center"/>
    </xf>
    <xf numFmtId="0" fontId="17" fillId="28" borderId="75" xfId="0" applyFont="1" applyFill="1" applyBorder="1" applyAlignment="1">
      <alignment horizontal="center" vertical="center"/>
    </xf>
    <xf numFmtId="2" fontId="17" fillId="28" borderId="139" xfId="0" applyNumberFormat="1" applyFont="1" applyFill="1" applyBorder="1" applyAlignment="1">
      <alignment horizontal="center" vertical="center"/>
    </xf>
    <xf numFmtId="0" fontId="17" fillId="28" borderId="66" xfId="0" applyFont="1" applyFill="1" applyBorder="1" applyAlignment="1">
      <alignment horizontal="center" vertical="center"/>
    </xf>
    <xf numFmtId="2" fontId="17" fillId="27" borderId="202" xfId="0" applyNumberFormat="1" applyFont="1" applyFill="1" applyBorder="1" applyAlignment="1">
      <alignment horizontal="center" vertical="center"/>
    </xf>
    <xf numFmtId="2" fontId="17" fillId="27" borderId="7" xfId="0" applyNumberFormat="1" applyFont="1" applyFill="1" applyBorder="1" applyAlignment="1">
      <alignment horizontal="center" vertical="center"/>
    </xf>
    <xf numFmtId="2" fontId="17" fillId="27" borderId="136" xfId="0" applyNumberFormat="1" applyFont="1" applyFill="1" applyBorder="1" applyAlignment="1">
      <alignment horizontal="center" vertical="center"/>
    </xf>
    <xf numFmtId="0" fontId="14" fillId="0" borderId="92" xfId="0" applyFont="1" applyBorder="1" applyAlignment="1">
      <alignment horizontal="left" vertical="center" wrapText="1"/>
    </xf>
    <xf numFmtId="0" fontId="15" fillId="0" borderId="92" xfId="0" applyFont="1" applyBorder="1" applyAlignment="1">
      <alignment horizontal="left" vertical="center" wrapText="1"/>
    </xf>
    <xf numFmtId="2" fontId="17" fillId="28" borderId="72" xfId="0" applyNumberFormat="1" applyFont="1" applyFill="1" applyBorder="1" applyAlignment="1">
      <alignment horizontal="center" vertical="center"/>
    </xf>
    <xf numFmtId="0" fontId="13" fillId="25" borderId="119" xfId="0" applyFont="1" applyFill="1" applyBorder="1" applyAlignment="1">
      <alignment horizontal="center" vertical="center"/>
    </xf>
    <xf numFmtId="0" fontId="13" fillId="25" borderId="203" xfId="0" applyFont="1" applyFill="1" applyBorder="1" applyAlignment="1">
      <alignment horizontal="center" vertical="center"/>
    </xf>
    <xf numFmtId="2" fontId="17" fillId="28" borderId="83" xfId="0" applyNumberFormat="1" applyFont="1" applyFill="1" applyBorder="1" applyAlignment="1">
      <alignment horizontal="center" vertical="center"/>
    </xf>
    <xf numFmtId="2" fontId="17" fillId="28" borderId="75" xfId="0" applyNumberFormat="1" applyFont="1" applyFill="1" applyBorder="1" applyAlignment="1">
      <alignment horizontal="center" vertical="center"/>
    </xf>
    <xf numFmtId="2" fontId="17" fillId="28" borderId="87" xfId="0" applyNumberFormat="1" applyFont="1" applyFill="1" applyBorder="1" applyAlignment="1">
      <alignment horizontal="center" vertical="center"/>
    </xf>
    <xf numFmtId="0" fontId="13" fillId="25" borderId="88" xfId="0" applyFont="1" applyFill="1" applyBorder="1" applyAlignment="1">
      <alignment vertical="top" wrapText="1"/>
    </xf>
    <xf numFmtId="0" fontId="13" fillId="25" borderId="87" xfId="0" applyFont="1" applyFill="1" applyBorder="1" applyAlignment="1">
      <alignment vertical="top" wrapText="1"/>
    </xf>
    <xf numFmtId="0" fontId="13" fillId="25" borderId="89" xfId="0" applyFont="1" applyFill="1" applyBorder="1" applyAlignment="1">
      <alignment vertical="top" wrapText="1"/>
    </xf>
    <xf numFmtId="0" fontId="15" fillId="25" borderId="94" xfId="0" applyFont="1" applyFill="1" applyBorder="1" applyAlignment="1">
      <alignment horizontal="left" vertical="center" wrapText="1"/>
    </xf>
    <xf numFmtId="0" fontId="13" fillId="25" borderId="146" xfId="0" applyFont="1" applyFill="1" applyBorder="1" applyAlignment="1">
      <alignment horizontal="center" vertical="center"/>
    </xf>
    <xf numFmtId="2" fontId="15" fillId="25" borderId="90" xfId="0" applyNumberFormat="1" applyFont="1" applyFill="1" applyBorder="1" applyAlignment="1">
      <alignment horizontal="center" vertical="center"/>
    </xf>
    <xf numFmtId="2" fontId="15" fillId="25" borderId="92" xfId="0" applyNumberFormat="1" applyFont="1" applyFill="1" applyBorder="1" applyAlignment="1">
      <alignment horizontal="center" vertical="center"/>
    </xf>
    <xf numFmtId="2" fontId="15" fillId="25" borderId="86" xfId="0" applyNumberFormat="1" applyFont="1" applyFill="1" applyBorder="1" applyAlignment="1">
      <alignment horizontal="center" vertical="center"/>
    </xf>
    <xf numFmtId="0" fontId="15" fillId="25" borderId="141" xfId="0" applyFont="1" applyFill="1" applyBorder="1" applyAlignment="1">
      <alignment horizontal="center" vertical="center"/>
    </xf>
    <xf numFmtId="2" fontId="13" fillId="26" borderId="185" xfId="0" applyNumberFormat="1" applyFont="1" applyFill="1" applyBorder="1" applyAlignment="1">
      <alignment horizontal="center" vertical="center"/>
    </xf>
    <xf numFmtId="165" fontId="13" fillId="0" borderId="169" xfId="35" applyNumberFormat="1" applyFont="1" applyBorder="1" applyAlignment="1">
      <alignment horizontal="left" vertical="center" wrapText="1"/>
    </xf>
    <xf numFmtId="49" fontId="13" fillId="0" borderId="123" xfId="0" applyNumberFormat="1" applyFont="1" applyBorder="1" applyAlignment="1">
      <alignment vertical="center" wrapText="1"/>
    </xf>
    <xf numFmtId="0" fontId="15" fillId="0" borderId="170" xfId="0" applyFont="1" applyBorder="1" applyAlignment="1">
      <alignment horizontal="center" vertical="center" wrapText="1"/>
    </xf>
    <xf numFmtId="2" fontId="13" fillId="0" borderId="142" xfId="0" applyNumberFormat="1" applyFont="1" applyBorder="1" applyAlignment="1">
      <alignment horizontal="center" vertical="center"/>
    </xf>
    <xf numFmtId="2" fontId="13" fillId="0" borderId="171" xfId="0" applyNumberFormat="1" applyFont="1" applyBorder="1" applyAlignment="1">
      <alignment horizontal="center" vertical="center"/>
    </xf>
    <xf numFmtId="2" fontId="13" fillId="0" borderId="85" xfId="0" applyNumberFormat="1" applyFont="1" applyBorder="1" applyAlignment="1">
      <alignment horizontal="center" vertical="center"/>
    </xf>
    <xf numFmtId="0" fontId="17" fillId="28" borderId="23" xfId="0" applyFont="1" applyFill="1" applyBorder="1" applyAlignment="1">
      <alignment horizontal="center" vertical="center"/>
    </xf>
    <xf numFmtId="2" fontId="29" fillId="28" borderId="77" xfId="0" applyNumberFormat="1" applyFont="1" applyFill="1" applyBorder="1" applyAlignment="1">
      <alignment horizontal="center" vertical="center"/>
    </xf>
    <xf numFmtId="2" fontId="17" fillId="28" borderId="0" xfId="0" applyNumberFormat="1" applyFont="1" applyFill="1" applyAlignment="1">
      <alignment horizontal="center" vertical="center"/>
    </xf>
    <xf numFmtId="2" fontId="17" fillId="28" borderId="78" xfId="0" applyNumberFormat="1" applyFont="1" applyFill="1" applyBorder="1" applyAlignment="1">
      <alignment horizontal="center" vertical="center"/>
    </xf>
    <xf numFmtId="2" fontId="13" fillId="26" borderId="94" xfId="0" applyNumberFormat="1" applyFont="1" applyFill="1" applyBorder="1" applyAlignment="1">
      <alignment horizontal="center" vertical="center"/>
    </xf>
    <xf numFmtId="2" fontId="17" fillId="28" borderId="134" xfId="0" applyNumberFormat="1" applyFont="1" applyFill="1" applyBorder="1" applyAlignment="1">
      <alignment horizontal="center" vertical="center"/>
    </xf>
    <xf numFmtId="2" fontId="17" fillId="28" borderId="104" xfId="0" applyNumberFormat="1" applyFont="1" applyFill="1" applyBorder="1" applyAlignment="1">
      <alignment horizontal="center" vertical="center"/>
    </xf>
    <xf numFmtId="0" fontId="13" fillId="25" borderId="34" xfId="0" applyFont="1" applyFill="1" applyBorder="1" applyAlignment="1">
      <alignment horizontal="center" vertical="center" wrapText="1"/>
    </xf>
    <xf numFmtId="0" fontId="13" fillId="25" borderId="75" xfId="0" applyFont="1" applyFill="1" applyBorder="1" applyAlignment="1">
      <alignment horizontal="center" vertical="center"/>
    </xf>
    <xf numFmtId="2" fontId="13" fillId="25" borderId="75" xfId="0" applyNumberFormat="1" applyFont="1" applyFill="1" applyBorder="1" applyAlignment="1">
      <alignment horizontal="center" vertical="center"/>
    </xf>
    <xf numFmtId="2" fontId="13" fillId="25" borderId="103" xfId="0" applyNumberFormat="1" applyFont="1" applyFill="1" applyBorder="1" applyAlignment="1">
      <alignment horizontal="center" vertical="center"/>
    </xf>
    <xf numFmtId="2" fontId="13" fillId="26" borderId="205" xfId="0" applyNumberFormat="1" applyFont="1" applyFill="1" applyBorder="1" applyAlignment="1">
      <alignment horizontal="center" vertical="center"/>
    </xf>
    <xf numFmtId="2" fontId="13" fillId="26" borderId="207" xfId="0" applyNumberFormat="1" applyFont="1" applyFill="1" applyBorder="1" applyAlignment="1">
      <alignment horizontal="center" vertical="center"/>
    </xf>
    <xf numFmtId="2" fontId="13" fillId="26" borderId="213" xfId="0" applyNumberFormat="1" applyFont="1" applyFill="1" applyBorder="1" applyAlignment="1">
      <alignment horizontal="center" vertical="center"/>
    </xf>
    <xf numFmtId="2" fontId="13" fillId="26" borderId="214" xfId="0" applyNumberFormat="1" applyFont="1" applyFill="1" applyBorder="1" applyAlignment="1">
      <alignment horizontal="center" vertical="center"/>
    </xf>
    <xf numFmtId="0" fontId="15" fillId="0" borderId="215" xfId="0" applyFont="1" applyBorder="1" applyAlignment="1">
      <alignment horizontal="center" vertical="center" wrapText="1"/>
    </xf>
    <xf numFmtId="2" fontId="13" fillId="26" borderId="216" xfId="0" applyNumberFormat="1" applyFont="1" applyFill="1" applyBorder="1" applyAlignment="1">
      <alignment horizontal="center" vertical="center"/>
    </xf>
    <xf numFmtId="0" fontId="14" fillId="0" borderId="217" xfId="0" applyFont="1" applyBorder="1" applyAlignment="1">
      <alignment vertical="top" wrapText="1"/>
    </xf>
    <xf numFmtId="0" fontId="14" fillId="0" borderId="217" xfId="0" applyFont="1" applyBorder="1" applyAlignment="1">
      <alignment horizontal="left" vertical="center" wrapText="1"/>
    </xf>
    <xf numFmtId="0" fontId="13" fillId="25" borderId="219" xfId="0" applyFont="1" applyFill="1" applyBorder="1" applyAlignment="1">
      <alignment horizontal="center" vertical="center" wrapText="1"/>
    </xf>
    <xf numFmtId="2" fontId="13" fillId="26" borderId="218" xfId="0" applyNumberFormat="1" applyFont="1" applyFill="1" applyBorder="1" applyAlignment="1">
      <alignment horizontal="center" vertical="center"/>
    </xf>
    <xf numFmtId="0" fontId="15" fillId="0" borderId="212" xfId="0" applyFont="1" applyBorder="1" applyAlignment="1">
      <alignment horizontal="center" vertical="center" wrapText="1"/>
    </xf>
    <xf numFmtId="2" fontId="13" fillId="0" borderId="220" xfId="0" applyNumberFormat="1" applyFont="1" applyBorder="1" applyAlignment="1">
      <alignment horizontal="center" vertical="center"/>
    </xf>
    <xf numFmtId="2" fontId="13" fillId="0" borderId="206" xfId="0" applyNumberFormat="1" applyFont="1" applyBorder="1" applyAlignment="1">
      <alignment horizontal="center" vertical="center"/>
    </xf>
    <xf numFmtId="2" fontId="13" fillId="0" borderId="204" xfId="0" applyNumberFormat="1" applyFont="1" applyBorder="1" applyAlignment="1">
      <alignment horizontal="center" vertical="center"/>
    </xf>
    <xf numFmtId="2" fontId="13" fillId="0" borderId="216" xfId="0" applyNumberFormat="1" applyFont="1" applyBorder="1" applyAlignment="1">
      <alignment horizontal="center" vertical="center"/>
    </xf>
    <xf numFmtId="2" fontId="13" fillId="0" borderId="207" xfId="0" applyNumberFormat="1" applyFont="1" applyBorder="1" applyAlignment="1">
      <alignment horizontal="center" vertical="center"/>
    </xf>
    <xf numFmtId="2" fontId="13" fillId="0" borderId="205" xfId="0" applyNumberFormat="1" applyFont="1" applyBorder="1" applyAlignment="1">
      <alignment horizontal="center" vertical="center"/>
    </xf>
    <xf numFmtId="165" fontId="13" fillId="0" borderId="218" xfId="35" applyNumberFormat="1" applyFont="1" applyBorder="1" applyAlignment="1">
      <alignment horizontal="left" vertical="center" wrapText="1"/>
    </xf>
    <xf numFmtId="0" fontId="15" fillId="25" borderId="218" xfId="0" applyFont="1" applyFill="1" applyBorder="1" applyAlignment="1">
      <alignment horizontal="center" vertical="center" wrapText="1"/>
    </xf>
    <xf numFmtId="2" fontId="13" fillId="26" borderId="221" xfId="0" applyNumberFormat="1" applyFont="1" applyFill="1" applyBorder="1" applyAlignment="1">
      <alignment horizontal="center" vertical="center"/>
    </xf>
    <xf numFmtId="2" fontId="13" fillId="26" borderId="208" xfId="0" applyNumberFormat="1" applyFont="1" applyFill="1" applyBorder="1" applyAlignment="1">
      <alignment horizontal="center" vertical="center"/>
    </xf>
    <xf numFmtId="0" fontId="13" fillId="0" borderId="218" xfId="0" applyFont="1" applyBorder="1" applyAlignment="1">
      <alignment horizontal="center" vertical="center"/>
    </xf>
    <xf numFmtId="2" fontId="13" fillId="0" borderId="218" xfId="0" applyNumberFormat="1" applyFont="1" applyBorder="1" applyAlignment="1">
      <alignment horizontal="center" vertical="center"/>
    </xf>
    <xf numFmtId="0" fontId="19" fillId="38" borderId="222" xfId="0" applyFont="1" applyFill="1" applyBorder="1" applyAlignment="1">
      <alignment wrapText="1"/>
    </xf>
    <xf numFmtId="0" fontId="19" fillId="38" borderId="210" xfId="0" applyFont="1" applyFill="1" applyBorder="1" applyAlignment="1">
      <alignment wrapText="1"/>
    </xf>
    <xf numFmtId="0" fontId="19" fillId="38" borderId="223" xfId="0" applyFont="1" applyFill="1" applyBorder="1" applyAlignment="1">
      <alignment wrapText="1"/>
    </xf>
    <xf numFmtId="0" fontId="20" fillId="0" borderId="222" xfId="0" applyFont="1" applyBorder="1" applyAlignment="1">
      <alignment wrapText="1"/>
    </xf>
    <xf numFmtId="0" fontId="20" fillId="0" borderId="224" xfId="0" applyFont="1" applyBorder="1" applyAlignment="1">
      <alignment wrapText="1"/>
    </xf>
    <xf numFmtId="0" fontId="13" fillId="25" borderId="228" xfId="0" applyFont="1" applyFill="1" applyBorder="1" applyAlignment="1">
      <alignment horizontal="center" vertical="center" wrapText="1"/>
    </xf>
    <xf numFmtId="0" fontId="13" fillId="25" borderId="175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49" fontId="17" fillId="30" borderId="47" xfId="0" applyNumberFormat="1" applyFont="1" applyFill="1" applyBorder="1" applyAlignment="1">
      <alignment horizontal="center" vertical="top"/>
    </xf>
    <xf numFmtId="49" fontId="17" fillId="30" borderId="39" xfId="0" applyNumberFormat="1" applyFont="1" applyFill="1" applyBorder="1" applyAlignment="1">
      <alignment horizontal="center" vertical="top"/>
    </xf>
    <xf numFmtId="49" fontId="17" fillId="29" borderId="47" xfId="0" applyNumberFormat="1" applyFont="1" applyFill="1" applyBorder="1" applyAlignment="1">
      <alignment horizontal="center" vertical="top"/>
    </xf>
    <xf numFmtId="49" fontId="17" fillId="29" borderId="39" xfId="0" applyNumberFormat="1" applyFont="1" applyFill="1" applyBorder="1" applyAlignment="1">
      <alignment horizontal="center" vertical="top"/>
    </xf>
    <xf numFmtId="0" fontId="17" fillId="27" borderId="23" xfId="0" applyFont="1" applyFill="1" applyBorder="1" applyAlignment="1">
      <alignment horizontal="left" vertical="top" wrapText="1"/>
    </xf>
    <xf numFmtId="0" fontId="17" fillId="27" borderId="0" xfId="0" applyFont="1" applyFill="1" applyAlignment="1">
      <alignment horizontal="left" vertical="top" wrapText="1"/>
    </xf>
    <xf numFmtId="0" fontId="13" fillId="25" borderId="47" xfId="0" applyFont="1" applyFill="1" applyBorder="1" applyAlignment="1">
      <alignment horizontal="center" textRotation="90" wrapText="1"/>
    </xf>
    <xf numFmtId="0" fontId="13" fillId="25" borderId="209" xfId="0" applyFont="1" applyFill="1" applyBorder="1" applyAlignment="1">
      <alignment horizontal="center" textRotation="90" wrapText="1"/>
    </xf>
    <xf numFmtId="0" fontId="17" fillId="27" borderId="60" xfId="0" applyFont="1" applyFill="1" applyBorder="1" applyAlignment="1">
      <alignment horizontal="right" vertical="top" wrapText="1"/>
    </xf>
    <xf numFmtId="0" fontId="17" fillId="27" borderId="48" xfId="0" applyFont="1" applyFill="1" applyBorder="1" applyAlignment="1">
      <alignment horizontal="right" vertical="top" wrapText="1"/>
    </xf>
    <xf numFmtId="0" fontId="17" fillId="27" borderId="70" xfId="0" applyFont="1" applyFill="1" applyBorder="1" applyAlignment="1">
      <alignment horizontal="right" vertical="top" wrapText="1"/>
    </xf>
    <xf numFmtId="0" fontId="13" fillId="24" borderId="21" xfId="0" applyFont="1" applyFill="1" applyBorder="1" applyAlignment="1">
      <alignment horizontal="left" vertical="top" wrapText="1"/>
    </xf>
    <xf numFmtId="0" fontId="13" fillId="24" borderId="41" xfId="0" applyFont="1" applyFill="1" applyBorder="1" applyAlignment="1">
      <alignment horizontal="left" vertical="top" wrapText="1"/>
    </xf>
    <xf numFmtId="0" fontId="13" fillId="24" borderId="32" xfId="0" applyFont="1" applyFill="1" applyBorder="1" applyAlignment="1">
      <alignment horizontal="left" vertical="top" wrapText="1"/>
    </xf>
    <xf numFmtId="0" fontId="17" fillId="31" borderId="49" xfId="0" applyFont="1" applyFill="1" applyBorder="1" applyAlignment="1">
      <alignment horizontal="right" vertical="top" wrapText="1"/>
    </xf>
    <xf numFmtId="0" fontId="17" fillId="31" borderId="50" xfId="0" applyFont="1" applyFill="1" applyBorder="1" applyAlignment="1">
      <alignment horizontal="right" vertical="top" wrapText="1"/>
    </xf>
    <xf numFmtId="0" fontId="17" fillId="31" borderId="44" xfId="0" applyFont="1" applyFill="1" applyBorder="1" applyAlignment="1">
      <alignment horizontal="right" vertical="top" wrapText="1"/>
    </xf>
    <xf numFmtId="0" fontId="13" fillId="0" borderId="206" xfId="0" applyFont="1" applyBorder="1" applyAlignment="1">
      <alignment horizontal="left" vertical="top" wrapText="1"/>
    </xf>
    <xf numFmtId="0" fontId="13" fillId="0" borderId="211" xfId="0" applyFont="1" applyBorder="1" applyAlignment="1">
      <alignment horizontal="left" vertical="top" wrapText="1"/>
    </xf>
    <xf numFmtId="0" fontId="13" fillId="0" borderId="212" xfId="0" applyFont="1" applyBorder="1" applyAlignment="1">
      <alignment horizontal="left" vertical="top" wrapText="1"/>
    </xf>
    <xf numFmtId="0" fontId="17" fillId="33" borderId="34" xfId="0" applyFont="1" applyFill="1" applyBorder="1" applyAlignment="1">
      <alignment horizontal="left" vertical="top" wrapText="1"/>
    </xf>
    <xf numFmtId="0" fontId="17" fillId="33" borderId="31" xfId="0" applyFont="1" applyFill="1" applyBorder="1" applyAlignment="1">
      <alignment horizontal="left" vertical="top" wrapText="1"/>
    </xf>
    <xf numFmtId="0" fontId="17" fillId="28" borderId="49" xfId="0" applyFont="1" applyFill="1" applyBorder="1" applyAlignment="1">
      <alignment horizontal="center" vertical="top" wrapText="1"/>
    </xf>
    <xf numFmtId="0" fontId="17" fillId="28" borderId="50" xfId="0" applyFont="1" applyFill="1" applyBorder="1" applyAlignment="1">
      <alignment horizontal="center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 wrapText="1"/>
    </xf>
    <xf numFmtId="0" fontId="14" fillId="0" borderId="90" xfId="0" applyFont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0" fontId="14" fillId="25" borderId="90" xfId="0" applyFont="1" applyFill="1" applyBorder="1" applyAlignment="1">
      <alignment horizontal="left" vertical="center" wrapText="1"/>
    </xf>
    <xf numFmtId="0" fontId="14" fillId="25" borderId="117" xfId="0" applyFont="1" applyFill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textRotation="90" wrapText="1"/>
    </xf>
    <xf numFmtId="0" fontId="17" fillId="0" borderId="0" xfId="0" applyFont="1" applyAlignment="1">
      <alignment horizontal="center" vertical="top" wrapText="1"/>
    </xf>
    <xf numFmtId="2" fontId="13" fillId="25" borderId="208" xfId="0" applyNumberFormat="1" applyFont="1" applyFill="1" applyBorder="1" applyAlignment="1">
      <alignment horizontal="center" textRotation="90" wrapText="1"/>
    </xf>
    <xf numFmtId="0" fontId="15" fillId="0" borderId="90" xfId="0" applyFont="1" applyBorder="1" applyAlignment="1">
      <alignment horizontal="left" vertical="center" wrapText="1"/>
    </xf>
    <xf numFmtId="49" fontId="17" fillId="30" borderId="38" xfId="0" applyNumberFormat="1" applyFont="1" applyFill="1" applyBorder="1" applyAlignment="1">
      <alignment horizontal="center" vertical="top"/>
    </xf>
    <xf numFmtId="0" fontId="14" fillId="0" borderId="127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49" fontId="17" fillId="29" borderId="38" xfId="0" applyNumberFormat="1" applyFont="1" applyFill="1" applyBorder="1" applyAlignment="1">
      <alignment horizontal="center" vertical="top"/>
    </xf>
    <xf numFmtId="0" fontId="14" fillId="25" borderId="34" xfId="0" quotePrefix="1" applyFont="1" applyFill="1" applyBorder="1" applyAlignment="1">
      <alignment horizontal="center" vertical="center"/>
    </xf>
    <xf numFmtId="0" fontId="14" fillId="25" borderId="51" xfId="0" quotePrefix="1" applyFont="1" applyFill="1" applyBorder="1" applyAlignment="1">
      <alignment horizontal="center" vertical="center"/>
    </xf>
    <xf numFmtId="0" fontId="14" fillId="25" borderId="23" xfId="0" quotePrefix="1" applyFont="1" applyFill="1" applyBorder="1" applyAlignment="1">
      <alignment horizontal="center" vertical="center"/>
    </xf>
    <xf numFmtId="0" fontId="13" fillId="25" borderId="59" xfId="0" quotePrefix="1" applyFont="1" applyFill="1" applyBorder="1" applyAlignment="1">
      <alignment horizontal="center" vertical="center"/>
    </xf>
    <xf numFmtId="0" fontId="13" fillId="25" borderId="39" xfId="0" quotePrefix="1" applyFont="1" applyFill="1" applyBorder="1" applyAlignment="1">
      <alignment horizontal="center" vertical="center"/>
    </xf>
    <xf numFmtId="0" fontId="13" fillId="25" borderId="47" xfId="0" quotePrefix="1" applyFont="1" applyFill="1" applyBorder="1" applyAlignment="1">
      <alignment horizontal="center" vertical="center"/>
    </xf>
    <xf numFmtId="0" fontId="13" fillId="25" borderId="47" xfId="0" applyFont="1" applyFill="1" applyBorder="1" applyAlignment="1">
      <alignment horizontal="center" vertical="center"/>
    </xf>
    <xf numFmtId="0" fontId="13" fillId="25" borderId="22" xfId="0" applyFont="1" applyFill="1" applyBorder="1" applyAlignment="1">
      <alignment horizontal="center" vertical="center"/>
    </xf>
    <xf numFmtId="0" fontId="13" fillId="25" borderId="38" xfId="0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top"/>
    </xf>
    <xf numFmtId="49" fontId="16" fillId="0" borderId="12" xfId="0" applyNumberFormat="1" applyFont="1" applyBorder="1" applyAlignment="1">
      <alignment horizontal="center" vertical="top"/>
    </xf>
    <xf numFmtId="49" fontId="16" fillId="29" borderId="87" xfId="0" applyNumberFormat="1" applyFont="1" applyFill="1" applyBorder="1" applyAlignment="1">
      <alignment horizontal="center" vertical="top"/>
    </xf>
    <xf numFmtId="49" fontId="16" fillId="29" borderId="88" xfId="0" applyNumberFormat="1" applyFont="1" applyFill="1" applyBorder="1" applyAlignment="1">
      <alignment horizontal="center" vertical="top"/>
    </xf>
    <xf numFmtId="49" fontId="16" fillId="29" borderId="89" xfId="0" applyNumberFormat="1" applyFont="1" applyFill="1" applyBorder="1" applyAlignment="1">
      <alignment horizontal="center" vertical="top"/>
    </xf>
    <xf numFmtId="49" fontId="16" fillId="0" borderId="87" xfId="0" applyNumberFormat="1" applyFont="1" applyBorder="1" applyAlignment="1">
      <alignment horizontal="center" vertical="top"/>
    </xf>
    <xf numFmtId="49" fontId="16" fillId="0" borderId="88" xfId="0" applyNumberFormat="1" applyFont="1" applyBorder="1" applyAlignment="1">
      <alignment horizontal="center" vertical="top"/>
    </xf>
    <xf numFmtId="49" fontId="16" fillId="0" borderId="89" xfId="0" applyNumberFormat="1" applyFont="1" applyBorder="1" applyAlignment="1">
      <alignment horizontal="center" vertical="top"/>
    </xf>
    <xf numFmtId="0" fontId="14" fillId="0" borderId="47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4" fillId="0" borderId="73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49" fontId="16" fillId="29" borderId="111" xfId="0" applyNumberFormat="1" applyFont="1" applyFill="1" applyBorder="1" applyAlignment="1">
      <alignment horizontal="center" vertical="top"/>
    </xf>
    <xf numFmtId="49" fontId="16" fillId="29" borderId="39" xfId="0" applyNumberFormat="1" applyFont="1" applyFill="1" applyBorder="1" applyAlignment="1">
      <alignment horizontal="center" vertical="top"/>
    </xf>
    <xf numFmtId="49" fontId="16" fillId="29" borderId="74" xfId="0" applyNumberFormat="1" applyFont="1" applyFill="1" applyBorder="1" applyAlignment="1">
      <alignment horizontal="center" vertical="top"/>
    </xf>
    <xf numFmtId="0" fontId="14" fillId="0" borderId="94" xfId="0" applyFont="1" applyBorder="1" applyAlignment="1">
      <alignment horizontal="left" vertical="center" wrapText="1"/>
    </xf>
    <xf numFmtId="49" fontId="16" fillId="30" borderId="47" xfId="0" applyNumberFormat="1" applyFont="1" applyFill="1" applyBorder="1" applyAlignment="1">
      <alignment horizontal="center" vertical="top"/>
    </xf>
    <xf numFmtId="49" fontId="16" fillId="30" borderId="53" xfId="0" applyNumberFormat="1" applyFont="1" applyFill="1" applyBorder="1" applyAlignment="1">
      <alignment horizontal="center" vertical="top"/>
    </xf>
    <xf numFmtId="0" fontId="15" fillId="25" borderId="90" xfId="0" applyFont="1" applyFill="1" applyBorder="1" applyAlignment="1">
      <alignment horizontal="left" vertical="center" wrapText="1"/>
    </xf>
    <xf numFmtId="0" fontId="15" fillId="25" borderId="77" xfId="0" applyFont="1" applyFill="1" applyBorder="1" applyAlignment="1">
      <alignment horizontal="left" vertical="center" wrapText="1"/>
    </xf>
    <xf numFmtId="49" fontId="15" fillId="25" borderId="47" xfId="0" applyNumberFormat="1" applyFont="1" applyFill="1" applyBorder="1" applyAlignment="1">
      <alignment horizontal="left" vertical="center" wrapText="1"/>
    </xf>
    <xf numFmtId="49" fontId="15" fillId="25" borderId="39" xfId="0" applyNumberFormat="1" applyFont="1" applyFill="1" applyBorder="1" applyAlignment="1">
      <alignment horizontal="left" vertical="center" wrapText="1"/>
    </xf>
    <xf numFmtId="0" fontId="15" fillId="25" borderId="96" xfId="0" applyFont="1" applyFill="1" applyBorder="1" applyAlignment="1">
      <alignment horizontal="left" vertical="center" wrapText="1"/>
    </xf>
    <xf numFmtId="0" fontId="15" fillId="25" borderId="89" xfId="0" applyFont="1" applyFill="1" applyBorder="1" applyAlignment="1">
      <alignment horizontal="left" vertical="center" wrapText="1"/>
    </xf>
    <xf numFmtId="0" fontId="14" fillId="0" borderId="96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49" fontId="16" fillId="30" borderId="87" xfId="0" applyNumberFormat="1" applyFont="1" applyFill="1" applyBorder="1" applyAlignment="1">
      <alignment horizontal="center" vertical="top"/>
    </xf>
    <xf numFmtId="49" fontId="16" fillId="30" borderId="88" xfId="0" applyNumberFormat="1" applyFont="1" applyFill="1" applyBorder="1" applyAlignment="1">
      <alignment horizontal="center" vertical="top"/>
    </xf>
    <xf numFmtId="49" fontId="16" fillId="30" borderId="89" xfId="0" applyNumberFormat="1" applyFont="1" applyFill="1" applyBorder="1" applyAlignment="1">
      <alignment horizontal="center" vertical="top"/>
    </xf>
    <xf numFmtId="49" fontId="16" fillId="36" borderId="77" xfId="0" applyNumberFormat="1" applyFont="1" applyFill="1" applyBorder="1" applyAlignment="1">
      <alignment horizontal="center" vertical="top"/>
    </xf>
    <xf numFmtId="49" fontId="16" fillId="36" borderId="72" xfId="0" applyNumberFormat="1" applyFont="1" applyFill="1" applyBorder="1" applyAlignment="1">
      <alignment horizontal="center" vertical="top"/>
    </xf>
    <xf numFmtId="0" fontId="15" fillId="0" borderId="83" xfId="0" applyFont="1" applyBorder="1" applyAlignment="1">
      <alignment horizontal="left" vertical="center" wrapText="1"/>
    </xf>
    <xf numFmtId="0" fontId="15" fillId="0" borderId="115" xfId="0" applyFont="1" applyBorder="1" applyAlignment="1">
      <alignment horizontal="left" vertical="center" wrapText="1"/>
    </xf>
    <xf numFmtId="49" fontId="16" fillId="25" borderId="111" xfId="34" quotePrefix="1" applyNumberFormat="1" applyFont="1" applyFill="1" applyBorder="1" applyAlignment="1">
      <alignment horizontal="center" vertical="top"/>
    </xf>
    <xf numFmtId="49" fontId="16" fillId="25" borderId="81" xfId="34" quotePrefix="1" applyNumberFormat="1" applyFont="1" applyFill="1" applyBorder="1" applyAlignment="1">
      <alignment horizontal="center" vertical="top"/>
    </xf>
    <xf numFmtId="0" fontId="13" fillId="25" borderId="111" xfId="0" applyFont="1" applyFill="1" applyBorder="1" applyAlignment="1">
      <alignment horizontal="left" vertical="top" wrapText="1"/>
    </xf>
    <xf numFmtId="0" fontId="13" fillId="25" borderId="81" xfId="0" applyFont="1" applyFill="1" applyBorder="1" applyAlignment="1">
      <alignment horizontal="left" vertical="top" wrapText="1"/>
    </xf>
    <xf numFmtId="0" fontId="15" fillId="0" borderId="129" xfId="0" applyFont="1" applyBorder="1" applyAlignment="1">
      <alignment horizontal="center" vertical="center" wrapText="1"/>
    </xf>
    <xf numFmtId="0" fontId="15" fillId="0" borderId="1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25" borderId="47" xfId="0" applyFont="1" applyFill="1" applyBorder="1" applyAlignment="1">
      <alignment horizontal="left" vertical="top" wrapText="1"/>
    </xf>
    <xf numFmtId="0" fontId="13" fillId="25" borderId="39" xfId="0" applyFont="1" applyFill="1" applyBorder="1" applyAlignment="1">
      <alignment horizontal="left" vertical="top" wrapText="1"/>
    </xf>
    <xf numFmtId="0" fontId="13" fillId="25" borderId="33" xfId="0" applyFont="1" applyFill="1" applyBorder="1" applyAlignment="1">
      <alignment horizontal="left" vertical="top" wrapText="1"/>
    </xf>
    <xf numFmtId="49" fontId="17" fillId="0" borderId="47" xfId="0" applyNumberFormat="1" applyFont="1" applyBorder="1" applyAlignment="1">
      <alignment horizontal="center" vertical="top"/>
    </xf>
    <xf numFmtId="49" fontId="17" fillId="0" borderId="39" xfId="0" applyNumberFormat="1" applyFont="1" applyBorder="1" applyAlignment="1">
      <alignment horizontal="center" vertical="top"/>
    </xf>
    <xf numFmtId="49" fontId="17" fillId="0" borderId="38" xfId="0" applyNumberFormat="1" applyFont="1" applyBorder="1" applyAlignment="1">
      <alignment horizontal="center" vertical="top"/>
    </xf>
    <xf numFmtId="0" fontId="13" fillId="25" borderId="47" xfId="0" applyFont="1" applyFill="1" applyBorder="1" applyAlignment="1">
      <alignment horizontal="center" vertical="center" wrapText="1"/>
    </xf>
    <xf numFmtId="0" fontId="13" fillId="25" borderId="39" xfId="0" applyFont="1" applyFill="1" applyBorder="1" applyAlignment="1">
      <alignment horizontal="center" vertical="center" wrapText="1"/>
    </xf>
    <xf numFmtId="0" fontId="13" fillId="25" borderId="38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top" wrapText="1"/>
    </xf>
    <xf numFmtId="0" fontId="15" fillId="25" borderId="72" xfId="0" applyFont="1" applyFill="1" applyBorder="1" applyAlignment="1">
      <alignment horizontal="left" vertical="center" wrapText="1"/>
    </xf>
    <xf numFmtId="0" fontId="14" fillId="0" borderId="106" xfId="0" applyFont="1" applyBorder="1" applyAlignment="1">
      <alignment horizontal="left" vertical="center" wrapText="1"/>
    </xf>
    <xf numFmtId="0" fontId="14" fillId="0" borderId="104" xfId="0" applyFont="1" applyBorder="1" applyAlignment="1">
      <alignment horizontal="left" vertical="center" wrapText="1"/>
    </xf>
    <xf numFmtId="49" fontId="15" fillId="25" borderId="77" xfId="0" quotePrefix="1" applyNumberFormat="1" applyFont="1" applyFill="1" applyBorder="1" applyAlignment="1">
      <alignment horizontal="center" vertical="center" wrapText="1"/>
    </xf>
    <xf numFmtId="49" fontId="15" fillId="25" borderId="72" xfId="0" quotePrefix="1" applyNumberFormat="1" applyFont="1" applyFill="1" applyBorder="1" applyAlignment="1">
      <alignment horizontal="center" vertical="center" wrapText="1"/>
    </xf>
    <xf numFmtId="0" fontId="15" fillId="0" borderId="66" xfId="0" quotePrefix="1" applyFont="1" applyBorder="1" applyAlignment="1">
      <alignment horizontal="center" vertical="center" wrapText="1"/>
    </xf>
    <xf numFmtId="0" fontId="15" fillId="0" borderId="37" xfId="0" quotePrefix="1" applyFont="1" applyBorder="1" applyAlignment="1">
      <alignment horizontal="center" vertical="center" wrapText="1"/>
    </xf>
    <xf numFmtId="0" fontId="15" fillId="0" borderId="43" xfId="0" quotePrefix="1" applyFont="1" applyBorder="1" applyAlignment="1">
      <alignment horizontal="center" vertical="center" wrapText="1"/>
    </xf>
    <xf numFmtId="165" fontId="13" fillId="34" borderId="0" xfId="35" applyNumberFormat="1" applyFont="1" applyFill="1" applyAlignment="1">
      <alignment vertical="center" wrapText="1"/>
    </xf>
    <xf numFmtId="165" fontId="13" fillId="34" borderId="186" xfId="35" applyNumberFormat="1" applyFont="1" applyFill="1" applyBorder="1" applyAlignment="1">
      <alignment vertical="center" wrapText="1"/>
    </xf>
    <xf numFmtId="49" fontId="16" fillId="37" borderId="73" xfId="0" applyNumberFormat="1" applyFont="1" applyFill="1" applyBorder="1" applyAlignment="1">
      <alignment horizontal="center" vertical="top"/>
    </xf>
    <xf numFmtId="49" fontId="16" fillId="37" borderId="0" xfId="0" applyNumberFormat="1" applyFont="1" applyFill="1" applyAlignment="1">
      <alignment horizontal="center" vertical="top"/>
    </xf>
    <xf numFmtId="0" fontId="15" fillId="25" borderId="93" xfId="0" applyFont="1" applyFill="1" applyBorder="1" applyAlignment="1">
      <alignment horizontal="left" vertical="center" wrapText="1"/>
    </xf>
    <xf numFmtId="0" fontId="15" fillId="25" borderId="94" xfId="0" applyFont="1" applyFill="1" applyBorder="1" applyAlignment="1">
      <alignment horizontal="left" vertical="center" wrapText="1"/>
    </xf>
    <xf numFmtId="0" fontId="14" fillId="25" borderId="100" xfId="0" applyFont="1" applyFill="1" applyBorder="1" applyAlignment="1">
      <alignment horizontal="left" vertical="center" wrapText="1"/>
    </xf>
    <xf numFmtId="0" fontId="14" fillId="25" borderId="0" xfId="0" applyFont="1" applyFill="1" applyAlignment="1">
      <alignment horizontal="left" vertical="center" wrapText="1"/>
    </xf>
    <xf numFmtId="0" fontId="14" fillId="25" borderId="92" xfId="0" applyFont="1" applyFill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0" borderId="180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0" fontId="14" fillId="0" borderId="182" xfId="0" applyFont="1" applyBorder="1" applyAlignment="1">
      <alignment horizontal="left" vertical="center" wrapText="1"/>
    </xf>
    <xf numFmtId="0" fontId="14" fillId="0" borderId="218" xfId="0" applyFont="1" applyBorder="1" applyAlignment="1">
      <alignment horizontal="left" vertical="center" wrapText="1"/>
    </xf>
    <xf numFmtId="0" fontId="13" fillId="25" borderId="111" xfId="0" applyFont="1" applyFill="1" applyBorder="1" applyAlignment="1">
      <alignment horizontal="center" vertical="center" wrapText="1"/>
    </xf>
    <xf numFmtId="0" fontId="14" fillId="25" borderId="26" xfId="0" applyFont="1" applyFill="1" applyBorder="1" applyAlignment="1">
      <alignment horizontal="left" vertical="center" wrapText="1"/>
    </xf>
    <xf numFmtId="0" fontId="14" fillId="25" borderId="52" xfId="0" applyFont="1" applyFill="1" applyBorder="1" applyAlignment="1">
      <alignment horizontal="left" vertical="center" wrapText="1"/>
    </xf>
    <xf numFmtId="0" fontId="14" fillId="25" borderId="39" xfId="0" applyFont="1" applyFill="1" applyBorder="1" applyAlignment="1">
      <alignment horizontal="left" vertical="center" wrapText="1"/>
    </xf>
    <xf numFmtId="0" fontId="14" fillId="25" borderId="25" xfId="0" applyFont="1" applyFill="1" applyBorder="1" applyAlignment="1">
      <alignment horizontal="left" vertical="center" wrapText="1"/>
    </xf>
    <xf numFmtId="0" fontId="15" fillId="0" borderId="86" xfId="0" applyFont="1" applyBorder="1" applyAlignment="1">
      <alignment horizontal="left" vertical="center" wrapText="1"/>
    </xf>
    <xf numFmtId="0" fontId="14" fillId="0" borderId="103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left" vertical="center" wrapText="1"/>
    </xf>
    <xf numFmtId="0" fontId="15" fillId="0" borderId="126" xfId="0" quotePrefix="1" applyFont="1" applyBorder="1" applyAlignment="1">
      <alignment horizontal="center" vertical="center" wrapText="1"/>
    </xf>
    <xf numFmtId="0" fontId="15" fillId="0" borderId="138" xfId="0" applyFont="1" applyBorder="1" applyAlignment="1">
      <alignment horizontal="center" vertical="center" wrapText="1"/>
    </xf>
    <xf numFmtId="49" fontId="16" fillId="29" borderId="22" xfId="0" applyNumberFormat="1" applyFont="1" applyFill="1" applyBorder="1" applyAlignment="1">
      <alignment horizontal="center" vertical="top"/>
    </xf>
    <xf numFmtId="49" fontId="16" fillId="29" borderId="23" xfId="0" applyNumberFormat="1" applyFont="1" applyFill="1" applyBorder="1" applyAlignment="1">
      <alignment horizontal="center" vertical="top"/>
    </xf>
    <xf numFmtId="0" fontId="15" fillId="0" borderId="4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left" vertical="center" wrapText="1"/>
    </xf>
    <xf numFmtId="49" fontId="15" fillId="0" borderId="33" xfId="0" applyNumberFormat="1" applyFont="1" applyBorder="1" applyAlignment="1">
      <alignment horizontal="left" vertical="center" wrapText="1"/>
    </xf>
    <xf numFmtId="49" fontId="16" fillId="0" borderId="83" xfId="0" applyNumberFormat="1" applyFont="1" applyBorder="1" applyAlignment="1">
      <alignment horizontal="center" vertical="top"/>
    </xf>
    <xf numFmtId="49" fontId="16" fillId="0" borderId="72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49" fontId="17" fillId="30" borderId="125" xfId="0" applyNumberFormat="1" applyFont="1" applyFill="1" applyBorder="1" applyAlignment="1">
      <alignment horizontal="center" vertical="top"/>
    </xf>
    <xf numFmtId="49" fontId="17" fillId="30" borderId="137" xfId="0" applyNumberFormat="1" applyFont="1" applyFill="1" applyBorder="1" applyAlignment="1">
      <alignment horizontal="center" vertical="top"/>
    </xf>
    <xf numFmtId="0" fontId="15" fillId="0" borderId="11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49" fontId="16" fillId="25" borderId="87" xfId="0" applyNumberFormat="1" applyFont="1" applyFill="1" applyBorder="1" applyAlignment="1">
      <alignment horizontal="center" vertical="top"/>
    </xf>
    <xf numFmtId="49" fontId="16" fillId="25" borderId="88" xfId="0" applyNumberFormat="1" applyFont="1" applyFill="1" applyBorder="1" applyAlignment="1">
      <alignment horizontal="center" vertical="top"/>
    </xf>
    <xf numFmtId="49" fontId="14" fillId="25" borderId="88" xfId="0" applyNumberFormat="1" applyFont="1" applyFill="1" applyBorder="1" applyAlignment="1">
      <alignment horizontal="left" vertical="top" wrapText="1"/>
    </xf>
    <xf numFmtId="49" fontId="15" fillId="25" borderId="88" xfId="0" applyNumberFormat="1" applyFont="1" applyFill="1" applyBorder="1" applyAlignment="1">
      <alignment horizontal="left" vertical="top" wrapText="1"/>
    </xf>
    <xf numFmtId="49" fontId="16" fillId="25" borderId="88" xfId="0" applyNumberFormat="1" applyFont="1" applyFill="1" applyBorder="1" applyAlignment="1">
      <alignment horizontal="center" vertical="center"/>
    </xf>
    <xf numFmtId="49" fontId="15" fillId="25" borderId="87" xfId="0" applyNumberFormat="1" applyFont="1" applyFill="1" applyBorder="1" applyAlignment="1">
      <alignment horizontal="center" vertical="center"/>
    </xf>
    <xf numFmtId="49" fontId="15" fillId="25" borderId="88" xfId="0" applyNumberFormat="1" applyFont="1" applyFill="1" applyBorder="1" applyAlignment="1">
      <alignment horizontal="center" vertical="center"/>
    </xf>
    <xf numFmtId="49" fontId="15" fillId="0" borderId="47" xfId="0" quotePrefix="1" applyNumberFormat="1" applyFont="1" applyBorder="1" applyAlignment="1">
      <alignment horizontal="center" vertical="center"/>
    </xf>
    <xf numFmtId="49" fontId="17" fillId="30" borderId="79" xfId="0" applyNumberFormat="1" applyFont="1" applyFill="1" applyBorder="1" applyAlignment="1">
      <alignment horizontal="center" vertical="top"/>
    </xf>
    <xf numFmtId="49" fontId="17" fillId="29" borderId="22" xfId="0" applyNumberFormat="1" applyFont="1" applyFill="1" applyBorder="1" applyAlignment="1">
      <alignment horizontal="right" vertical="top"/>
    </xf>
    <xf numFmtId="49" fontId="17" fillId="29" borderId="46" xfId="0" applyNumberFormat="1" applyFont="1" applyFill="1" applyBorder="1" applyAlignment="1">
      <alignment horizontal="right" vertical="top"/>
    </xf>
    <xf numFmtId="49" fontId="17" fillId="29" borderId="27" xfId="0" applyNumberFormat="1" applyFont="1" applyFill="1" applyBorder="1" applyAlignment="1">
      <alignment horizontal="right" vertical="top"/>
    </xf>
    <xf numFmtId="49" fontId="16" fillId="37" borderId="88" xfId="0" applyNumberFormat="1" applyFont="1" applyFill="1" applyBorder="1" applyAlignment="1">
      <alignment horizontal="center" vertical="top"/>
    </xf>
    <xf numFmtId="49" fontId="16" fillId="37" borderId="89" xfId="0" applyNumberFormat="1" applyFont="1" applyFill="1" applyBorder="1" applyAlignment="1">
      <alignment horizontal="center" vertical="top"/>
    </xf>
    <xf numFmtId="49" fontId="16" fillId="25" borderId="88" xfId="34" quotePrefix="1" applyNumberFormat="1" applyFont="1" applyFill="1" applyBorder="1" applyAlignment="1">
      <alignment horizontal="center" vertical="top"/>
    </xf>
    <xf numFmtId="49" fontId="16" fillId="25" borderId="89" xfId="34" quotePrefix="1" applyNumberFormat="1" applyFont="1" applyFill="1" applyBorder="1" applyAlignment="1">
      <alignment horizontal="center" vertical="top"/>
    </xf>
    <xf numFmtId="0" fontId="13" fillId="25" borderId="77" xfId="0" applyFont="1" applyFill="1" applyBorder="1" applyAlignment="1">
      <alignment horizontal="left" vertical="top" wrapText="1"/>
    </xf>
    <xf numFmtId="0" fontId="13" fillId="25" borderId="72" xfId="0" applyFont="1" applyFill="1" applyBorder="1" applyAlignment="1">
      <alignment horizontal="left" vertical="top" wrapText="1"/>
    </xf>
    <xf numFmtId="0" fontId="15" fillId="25" borderId="0" xfId="0" applyFont="1" applyFill="1" applyAlignment="1">
      <alignment horizontal="center" vertical="center" wrapText="1"/>
    </xf>
    <xf numFmtId="0" fontId="15" fillId="25" borderId="101" xfId="0" applyFont="1" applyFill="1" applyBorder="1" applyAlignment="1">
      <alignment horizontal="center" vertical="center" wrapText="1"/>
    </xf>
    <xf numFmtId="49" fontId="16" fillId="29" borderId="22" xfId="0" applyNumberFormat="1" applyFont="1" applyFill="1" applyBorder="1" applyAlignment="1">
      <alignment horizontal="left" vertical="top"/>
    </xf>
    <xf numFmtId="49" fontId="16" fillId="29" borderId="42" xfId="0" applyNumberFormat="1" applyFont="1" applyFill="1" applyBorder="1" applyAlignment="1">
      <alignment horizontal="left" vertical="top"/>
    </xf>
    <xf numFmtId="49" fontId="16" fillId="29" borderId="37" xfId="0" applyNumberFormat="1" applyFont="1" applyFill="1" applyBorder="1" applyAlignment="1">
      <alignment horizontal="left" vertical="top"/>
    </xf>
    <xf numFmtId="49" fontId="13" fillId="0" borderId="126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101" xfId="0" applyNumberFormat="1" applyFont="1" applyBorder="1" applyAlignment="1">
      <alignment horizontal="center" vertical="center"/>
    </xf>
    <xf numFmtId="49" fontId="17" fillId="31" borderId="165" xfId="0" applyNumberFormat="1" applyFont="1" applyFill="1" applyBorder="1" applyAlignment="1">
      <alignment horizontal="right" vertical="top"/>
    </xf>
    <xf numFmtId="49" fontId="17" fillId="31" borderId="166" xfId="0" applyNumberFormat="1" applyFont="1" applyFill="1" applyBorder="1" applyAlignment="1">
      <alignment horizontal="right" vertical="top"/>
    </xf>
    <xf numFmtId="0" fontId="15" fillId="0" borderId="22" xfId="0" quotePrefix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49" fontId="15" fillId="25" borderId="39" xfId="0" applyNumberFormat="1" applyFont="1" applyFill="1" applyBorder="1" applyAlignment="1">
      <alignment horizontal="center" vertical="center"/>
    </xf>
    <xf numFmtId="49" fontId="15" fillId="25" borderId="23" xfId="0" applyNumberFormat="1" applyFont="1" applyFill="1" applyBorder="1" applyAlignment="1">
      <alignment horizontal="center" vertical="center"/>
    </xf>
    <xf numFmtId="49" fontId="16" fillId="25" borderId="83" xfId="0" applyNumberFormat="1" applyFont="1" applyFill="1" applyBorder="1" applyAlignment="1">
      <alignment horizontal="center" vertical="top"/>
    </xf>
    <xf numFmtId="49" fontId="16" fillId="25" borderId="77" xfId="0" applyNumberFormat="1" applyFont="1" applyFill="1" applyBorder="1" applyAlignment="1">
      <alignment horizontal="center" vertical="top"/>
    </xf>
    <xf numFmtId="0" fontId="30" fillId="0" borderId="13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49" fontId="17" fillId="29" borderId="24" xfId="0" applyNumberFormat="1" applyFont="1" applyFill="1" applyBorder="1" applyAlignment="1">
      <alignment horizontal="right" vertical="top"/>
    </xf>
    <xf numFmtId="49" fontId="17" fillId="29" borderId="58" xfId="0" applyNumberFormat="1" applyFont="1" applyFill="1" applyBorder="1" applyAlignment="1">
      <alignment horizontal="right" vertical="top"/>
    </xf>
    <xf numFmtId="49" fontId="17" fillId="29" borderId="40" xfId="0" applyNumberFormat="1" applyFont="1" applyFill="1" applyBorder="1" applyAlignment="1">
      <alignment horizontal="right" vertical="top"/>
    </xf>
    <xf numFmtId="49" fontId="17" fillId="29" borderId="57" xfId="0" applyNumberFormat="1" applyFont="1" applyFill="1" applyBorder="1" applyAlignment="1">
      <alignment horizontal="right" vertical="top"/>
    </xf>
    <xf numFmtId="49" fontId="17" fillId="29" borderId="129" xfId="0" applyNumberFormat="1" applyFont="1" applyFill="1" applyBorder="1" applyAlignment="1">
      <alignment horizontal="center" vertical="top"/>
    </xf>
    <xf numFmtId="49" fontId="17" fillId="29" borderId="80" xfId="0" applyNumberFormat="1" applyFont="1" applyFill="1" applyBorder="1" applyAlignment="1">
      <alignment horizontal="center" vertical="top"/>
    </xf>
    <xf numFmtId="49" fontId="17" fillId="0" borderId="87" xfId="0" applyNumberFormat="1" applyFont="1" applyBorder="1" applyAlignment="1">
      <alignment horizontal="center" vertical="top"/>
    </xf>
    <xf numFmtId="49" fontId="17" fillId="0" borderId="89" xfId="0" applyNumberFormat="1" applyFont="1" applyBorder="1" applyAlignment="1">
      <alignment horizontal="center" vertical="top"/>
    </xf>
    <xf numFmtId="0" fontId="13" fillId="25" borderId="87" xfId="0" applyFont="1" applyFill="1" applyBorder="1" applyAlignment="1">
      <alignment horizontal="left" vertical="top" wrapText="1"/>
    </xf>
    <xf numFmtId="0" fontId="13" fillId="25" borderId="89" xfId="0" applyFont="1" applyFill="1" applyBorder="1" applyAlignment="1">
      <alignment horizontal="left" vertical="top" wrapText="1"/>
    </xf>
    <xf numFmtId="0" fontId="13" fillId="0" borderId="87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left" vertical="center" wrapText="1"/>
    </xf>
    <xf numFmtId="49" fontId="13" fillId="0" borderId="87" xfId="0" applyNumberFormat="1" applyFont="1" applyBorder="1" applyAlignment="1">
      <alignment horizontal="left" vertical="center" wrapText="1"/>
    </xf>
    <xf numFmtId="49" fontId="13" fillId="0" borderId="89" xfId="0" applyNumberFormat="1" applyFont="1" applyBorder="1" applyAlignment="1">
      <alignment horizontal="left" vertical="center" wrapText="1"/>
    </xf>
    <xf numFmtId="49" fontId="13" fillId="0" borderId="87" xfId="0" applyNumberFormat="1" applyFont="1" applyBorder="1" applyAlignment="1">
      <alignment horizontal="center" vertical="center"/>
    </xf>
    <xf numFmtId="49" fontId="13" fillId="0" borderId="89" xfId="0" applyNumberFormat="1" applyFont="1" applyBorder="1" applyAlignment="1">
      <alignment horizontal="center" vertical="center"/>
    </xf>
    <xf numFmtId="0" fontId="15" fillId="25" borderId="87" xfId="0" applyFont="1" applyFill="1" applyBorder="1" applyAlignment="1">
      <alignment horizontal="center" vertical="center" wrapText="1"/>
    </xf>
    <xf numFmtId="0" fontId="15" fillId="25" borderId="88" xfId="0" applyFont="1" applyFill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top"/>
    </xf>
    <xf numFmtId="49" fontId="16" fillId="0" borderId="39" xfId="0" applyNumberFormat="1" applyFont="1" applyBorder="1" applyAlignment="1">
      <alignment horizontal="center" vertical="top"/>
    </xf>
    <xf numFmtId="0" fontId="15" fillId="0" borderId="39" xfId="0" quotePrefix="1" applyFont="1" applyBorder="1" applyAlignment="1">
      <alignment horizontal="center" vertical="center" wrapText="1"/>
    </xf>
    <xf numFmtId="0" fontId="13" fillId="0" borderId="111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49" fontId="17" fillId="0" borderId="111" xfId="0" applyNumberFormat="1" applyFont="1" applyBorder="1" applyAlignment="1">
      <alignment horizontal="center" vertical="top"/>
    </xf>
    <xf numFmtId="49" fontId="17" fillId="29" borderId="111" xfId="0" applyNumberFormat="1" applyFont="1" applyFill="1" applyBorder="1" applyAlignment="1">
      <alignment horizontal="center" vertical="top"/>
    </xf>
    <xf numFmtId="49" fontId="17" fillId="29" borderId="103" xfId="0" applyNumberFormat="1" applyFont="1" applyFill="1" applyBorder="1" applyAlignment="1">
      <alignment horizontal="center" vertical="top"/>
    </xf>
    <xf numFmtId="49" fontId="17" fillId="29" borderId="106" xfId="0" applyNumberFormat="1" applyFont="1" applyFill="1" applyBorder="1" applyAlignment="1">
      <alignment horizontal="center" vertical="top"/>
    </xf>
    <xf numFmtId="0" fontId="15" fillId="0" borderId="111" xfId="0" applyFont="1" applyBorder="1" applyAlignment="1">
      <alignment horizontal="left" vertical="center" wrapText="1"/>
    </xf>
    <xf numFmtId="0" fontId="14" fillId="0" borderId="111" xfId="0" applyFont="1" applyBorder="1" applyAlignment="1">
      <alignment horizontal="left" vertical="center" wrapText="1"/>
    </xf>
    <xf numFmtId="0" fontId="15" fillId="0" borderId="181" xfId="0" applyFont="1" applyBorder="1" applyAlignment="1">
      <alignment horizontal="left" vertical="center" wrapText="1"/>
    </xf>
    <xf numFmtId="49" fontId="17" fillId="0" borderId="22" xfId="0" applyNumberFormat="1" applyFont="1" applyBorder="1" applyAlignment="1">
      <alignment horizontal="center" vertical="top"/>
    </xf>
    <xf numFmtId="49" fontId="17" fillId="0" borderId="49" xfId="0" applyNumberFormat="1" applyFont="1" applyBorder="1" applyAlignment="1">
      <alignment horizontal="center" vertical="top"/>
    </xf>
    <xf numFmtId="0" fontId="13" fillId="0" borderId="0" xfId="0" applyFont="1" applyAlignment="1">
      <alignment horizontal="right"/>
    </xf>
    <xf numFmtId="0" fontId="18" fillId="0" borderId="61" xfId="0" applyFont="1" applyBorder="1" applyAlignment="1">
      <alignment horizontal="center" textRotation="90" wrapText="1"/>
    </xf>
    <xf numFmtId="0" fontId="18" fillId="0" borderId="162" xfId="0" applyFont="1" applyBorder="1" applyAlignment="1">
      <alignment horizontal="center" textRotation="90" wrapText="1"/>
    </xf>
    <xf numFmtId="0" fontId="18" fillId="0" borderId="65" xfId="0" applyFont="1" applyBorder="1" applyAlignment="1">
      <alignment horizontal="center" textRotation="90" wrapText="1"/>
    </xf>
    <xf numFmtId="0" fontId="18" fillId="0" borderId="16" xfId="0" applyFont="1" applyBorder="1" applyAlignment="1">
      <alignment horizontal="center" textRotation="90" wrapText="1"/>
    </xf>
    <xf numFmtId="0" fontId="18" fillId="0" borderId="6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textRotation="90" wrapText="1"/>
    </xf>
    <xf numFmtId="0" fontId="18" fillId="0" borderId="8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 textRotation="90" wrapText="1"/>
    </xf>
    <xf numFmtId="49" fontId="16" fillId="25" borderId="9" xfId="0" applyNumberFormat="1" applyFont="1" applyFill="1" applyBorder="1" applyAlignment="1">
      <alignment horizontal="center" vertical="top"/>
    </xf>
    <xf numFmtId="0" fontId="13" fillId="25" borderId="78" xfId="0" applyFont="1" applyFill="1" applyBorder="1" applyAlignment="1">
      <alignment horizontal="left" vertical="top" wrapText="1"/>
    </xf>
    <xf numFmtId="0" fontId="15" fillId="25" borderId="39" xfId="0" applyFont="1" applyFill="1" applyBorder="1" applyAlignment="1">
      <alignment horizontal="center" vertical="center" wrapText="1"/>
    </xf>
    <xf numFmtId="0" fontId="15" fillId="25" borderId="23" xfId="0" applyFont="1" applyFill="1" applyBorder="1" applyAlignment="1">
      <alignment horizontal="left" vertical="center" wrapText="1"/>
    </xf>
    <xf numFmtId="49" fontId="14" fillId="25" borderId="39" xfId="0" applyNumberFormat="1" applyFont="1" applyFill="1" applyBorder="1" applyAlignment="1">
      <alignment horizontal="left" vertical="center" wrapText="1"/>
    </xf>
    <xf numFmtId="0" fontId="14" fillId="0" borderId="94" xfId="0" applyFont="1" applyBorder="1" applyAlignment="1">
      <alignment vertical="center" wrapText="1"/>
    </xf>
    <xf numFmtId="0" fontId="14" fillId="0" borderId="96" xfId="0" applyFont="1" applyBorder="1" applyAlignment="1">
      <alignment vertical="center" wrapText="1"/>
    </xf>
    <xf numFmtId="0" fontId="15" fillId="0" borderId="87" xfId="0" quotePrefix="1" applyFont="1" applyBorder="1" applyAlignment="1">
      <alignment horizontal="center" vertical="center" wrapText="1"/>
    </xf>
    <xf numFmtId="0" fontId="15" fillId="0" borderId="131" xfId="0" applyFont="1" applyBorder="1" applyAlignment="1">
      <alignment horizontal="left" vertical="center" wrapText="1"/>
    </xf>
    <xf numFmtId="0" fontId="17" fillId="29" borderId="49" xfId="0" applyFont="1" applyFill="1" applyBorder="1" applyAlignment="1">
      <alignment horizontal="left" vertical="top"/>
    </xf>
    <xf numFmtId="0" fontId="17" fillId="29" borderId="158" xfId="0" applyFont="1" applyFill="1" applyBorder="1" applyAlignment="1">
      <alignment horizontal="left" vertical="top"/>
    </xf>
    <xf numFmtId="0" fontId="17" fillId="29" borderId="159" xfId="0" applyFont="1" applyFill="1" applyBorder="1" applyAlignment="1">
      <alignment horizontal="left" vertical="top"/>
    </xf>
    <xf numFmtId="49" fontId="17" fillId="25" borderId="126" xfId="0" applyNumberFormat="1" applyFont="1" applyFill="1" applyBorder="1" applyAlignment="1">
      <alignment horizontal="center" vertical="top"/>
    </xf>
    <xf numFmtId="49" fontId="17" fillId="25" borderId="66" xfId="0" applyNumberFormat="1" applyFont="1" applyFill="1" applyBorder="1" applyAlignment="1">
      <alignment horizontal="center" vertical="top"/>
    </xf>
    <xf numFmtId="0" fontId="14" fillId="25" borderId="111" xfId="0" applyFont="1" applyFill="1" applyBorder="1" applyAlignment="1">
      <alignment horizontal="left" vertical="top" wrapText="1"/>
    </xf>
    <xf numFmtId="49" fontId="14" fillId="0" borderId="73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87" xfId="0" applyNumberFormat="1" applyFont="1" applyBorder="1" applyAlignment="1">
      <alignment horizontal="center" vertical="center"/>
    </xf>
    <xf numFmtId="49" fontId="15" fillId="0" borderId="89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134" xfId="0" applyFont="1" applyBorder="1" applyAlignment="1">
      <alignment horizontal="left" vertical="center"/>
    </xf>
    <xf numFmtId="49" fontId="15" fillId="25" borderId="126" xfId="0" applyNumberFormat="1" applyFont="1" applyFill="1" applyBorder="1" applyAlignment="1">
      <alignment horizontal="left" vertical="center" wrapText="1"/>
    </xf>
    <xf numFmtId="49" fontId="15" fillId="25" borderId="37" xfId="0" applyNumberFormat="1" applyFont="1" applyFill="1" applyBorder="1" applyAlignment="1">
      <alignment horizontal="left" vertical="center" wrapText="1"/>
    </xf>
    <xf numFmtId="49" fontId="17" fillId="29" borderId="75" xfId="0" applyNumberFormat="1" applyFont="1" applyFill="1" applyBorder="1" applyAlignment="1">
      <alignment horizontal="right" vertical="top"/>
    </xf>
    <xf numFmtId="49" fontId="17" fillId="29" borderId="151" xfId="0" applyNumberFormat="1" applyFont="1" applyFill="1" applyBorder="1" applyAlignment="1">
      <alignment horizontal="right" vertical="top"/>
    </xf>
    <xf numFmtId="49" fontId="17" fillId="29" borderId="190" xfId="0" applyNumberFormat="1" applyFont="1" applyFill="1" applyBorder="1" applyAlignment="1">
      <alignment horizontal="right" vertical="top"/>
    </xf>
    <xf numFmtId="49" fontId="16" fillId="30" borderId="129" xfId="0" applyNumberFormat="1" applyFont="1" applyFill="1" applyBorder="1" applyAlignment="1">
      <alignment horizontal="center" vertical="top"/>
    </xf>
    <xf numFmtId="49" fontId="16" fillId="30" borderId="80" xfId="0" applyNumberFormat="1" applyFont="1" applyFill="1" applyBorder="1" applyAlignment="1">
      <alignment horizontal="center" vertical="top"/>
    </xf>
    <xf numFmtId="0" fontId="15" fillId="0" borderId="87" xfId="0" applyFont="1" applyBorder="1" applyAlignment="1">
      <alignment horizontal="left" vertical="top" wrapText="1"/>
    </xf>
    <xf numFmtId="0" fontId="15" fillId="0" borderId="89" xfId="0" applyFont="1" applyBorder="1" applyAlignment="1">
      <alignment horizontal="left" vertical="top" wrapText="1"/>
    </xf>
    <xf numFmtId="0" fontId="15" fillId="0" borderId="87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6" fillId="30" borderId="39" xfId="0" applyNumberFormat="1" applyFont="1" applyFill="1" applyBorder="1" applyAlignment="1">
      <alignment horizontal="center" vertical="top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49" fontId="17" fillId="30" borderId="83" xfId="0" applyNumberFormat="1" applyFont="1" applyFill="1" applyBorder="1" applyAlignment="1">
      <alignment horizontal="center" vertical="top"/>
    </xf>
    <xf numFmtId="49" fontId="17" fillId="30" borderId="77" xfId="0" applyNumberFormat="1" applyFont="1" applyFill="1" applyBorder="1" applyAlignment="1">
      <alignment horizontal="center" vertical="top"/>
    </xf>
    <xf numFmtId="49" fontId="13" fillId="0" borderId="128" xfId="0" applyNumberFormat="1" applyFont="1" applyBorder="1" applyAlignment="1">
      <alignment vertical="center" wrapText="1"/>
    </xf>
    <xf numFmtId="49" fontId="13" fillId="0" borderId="176" xfId="0" applyNumberFormat="1" applyFont="1" applyBorder="1" applyAlignment="1">
      <alignment vertical="center" wrapText="1"/>
    </xf>
    <xf numFmtId="49" fontId="13" fillId="0" borderId="124" xfId="0" applyNumberFormat="1" applyFont="1" applyBorder="1" applyAlignment="1">
      <alignment vertical="center" wrapText="1"/>
    </xf>
    <xf numFmtId="49" fontId="16" fillId="25" borderId="39" xfId="34" quotePrefix="1" applyNumberFormat="1" applyFont="1" applyFill="1" applyBorder="1" applyAlignment="1">
      <alignment horizontal="center" vertical="top"/>
    </xf>
    <xf numFmtId="49" fontId="16" fillId="25" borderId="74" xfId="34" quotePrefix="1" applyNumberFormat="1" applyFont="1" applyFill="1" applyBorder="1" applyAlignment="1">
      <alignment horizontal="center" vertical="top"/>
    </xf>
    <xf numFmtId="49" fontId="16" fillId="25" borderId="77" xfId="34" quotePrefix="1" applyNumberFormat="1" applyFont="1" applyFill="1" applyBorder="1" applyAlignment="1">
      <alignment horizontal="center" vertical="top"/>
    </xf>
    <xf numFmtId="49" fontId="16" fillId="25" borderId="83" xfId="34" quotePrefix="1" applyNumberFormat="1" applyFont="1" applyFill="1" applyBorder="1" applyAlignment="1">
      <alignment horizontal="center" vertical="top"/>
    </xf>
    <xf numFmtId="0" fontId="13" fillId="25" borderId="0" xfId="0" applyFont="1" applyFill="1" applyAlignment="1">
      <alignment horizontal="left" vertical="top" wrapText="1"/>
    </xf>
    <xf numFmtId="0" fontId="13" fillId="25" borderId="73" xfId="0" applyFont="1" applyFill="1" applyBorder="1" applyAlignment="1">
      <alignment horizontal="left" vertical="top" wrapText="1"/>
    </xf>
    <xf numFmtId="0" fontId="15" fillId="0" borderId="89" xfId="0" applyFont="1" applyBorder="1" applyAlignment="1">
      <alignment horizontal="center" vertical="center" wrapText="1"/>
    </xf>
    <xf numFmtId="49" fontId="16" fillId="25" borderId="39" xfId="34" applyNumberFormat="1" applyFont="1" applyFill="1" applyBorder="1" applyAlignment="1">
      <alignment horizontal="center" vertical="top"/>
    </xf>
    <xf numFmtId="0" fontId="13" fillId="0" borderId="39" xfId="0" applyFont="1" applyBorder="1" applyAlignment="1">
      <alignment horizontal="left" vertical="top" wrapText="1"/>
    </xf>
    <xf numFmtId="0" fontId="13" fillId="0" borderId="74" xfId="0" applyFont="1" applyBorder="1" applyAlignment="1">
      <alignment horizontal="left" vertical="top" wrapText="1"/>
    </xf>
    <xf numFmtId="0" fontId="15" fillId="0" borderId="80" xfId="0" applyFont="1" applyBorder="1" applyAlignment="1">
      <alignment horizontal="center" vertical="center" wrapText="1"/>
    </xf>
    <xf numFmtId="49" fontId="16" fillId="30" borderId="125" xfId="0" applyNumberFormat="1" applyFont="1" applyFill="1" applyBorder="1" applyAlignment="1">
      <alignment horizontal="center" vertical="top"/>
    </xf>
    <xf numFmtId="49" fontId="16" fillId="30" borderId="112" xfId="0" applyNumberFormat="1" applyFont="1" applyFill="1" applyBorder="1" applyAlignment="1">
      <alignment horizontal="center" vertical="top"/>
    </xf>
    <xf numFmtId="49" fontId="16" fillId="29" borderId="81" xfId="0" applyNumberFormat="1" applyFont="1" applyFill="1" applyBorder="1" applyAlignment="1">
      <alignment horizontal="center" vertical="top"/>
    </xf>
    <xf numFmtId="49" fontId="13" fillId="0" borderId="106" xfId="0" applyNumberFormat="1" applyFont="1" applyBorder="1" applyAlignment="1">
      <alignment vertical="center"/>
    </xf>
    <xf numFmtId="49" fontId="13" fillId="0" borderId="104" xfId="0" applyNumberFormat="1" applyFont="1" applyBorder="1" applyAlignment="1">
      <alignment vertical="center"/>
    </xf>
    <xf numFmtId="0" fontId="15" fillId="25" borderId="103" xfId="0" applyFont="1" applyFill="1" applyBorder="1" applyAlignment="1">
      <alignment horizontal="center" vertical="center" wrapText="1"/>
    </xf>
    <xf numFmtId="0" fontId="15" fillId="25" borderId="106" xfId="0" applyFont="1" applyFill="1" applyBorder="1" applyAlignment="1">
      <alignment horizontal="center" vertical="center" wrapText="1"/>
    </xf>
    <xf numFmtId="0" fontId="15" fillId="25" borderId="104" xfId="0" applyFont="1" applyFill="1" applyBorder="1" applyAlignment="1">
      <alignment horizontal="center" vertical="center" wrapText="1"/>
    </xf>
    <xf numFmtId="0" fontId="15" fillId="25" borderId="83" xfId="0" applyFont="1" applyFill="1" applyBorder="1" applyAlignment="1">
      <alignment horizontal="left" vertical="center" wrapText="1"/>
    </xf>
    <xf numFmtId="0" fontId="15" fillId="25" borderId="117" xfId="0" applyFont="1" applyFill="1" applyBorder="1" applyAlignment="1">
      <alignment horizontal="left" vertical="center" wrapText="1"/>
    </xf>
    <xf numFmtId="0" fontId="14" fillId="0" borderId="92" xfId="0" applyFont="1" applyBorder="1" applyAlignment="1">
      <alignment horizontal="left" vertical="center"/>
    </xf>
    <xf numFmtId="0" fontId="14" fillId="0" borderId="90" xfId="0" applyFont="1" applyBorder="1" applyAlignment="1">
      <alignment horizontal="left" vertical="center"/>
    </xf>
    <xf numFmtId="0" fontId="13" fillId="25" borderId="157" xfId="0" applyFont="1" applyFill="1" applyBorder="1" applyAlignment="1">
      <alignment horizontal="left" vertical="top" wrapText="1"/>
    </xf>
    <xf numFmtId="165" fontId="13" fillId="34" borderId="218" xfId="35" applyNumberFormat="1" applyFont="1" applyFill="1" applyBorder="1" applyAlignment="1">
      <alignment horizontal="left" vertical="center" wrapText="1"/>
    </xf>
    <xf numFmtId="165" fontId="13" fillId="34" borderId="74" xfId="35" applyNumberFormat="1" applyFont="1" applyFill="1" applyBorder="1" applyAlignment="1">
      <alignment horizontal="left" vertical="center" wrapText="1"/>
    </xf>
    <xf numFmtId="49" fontId="15" fillId="25" borderId="33" xfId="0" applyNumberFormat="1" applyFont="1" applyFill="1" applyBorder="1" applyAlignment="1">
      <alignment horizontal="left" vertical="center" wrapText="1"/>
    </xf>
    <xf numFmtId="165" fontId="13" fillId="0" borderId="83" xfId="35" applyNumberFormat="1" applyFont="1" applyBorder="1" applyAlignment="1">
      <alignment horizontal="left" vertical="center" wrapText="1"/>
    </xf>
    <xf numFmtId="165" fontId="13" fillId="0" borderId="72" xfId="35" applyNumberFormat="1" applyFont="1" applyBorder="1" applyAlignment="1">
      <alignment horizontal="left" vertical="center" wrapText="1"/>
    </xf>
    <xf numFmtId="0" fontId="14" fillId="0" borderId="122" xfId="0" applyFont="1" applyBorder="1" applyAlignment="1">
      <alignment horizontal="left" vertical="center" wrapText="1"/>
    </xf>
    <xf numFmtId="49" fontId="16" fillId="29" borderId="45" xfId="0" applyNumberFormat="1" applyFont="1" applyFill="1" applyBorder="1" applyAlignment="1">
      <alignment horizontal="center" vertical="top"/>
    </xf>
    <xf numFmtId="49" fontId="16" fillId="29" borderId="35" xfId="0" applyNumberFormat="1" applyFont="1" applyFill="1" applyBorder="1" applyAlignment="1">
      <alignment horizontal="center" vertical="top"/>
    </xf>
    <xf numFmtId="165" fontId="13" fillId="0" borderId="185" xfId="35" applyNumberFormat="1" applyFont="1" applyBorder="1" applyAlignment="1">
      <alignment horizontal="left" vertical="center" wrapText="1"/>
    </xf>
    <xf numFmtId="165" fontId="13" fillId="0" borderId="195" xfId="35" applyNumberFormat="1" applyFont="1" applyBorder="1" applyAlignment="1">
      <alignment horizontal="left" vertical="center" wrapText="1"/>
    </xf>
    <xf numFmtId="0" fontId="15" fillId="25" borderId="11" xfId="0" applyFont="1" applyFill="1" applyBorder="1" applyAlignment="1">
      <alignment horizontal="left" vertical="top" wrapText="1"/>
    </xf>
    <xf numFmtId="0" fontId="15" fillId="25" borderId="18" xfId="0" applyFont="1" applyFill="1" applyBorder="1" applyAlignment="1">
      <alignment horizontal="left" vertical="top" wrapText="1"/>
    </xf>
    <xf numFmtId="0" fontId="13" fillId="0" borderId="128" xfId="0" applyFont="1" applyBorder="1" applyAlignment="1">
      <alignment vertical="center" wrapText="1"/>
    </xf>
    <xf numFmtId="0" fontId="13" fillId="0" borderId="153" xfId="0" applyFont="1" applyBorder="1" applyAlignment="1">
      <alignment vertical="center" wrapText="1"/>
    </xf>
    <xf numFmtId="49" fontId="16" fillId="36" borderId="88" xfId="0" applyNumberFormat="1" applyFont="1" applyFill="1" applyBorder="1" applyAlignment="1">
      <alignment horizontal="center" vertical="top"/>
    </xf>
    <xf numFmtId="0" fontId="15" fillId="25" borderId="77" xfId="0" applyFont="1" applyFill="1" applyBorder="1" applyAlignment="1">
      <alignment horizontal="center" vertical="center" wrapText="1"/>
    </xf>
    <xf numFmtId="0" fontId="15" fillId="25" borderId="73" xfId="0" applyFont="1" applyFill="1" applyBorder="1" applyAlignment="1">
      <alignment horizontal="center" vertical="center" wrapText="1"/>
    </xf>
    <xf numFmtId="49" fontId="16" fillId="25" borderId="89" xfId="0" applyNumberFormat="1" applyFont="1" applyFill="1" applyBorder="1" applyAlignment="1">
      <alignment horizontal="center" vertical="top"/>
    </xf>
    <xf numFmtId="49" fontId="15" fillId="25" borderId="87" xfId="0" applyNumberFormat="1" applyFont="1" applyFill="1" applyBorder="1" applyAlignment="1">
      <alignment horizontal="left" vertical="top" wrapText="1"/>
    </xf>
    <xf numFmtId="49" fontId="15" fillId="25" borderId="89" xfId="0" applyNumberFormat="1" applyFont="1" applyFill="1" applyBorder="1" applyAlignment="1">
      <alignment horizontal="left" vertical="top" wrapText="1"/>
    </xf>
    <xf numFmtId="49" fontId="15" fillId="25" borderId="89" xfId="0" applyNumberFormat="1" applyFont="1" applyFill="1" applyBorder="1" applyAlignment="1">
      <alignment horizontal="center" vertical="center"/>
    </xf>
    <xf numFmtId="49" fontId="15" fillId="25" borderId="87" xfId="0" applyNumberFormat="1" applyFont="1" applyFill="1" applyBorder="1" applyAlignment="1">
      <alignment horizontal="left" vertical="center" wrapText="1"/>
    </xf>
    <xf numFmtId="49" fontId="15" fillId="25" borderId="88" xfId="0" applyNumberFormat="1" applyFont="1" applyFill="1" applyBorder="1" applyAlignment="1">
      <alignment horizontal="left" vertical="center" wrapText="1"/>
    </xf>
    <xf numFmtId="49" fontId="15" fillId="25" borderId="89" xfId="0" applyNumberFormat="1" applyFont="1" applyFill="1" applyBorder="1" applyAlignment="1">
      <alignment horizontal="left" vertical="center" wrapText="1"/>
    </xf>
    <xf numFmtId="49" fontId="15" fillId="25" borderId="87" xfId="0" applyNumberFormat="1" applyFont="1" applyFill="1" applyBorder="1" applyAlignment="1">
      <alignment horizontal="left" vertical="center"/>
    </xf>
    <xf numFmtId="49" fontId="15" fillId="25" borderId="88" xfId="0" applyNumberFormat="1" applyFont="1" applyFill="1" applyBorder="1" applyAlignment="1">
      <alignment horizontal="left" vertical="center"/>
    </xf>
    <xf numFmtId="49" fontId="15" fillId="25" borderId="89" xfId="0" applyNumberFormat="1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165" fontId="13" fillId="0" borderId="175" xfId="35" applyNumberFormat="1" applyFont="1" applyBorder="1" applyAlignment="1">
      <alignment horizontal="left" vertical="center" wrapText="1"/>
    </xf>
    <xf numFmtId="165" fontId="13" fillId="0" borderId="218" xfId="35" applyNumberFormat="1" applyFont="1" applyBorder="1" applyAlignment="1">
      <alignment horizontal="left" vertical="center" wrapText="1"/>
    </xf>
    <xf numFmtId="0" fontId="13" fillId="25" borderId="124" xfId="0" applyFont="1" applyFill="1" applyBorder="1" applyAlignment="1">
      <alignment horizontal="center" vertical="center"/>
    </xf>
    <xf numFmtId="0" fontId="13" fillId="25" borderId="128" xfId="0" applyFont="1" applyFill="1" applyBorder="1" applyAlignment="1">
      <alignment horizontal="center" vertical="center"/>
    </xf>
    <xf numFmtId="49" fontId="17" fillId="30" borderId="22" xfId="0" applyNumberFormat="1" applyFont="1" applyFill="1" applyBorder="1" applyAlignment="1">
      <alignment horizontal="left" vertical="top"/>
    </xf>
    <xf numFmtId="49" fontId="17" fillId="30" borderId="42" xfId="0" applyNumberFormat="1" applyFont="1" applyFill="1" applyBorder="1" applyAlignment="1">
      <alignment horizontal="left" vertical="top"/>
    </xf>
    <xf numFmtId="49" fontId="17" fillId="30" borderId="66" xfId="0" applyNumberFormat="1" applyFont="1" applyFill="1" applyBorder="1" applyAlignment="1">
      <alignment horizontal="left" vertical="top"/>
    </xf>
    <xf numFmtId="49" fontId="16" fillId="30" borderId="78" xfId="0" applyNumberFormat="1" applyFont="1" applyFill="1" applyBorder="1" applyAlignment="1">
      <alignment horizontal="center" vertical="top"/>
    </xf>
    <xf numFmtId="49" fontId="16" fillId="30" borderId="79" xfId="0" applyNumberFormat="1" applyFont="1" applyFill="1" applyBorder="1" applyAlignment="1">
      <alignment horizontal="center" vertical="top"/>
    </xf>
    <xf numFmtId="0" fontId="13" fillId="25" borderId="88" xfId="0" applyFont="1" applyFill="1" applyBorder="1" applyAlignment="1">
      <alignment horizontal="left" vertical="top" wrapText="1"/>
    </xf>
    <xf numFmtId="0" fontId="15" fillId="25" borderId="89" xfId="0" applyFont="1" applyFill="1" applyBorder="1" applyAlignment="1">
      <alignment horizontal="center" vertical="center" wrapText="1"/>
    </xf>
    <xf numFmtId="49" fontId="16" fillId="30" borderId="23" xfId="0" applyNumberFormat="1" applyFont="1" applyFill="1" applyBorder="1" applyAlignment="1">
      <alignment horizontal="center" vertical="top"/>
    </xf>
    <xf numFmtId="0" fontId="15" fillId="0" borderId="73" xfId="0" applyFont="1" applyBorder="1" applyAlignment="1">
      <alignment horizontal="center" vertical="center" wrapText="1"/>
    </xf>
    <xf numFmtId="0" fontId="15" fillId="0" borderId="143" xfId="0" applyFont="1" applyBorder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left" vertical="center" wrapText="1"/>
    </xf>
    <xf numFmtId="0" fontId="15" fillId="0" borderId="100" xfId="0" applyFont="1" applyBorder="1" applyAlignment="1">
      <alignment horizontal="left" vertical="center" wrapText="1"/>
    </xf>
    <xf numFmtId="0" fontId="15" fillId="0" borderId="108" xfId="0" applyFont="1" applyBorder="1" applyAlignment="1">
      <alignment horizontal="left" vertical="center" wrapText="1"/>
    </xf>
    <xf numFmtId="49" fontId="16" fillId="36" borderId="89" xfId="0" applyNumberFormat="1" applyFont="1" applyFill="1" applyBorder="1" applyAlignment="1">
      <alignment horizontal="center" vertical="top"/>
    </xf>
    <xf numFmtId="0" fontId="15" fillId="0" borderId="72" xfId="0" applyFont="1" applyBorder="1" applyAlignment="1">
      <alignment horizontal="left" vertical="center" wrapText="1"/>
    </xf>
    <xf numFmtId="49" fontId="16" fillId="29" borderId="89" xfId="0" applyNumberFormat="1" applyFont="1" applyFill="1" applyBorder="1" applyAlignment="1">
      <alignment horizontal="right" vertical="center"/>
    </xf>
    <xf numFmtId="49" fontId="16" fillId="29" borderId="101" xfId="0" applyNumberFormat="1" applyFont="1" applyFill="1" applyBorder="1" applyAlignment="1">
      <alignment horizontal="right" vertical="center"/>
    </xf>
    <xf numFmtId="49" fontId="16" fillId="29" borderId="114" xfId="0" applyNumberFormat="1" applyFont="1" applyFill="1" applyBorder="1" applyAlignment="1">
      <alignment horizontal="right" vertical="center"/>
    </xf>
    <xf numFmtId="49" fontId="16" fillId="36" borderId="47" xfId="0" applyNumberFormat="1" applyFont="1" applyFill="1" applyBorder="1" applyAlignment="1">
      <alignment horizontal="center" vertical="top"/>
    </xf>
    <xf numFmtId="49" fontId="16" fillId="36" borderId="39" xfId="0" applyNumberFormat="1" applyFont="1" applyFill="1" applyBorder="1" applyAlignment="1">
      <alignment horizontal="center" vertical="top"/>
    </xf>
    <xf numFmtId="49" fontId="16" fillId="36" borderId="33" xfId="0" applyNumberFormat="1" applyFont="1" applyFill="1" applyBorder="1" applyAlignment="1">
      <alignment horizontal="center" vertical="top"/>
    </xf>
    <xf numFmtId="49" fontId="16" fillId="37" borderId="47" xfId="0" applyNumberFormat="1" applyFont="1" applyFill="1" applyBorder="1" applyAlignment="1">
      <alignment horizontal="center" vertical="top"/>
    </xf>
    <xf numFmtId="49" fontId="16" fillId="37" borderId="39" xfId="0" applyNumberFormat="1" applyFont="1" applyFill="1" applyBorder="1" applyAlignment="1">
      <alignment horizontal="center" vertical="top"/>
    </xf>
    <xf numFmtId="49" fontId="16" fillId="37" borderId="33" xfId="0" applyNumberFormat="1" applyFont="1" applyFill="1" applyBorder="1" applyAlignment="1">
      <alignment horizontal="center" vertical="top"/>
    </xf>
    <xf numFmtId="49" fontId="16" fillId="25" borderId="47" xfId="34" quotePrefix="1" applyNumberFormat="1" applyFont="1" applyFill="1" applyBorder="1" applyAlignment="1">
      <alignment horizontal="center" vertical="top"/>
    </xf>
    <xf numFmtId="49" fontId="16" fillId="25" borderId="33" xfId="34" quotePrefix="1" applyNumberFormat="1" applyFont="1" applyFill="1" applyBorder="1" applyAlignment="1">
      <alignment horizontal="center" vertical="top"/>
    </xf>
    <xf numFmtId="49" fontId="15" fillId="25" borderId="83" xfId="0" applyNumberFormat="1" applyFont="1" applyFill="1" applyBorder="1" applyAlignment="1">
      <alignment horizontal="center" vertical="center"/>
    </xf>
    <xf numFmtId="49" fontId="15" fillId="25" borderId="72" xfId="0" applyNumberFormat="1" applyFont="1" applyFill="1" applyBorder="1" applyAlignment="1">
      <alignment horizontal="center" vertical="center"/>
    </xf>
    <xf numFmtId="49" fontId="16" fillId="37" borderId="101" xfId="0" applyNumberFormat="1" applyFont="1" applyFill="1" applyBorder="1" applyAlignment="1">
      <alignment horizontal="center" vertical="top"/>
    </xf>
    <xf numFmtId="49" fontId="16" fillId="25" borderId="87" xfId="34" quotePrefix="1" applyNumberFormat="1" applyFont="1" applyFill="1" applyBorder="1" applyAlignment="1">
      <alignment horizontal="center" vertical="top"/>
    </xf>
    <xf numFmtId="2" fontId="13" fillId="25" borderId="83" xfId="0" applyNumberFormat="1" applyFont="1" applyFill="1" applyBorder="1" applyAlignment="1">
      <alignment horizontal="center" vertical="center"/>
    </xf>
    <xf numFmtId="2" fontId="13" fillId="25" borderId="117" xfId="0" applyNumberFormat="1" applyFont="1" applyFill="1" applyBorder="1" applyAlignment="1">
      <alignment horizontal="center" vertical="center"/>
    </xf>
    <xf numFmtId="2" fontId="13" fillId="25" borderId="90" xfId="0" applyNumberFormat="1" applyFont="1" applyFill="1" applyBorder="1" applyAlignment="1">
      <alignment horizontal="center" vertical="center"/>
    </xf>
    <xf numFmtId="0" fontId="14" fillId="25" borderId="83" xfId="0" applyFont="1" applyFill="1" applyBorder="1" applyAlignment="1">
      <alignment horizontal="left" vertical="center" wrapText="1"/>
    </xf>
    <xf numFmtId="0" fontId="15" fillId="25" borderId="197" xfId="0" applyFont="1" applyFill="1" applyBorder="1" applyAlignment="1">
      <alignment horizontal="center" vertical="center" wrapText="1"/>
    </xf>
    <xf numFmtId="0" fontId="15" fillId="25" borderId="87" xfId="0" applyFont="1" applyFill="1" applyBorder="1" applyAlignment="1">
      <alignment horizontal="left" vertical="top" wrapText="1"/>
    </xf>
    <xf numFmtId="0" fontId="15" fillId="25" borderId="88" xfId="0" applyFont="1" applyFill="1" applyBorder="1" applyAlignment="1">
      <alignment horizontal="left" vertical="top" wrapText="1"/>
    </xf>
    <xf numFmtId="0" fontId="15" fillId="25" borderId="89" xfId="0" applyFont="1" applyFill="1" applyBorder="1" applyAlignment="1">
      <alignment horizontal="left" vertical="top" wrapText="1"/>
    </xf>
    <xf numFmtId="0" fontId="15" fillId="0" borderId="7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1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left" vertical="center" wrapText="1"/>
    </xf>
    <xf numFmtId="0" fontId="31" fillId="0" borderId="88" xfId="0" applyFont="1" applyBorder="1" applyAlignment="1">
      <alignment horizontal="left" vertical="center" wrapText="1"/>
    </xf>
    <xf numFmtId="0" fontId="31" fillId="0" borderId="89" xfId="0" applyFont="1" applyBorder="1" applyAlignment="1">
      <alignment horizontal="left" vertical="center" wrapText="1"/>
    </xf>
    <xf numFmtId="49" fontId="31" fillId="25" borderId="83" xfId="0" quotePrefix="1" applyNumberFormat="1" applyFont="1" applyFill="1" applyBorder="1" applyAlignment="1">
      <alignment horizontal="center" vertical="center" wrapText="1"/>
    </xf>
    <xf numFmtId="49" fontId="31" fillId="25" borderId="77" xfId="0" quotePrefix="1" applyNumberFormat="1" applyFont="1" applyFill="1" applyBorder="1" applyAlignment="1">
      <alignment horizontal="center" vertical="center" wrapText="1"/>
    </xf>
    <xf numFmtId="49" fontId="31" fillId="25" borderId="89" xfId="0" quotePrefix="1" applyNumberFormat="1" applyFont="1" applyFill="1" applyBorder="1" applyAlignment="1">
      <alignment horizontal="center" vertical="center" wrapText="1"/>
    </xf>
    <xf numFmtId="2" fontId="13" fillId="25" borderId="96" xfId="0" applyNumberFormat="1" applyFont="1" applyFill="1" applyBorder="1" applyAlignment="1">
      <alignment horizontal="center" vertical="center"/>
    </xf>
    <xf numFmtId="2" fontId="13" fillId="25" borderId="120" xfId="0" applyNumberFormat="1" applyFont="1" applyFill="1" applyBorder="1" applyAlignment="1">
      <alignment horizontal="center" vertical="center"/>
    </xf>
    <xf numFmtId="49" fontId="15" fillId="25" borderId="88" xfId="0" quotePrefix="1" applyNumberFormat="1" applyFont="1" applyFill="1" applyBorder="1" applyAlignment="1">
      <alignment horizontal="center" vertical="center" wrapText="1"/>
    </xf>
    <xf numFmtId="49" fontId="15" fillId="25" borderId="72" xfId="0" applyNumberFormat="1" applyFont="1" applyFill="1" applyBorder="1" applyAlignment="1">
      <alignment horizontal="center" vertical="center" wrapText="1"/>
    </xf>
    <xf numFmtId="0" fontId="13" fillId="25" borderId="103" xfId="0" applyFont="1" applyFill="1" applyBorder="1" applyAlignment="1">
      <alignment horizontal="left" vertical="top" wrapText="1"/>
    </xf>
    <xf numFmtId="0" fontId="13" fillId="25" borderId="106" xfId="0" applyFont="1" applyFill="1" applyBorder="1" applyAlignment="1">
      <alignment horizontal="left" vertical="top" wrapText="1"/>
    </xf>
    <xf numFmtId="0" fontId="13" fillId="25" borderId="104" xfId="0" applyFont="1" applyFill="1" applyBorder="1" applyAlignment="1">
      <alignment horizontal="left" vertical="top" wrapText="1"/>
    </xf>
    <xf numFmtId="2" fontId="13" fillId="25" borderId="87" xfId="0" applyNumberFormat="1" applyFont="1" applyFill="1" applyBorder="1" applyAlignment="1">
      <alignment horizontal="center" vertical="center"/>
    </xf>
    <xf numFmtId="0" fontId="24" fillId="0" borderId="226" xfId="0" applyFont="1" applyBorder="1" applyAlignment="1">
      <alignment wrapText="1"/>
    </xf>
    <xf numFmtId="0" fontId="24" fillId="0" borderId="227" xfId="0" applyFont="1" applyBorder="1" applyAlignment="1">
      <alignment wrapText="1"/>
    </xf>
    <xf numFmtId="0" fontId="22" fillId="0" borderId="225" xfId="0" applyFont="1" applyBorder="1" applyAlignment="1">
      <alignment wrapText="1"/>
    </xf>
    <xf numFmtId="0" fontId="22" fillId="0" borderId="217" xfId="0" applyFont="1" applyBorder="1" applyAlignment="1">
      <alignment wrapText="1"/>
    </xf>
  </cellXfs>
  <cellStyles count="3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20" xr:uid="{00000000-0005-0000-0000-000018000000}"/>
    <cellStyle name="Calculation 2" xfId="31" xr:uid="{00000000-0005-0000-0000-000019000000}"/>
    <cellStyle name="Check Cell 2" xfId="33" xr:uid="{00000000-0005-0000-0000-00001A000000}"/>
    <cellStyle name="Comma 2" xfId="34" xr:uid="{00000000-0005-0000-0000-00001B000000}"/>
    <cellStyle name="Input 2" xfId="21" xr:uid="{00000000-0005-0000-0000-00001C000000}"/>
    <cellStyle name="Įprastas" xfId="0" builtinId="0"/>
    <cellStyle name="Linked Cell 2" xfId="32" xr:uid="{00000000-0005-0000-0000-00001E000000}"/>
    <cellStyle name="Neutral 2" xfId="22" xr:uid="{00000000-0005-0000-0000-00001F000000}"/>
    <cellStyle name="Normal 2" xfId="1" xr:uid="{00000000-0005-0000-0000-000020000000}"/>
    <cellStyle name="Normal 2 3" xfId="37" xr:uid="{00000000-0005-0000-0000-000021000000}"/>
    <cellStyle name="Normal 2 4" xfId="38" xr:uid="{00000000-0005-0000-0000-000022000000}"/>
    <cellStyle name="Normal 3" xfId="35" xr:uid="{00000000-0005-0000-0000-000023000000}"/>
    <cellStyle name="Normal_4 priedas_suvestine3" xfId="23" xr:uid="{00000000-0005-0000-0000-000024000000}"/>
    <cellStyle name="Note 2" xfId="30" xr:uid="{00000000-0005-0000-0000-000025000000}"/>
    <cellStyle name="Percent 2" xfId="36" xr:uid="{00000000-0005-0000-0000-000026000000}"/>
  </cellStyles>
  <dxfs count="0"/>
  <tableStyles count="0" defaultTableStyle="TableStyleMedium2" defaultPivotStyle="PivotStyleLight16"/>
  <colors>
    <mruColors>
      <color rgb="FF9FD498"/>
      <color rgb="FFB9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16</xdr:col>
      <xdr:colOff>766</xdr:colOff>
      <xdr:row>14</xdr:row>
      <xdr:rowOff>86172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62FE2-D77C-67C8-B27D-9E8AA6DE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975" y="0"/>
          <a:ext cx="5487166" cy="3200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2"/>
  <sheetViews>
    <sheetView tabSelected="1" zoomScale="90" zoomScaleNormal="90" workbookViewId="0">
      <pane ySplit="6" topLeftCell="A25" activePane="bottomLeft" state="frozen"/>
      <selection pane="bottomLeft" activeCell="G13" sqref="G13:G31"/>
    </sheetView>
  </sheetViews>
  <sheetFormatPr defaultRowHeight="12" x14ac:dyDescent="0.2"/>
  <cols>
    <col min="1" max="1" width="5.7109375" style="13" customWidth="1"/>
    <col min="2" max="3" width="5.28515625" style="13" customWidth="1"/>
    <col min="4" max="4" width="18.140625" style="13" customWidth="1"/>
    <col min="5" max="5" width="6.5703125" style="13" customWidth="1"/>
    <col min="6" max="6" width="24.5703125" style="13" customWidth="1"/>
    <col min="7" max="7" width="19.140625" style="13" customWidth="1"/>
    <col min="8" max="8" width="13.7109375" style="13" customWidth="1"/>
    <col min="9" max="9" width="9.140625" style="13"/>
    <col min="10" max="10" width="9.140625" style="15"/>
    <col min="11" max="11" width="9.28515625" style="13" bestFit="1" customWidth="1"/>
    <col min="12" max="16384" width="9.140625" style="13"/>
  </cols>
  <sheetData>
    <row r="1" spans="1:15" x14ac:dyDescent="0.2">
      <c r="B1" s="662"/>
      <c r="C1" s="662"/>
      <c r="D1" s="662"/>
      <c r="E1" s="662"/>
      <c r="F1" s="662"/>
      <c r="G1" s="662"/>
      <c r="H1" s="662"/>
      <c r="I1" s="662"/>
      <c r="J1" s="662"/>
      <c r="K1" s="662"/>
    </row>
    <row r="2" spans="1:15" ht="28.5" customHeight="1" x14ac:dyDescent="0.2">
      <c r="B2" s="473" t="s">
        <v>83</v>
      </c>
      <c r="C2" s="473"/>
      <c r="D2" s="473"/>
      <c r="E2" s="473"/>
      <c r="F2" s="473"/>
      <c r="G2" s="473"/>
      <c r="H2" s="473"/>
      <c r="I2" s="473"/>
      <c r="J2" s="473"/>
      <c r="K2" s="473"/>
    </row>
    <row r="3" spans="1:15" x14ac:dyDescent="0.2">
      <c r="B3" s="14"/>
      <c r="C3" s="14"/>
      <c r="D3" s="14"/>
      <c r="E3" s="14"/>
      <c r="F3" s="14"/>
      <c r="G3" s="14"/>
      <c r="H3" s="14"/>
      <c r="I3" s="14"/>
      <c r="J3" s="54"/>
      <c r="K3" s="55"/>
    </row>
    <row r="4" spans="1:15" ht="24" x14ac:dyDescent="0.2">
      <c r="A4" s="663" t="s">
        <v>0</v>
      </c>
      <c r="B4" s="665" t="s">
        <v>1</v>
      </c>
      <c r="C4" s="665" t="s">
        <v>2</v>
      </c>
      <c r="D4" s="667" t="s">
        <v>3</v>
      </c>
      <c r="E4" s="669" t="s">
        <v>4</v>
      </c>
      <c r="F4" s="669" t="s">
        <v>5</v>
      </c>
      <c r="G4" s="669" t="s">
        <v>6</v>
      </c>
      <c r="H4" s="472" t="s">
        <v>7</v>
      </c>
      <c r="I4" s="669" t="s">
        <v>8</v>
      </c>
      <c r="J4" s="16" t="s">
        <v>9</v>
      </c>
      <c r="K4" s="17" t="s">
        <v>10</v>
      </c>
      <c r="L4" s="18" t="s">
        <v>11</v>
      </c>
    </row>
    <row r="5" spans="1:15" ht="15" customHeight="1" x14ac:dyDescent="0.2">
      <c r="A5" s="664"/>
      <c r="B5" s="666"/>
      <c r="C5" s="666"/>
      <c r="D5" s="668"/>
      <c r="E5" s="670"/>
      <c r="F5" s="670"/>
      <c r="G5" s="670"/>
      <c r="H5" s="671"/>
      <c r="I5" s="670"/>
      <c r="J5" s="474" t="s">
        <v>12</v>
      </c>
      <c r="K5" s="444" t="s">
        <v>12</v>
      </c>
      <c r="L5" s="443" t="s">
        <v>12</v>
      </c>
    </row>
    <row r="6" spans="1:15" ht="51.75" customHeight="1" x14ac:dyDescent="0.2">
      <c r="A6" s="664"/>
      <c r="B6" s="666"/>
      <c r="C6" s="666"/>
      <c r="D6" s="668"/>
      <c r="E6" s="670"/>
      <c r="F6" s="670"/>
      <c r="G6" s="670"/>
      <c r="H6" s="671"/>
      <c r="I6" s="670"/>
      <c r="J6" s="474"/>
      <c r="K6" s="444"/>
      <c r="L6" s="443"/>
    </row>
    <row r="7" spans="1:15" ht="15.75" customHeight="1" x14ac:dyDescent="0.2">
      <c r="A7" s="56" t="s">
        <v>84</v>
      </c>
      <c r="B7" s="57"/>
      <c r="C7" s="57"/>
      <c r="D7" s="57"/>
      <c r="E7" s="57"/>
      <c r="F7" s="57"/>
      <c r="G7" s="57"/>
      <c r="H7" s="57"/>
      <c r="I7" s="57"/>
      <c r="J7" s="58"/>
      <c r="K7" s="57"/>
      <c r="L7" s="59"/>
    </row>
    <row r="8" spans="1:15" x14ac:dyDescent="0.2">
      <c r="A8" s="28" t="s">
        <v>13</v>
      </c>
      <c r="B8" s="60" t="s">
        <v>85</v>
      </c>
      <c r="C8" s="61"/>
      <c r="D8" s="61"/>
      <c r="E8" s="61"/>
      <c r="F8" s="61"/>
      <c r="G8" s="61"/>
      <c r="H8" s="61"/>
      <c r="I8" s="61"/>
      <c r="J8" s="62"/>
      <c r="K8" s="61"/>
      <c r="L8" s="63"/>
    </row>
    <row r="9" spans="1:15" ht="15.75" customHeight="1" x14ac:dyDescent="0.2">
      <c r="A9" s="64" t="s">
        <v>13</v>
      </c>
      <c r="B9" s="65" t="s">
        <v>13</v>
      </c>
      <c r="C9" s="681" t="s">
        <v>86</v>
      </c>
      <c r="D9" s="682"/>
      <c r="E9" s="682"/>
      <c r="F9" s="682"/>
      <c r="G9" s="682"/>
      <c r="H9" s="682"/>
      <c r="I9" s="682"/>
      <c r="J9" s="682"/>
      <c r="K9" s="682"/>
      <c r="L9" s="683"/>
    </row>
    <row r="10" spans="1:15" ht="24" customHeight="1" x14ac:dyDescent="0.2">
      <c r="A10" s="716" t="s">
        <v>13</v>
      </c>
      <c r="B10" s="655" t="s">
        <v>13</v>
      </c>
      <c r="C10" s="672" t="s">
        <v>13</v>
      </c>
      <c r="D10" s="673" t="s">
        <v>87</v>
      </c>
      <c r="E10" s="674" t="s">
        <v>14</v>
      </c>
      <c r="F10" s="675" t="s">
        <v>15</v>
      </c>
      <c r="G10" s="676" t="s">
        <v>62</v>
      </c>
      <c r="H10" s="621" t="s">
        <v>88</v>
      </c>
      <c r="I10" s="241" t="s">
        <v>17</v>
      </c>
      <c r="J10" s="129">
        <f>58-8</f>
        <v>50</v>
      </c>
      <c r="K10" s="129">
        <v>60</v>
      </c>
      <c r="L10" s="129">
        <v>60</v>
      </c>
    </row>
    <row r="11" spans="1:15" ht="13.5" customHeight="1" x14ac:dyDescent="0.2">
      <c r="A11" s="717"/>
      <c r="B11" s="656"/>
      <c r="C11" s="672"/>
      <c r="D11" s="673"/>
      <c r="E11" s="674"/>
      <c r="F11" s="675"/>
      <c r="G11" s="676"/>
      <c r="H11" s="621"/>
      <c r="I11" s="130" t="s">
        <v>18</v>
      </c>
      <c r="J11" s="131">
        <f>SUM(J10:J10)</f>
        <v>50</v>
      </c>
      <c r="K11" s="131">
        <f>SUM(K10:K10)</f>
        <v>60</v>
      </c>
      <c r="L11" s="131">
        <f>SUM(L10:L10)</f>
        <v>60</v>
      </c>
      <c r="O11" s="15"/>
    </row>
    <row r="12" spans="1:15" ht="22.5" customHeight="1" x14ac:dyDescent="0.2">
      <c r="A12" s="716" t="s">
        <v>13</v>
      </c>
      <c r="B12" s="655" t="s">
        <v>13</v>
      </c>
      <c r="C12" s="684" t="s">
        <v>19</v>
      </c>
      <c r="D12" s="686" t="s">
        <v>89</v>
      </c>
      <c r="E12" s="588" t="s">
        <v>14</v>
      </c>
      <c r="F12" s="200" t="s">
        <v>15</v>
      </c>
      <c r="G12" s="12" t="s">
        <v>62</v>
      </c>
      <c r="H12" s="679" t="s">
        <v>16</v>
      </c>
      <c r="I12" s="132" t="s">
        <v>58</v>
      </c>
      <c r="J12" s="240">
        <f>398.8+286.6</f>
        <v>685.40000000000009</v>
      </c>
      <c r="K12" s="240">
        <f>398.8+286.6</f>
        <v>685.40000000000009</v>
      </c>
      <c r="L12" s="240">
        <f>398.8+286.6</f>
        <v>685.40000000000009</v>
      </c>
      <c r="O12" s="15"/>
    </row>
    <row r="13" spans="1:15" ht="24.75" customHeight="1" x14ac:dyDescent="0.2">
      <c r="A13" s="717"/>
      <c r="B13" s="656"/>
      <c r="C13" s="685"/>
      <c r="D13" s="686"/>
      <c r="E13" s="588"/>
      <c r="F13" s="201" t="s">
        <v>52</v>
      </c>
      <c r="G13" s="677" t="s">
        <v>24</v>
      </c>
      <c r="H13" s="679"/>
      <c r="I13" s="133" t="s">
        <v>58</v>
      </c>
      <c r="J13" s="126">
        <f>531.6+4.3</f>
        <v>535.9</v>
      </c>
      <c r="K13" s="126">
        <v>531.6</v>
      </c>
      <c r="L13" s="126">
        <v>531.6</v>
      </c>
    </row>
    <row r="14" spans="1:15" ht="25.5" customHeight="1" x14ac:dyDescent="0.2">
      <c r="A14" s="717"/>
      <c r="B14" s="656"/>
      <c r="C14" s="685"/>
      <c r="D14" s="686"/>
      <c r="E14" s="588"/>
      <c r="F14" s="203" t="s">
        <v>25</v>
      </c>
      <c r="G14" s="677"/>
      <c r="H14" s="679"/>
      <c r="I14" s="133" t="s">
        <v>58</v>
      </c>
      <c r="J14" s="406">
        <f>532.7+6.5</f>
        <v>539.20000000000005</v>
      </c>
      <c r="K14" s="406">
        <v>532.70000000000005</v>
      </c>
      <c r="L14" s="406">
        <v>532.70000000000005</v>
      </c>
    </row>
    <row r="15" spans="1:15" ht="25.5" customHeight="1" x14ac:dyDescent="0.2">
      <c r="A15" s="717"/>
      <c r="B15" s="656"/>
      <c r="C15" s="685"/>
      <c r="D15" s="686"/>
      <c r="E15" s="588"/>
      <c r="F15" s="202" t="s">
        <v>26</v>
      </c>
      <c r="G15" s="677"/>
      <c r="H15" s="679"/>
      <c r="I15" s="133" t="s">
        <v>58</v>
      </c>
      <c r="J15" s="407">
        <f>246.7+2.2</f>
        <v>248.89999999999998</v>
      </c>
      <c r="K15" s="407">
        <v>246.7</v>
      </c>
      <c r="L15" s="407">
        <v>246.7</v>
      </c>
    </row>
    <row r="16" spans="1:15" ht="33.75" customHeight="1" x14ac:dyDescent="0.2">
      <c r="A16" s="717"/>
      <c r="B16" s="656"/>
      <c r="C16" s="685"/>
      <c r="D16" s="686"/>
      <c r="E16" s="588"/>
      <c r="F16" s="203" t="s">
        <v>27</v>
      </c>
      <c r="G16" s="677"/>
      <c r="H16" s="679"/>
      <c r="I16" s="133" t="s">
        <v>58</v>
      </c>
      <c r="J16" s="109">
        <f>186.3+8.8</f>
        <v>195.10000000000002</v>
      </c>
      <c r="K16" s="109">
        <v>186.3</v>
      </c>
      <c r="L16" s="109">
        <v>186.3</v>
      </c>
    </row>
    <row r="17" spans="1:12" ht="27.75" customHeight="1" x14ac:dyDescent="0.2">
      <c r="A17" s="717"/>
      <c r="B17" s="656"/>
      <c r="C17" s="685"/>
      <c r="D17" s="686"/>
      <c r="E17" s="588"/>
      <c r="F17" s="203" t="s">
        <v>28</v>
      </c>
      <c r="G17" s="677"/>
      <c r="H17" s="679"/>
      <c r="I17" s="133" t="s">
        <v>58</v>
      </c>
      <c r="J17" s="108">
        <v>589.20000000000005</v>
      </c>
      <c r="K17" s="108">
        <v>589.20000000000005</v>
      </c>
      <c r="L17" s="108">
        <v>589.20000000000005</v>
      </c>
    </row>
    <row r="18" spans="1:12" ht="37.5" customHeight="1" x14ac:dyDescent="0.2">
      <c r="A18" s="717"/>
      <c r="B18" s="656"/>
      <c r="C18" s="685"/>
      <c r="D18" s="686"/>
      <c r="E18" s="588"/>
      <c r="F18" s="204" t="s">
        <v>29</v>
      </c>
      <c r="G18" s="677"/>
      <c r="H18" s="679"/>
      <c r="I18" s="133" t="s">
        <v>58</v>
      </c>
      <c r="J18" s="108">
        <v>633.79999999999995</v>
      </c>
      <c r="K18" s="108">
        <v>633.79999999999995</v>
      </c>
      <c r="L18" s="108">
        <v>633.79999999999995</v>
      </c>
    </row>
    <row r="19" spans="1:12" ht="30" customHeight="1" x14ac:dyDescent="0.2">
      <c r="A19" s="717"/>
      <c r="B19" s="656"/>
      <c r="C19" s="685"/>
      <c r="D19" s="686"/>
      <c r="E19" s="588"/>
      <c r="F19" s="203" t="s">
        <v>30</v>
      </c>
      <c r="G19" s="677"/>
      <c r="H19" s="679"/>
      <c r="I19" s="133" t="s">
        <v>58</v>
      </c>
      <c r="J19" s="108">
        <f>1430.2+12.2</f>
        <v>1442.4</v>
      </c>
      <c r="K19" s="108">
        <v>1430.2</v>
      </c>
      <c r="L19" s="108">
        <v>1430.2</v>
      </c>
    </row>
    <row r="20" spans="1:12" ht="27.75" customHeight="1" x14ac:dyDescent="0.2">
      <c r="A20" s="717"/>
      <c r="B20" s="656"/>
      <c r="C20" s="685"/>
      <c r="D20" s="686"/>
      <c r="E20" s="588"/>
      <c r="F20" s="201" t="s">
        <v>31</v>
      </c>
      <c r="G20" s="677"/>
      <c r="H20" s="679"/>
      <c r="I20" s="133" t="s">
        <v>58</v>
      </c>
      <c r="J20" s="108">
        <f>1608.8+4.9</f>
        <v>1613.7</v>
      </c>
      <c r="K20" s="108">
        <v>1608.8</v>
      </c>
      <c r="L20" s="108">
        <v>1608.8</v>
      </c>
    </row>
    <row r="21" spans="1:12" ht="35.25" customHeight="1" x14ac:dyDescent="0.2">
      <c r="A21" s="717"/>
      <c r="B21" s="656"/>
      <c r="C21" s="685"/>
      <c r="D21" s="686"/>
      <c r="E21" s="588"/>
      <c r="F21" s="201" t="s">
        <v>32</v>
      </c>
      <c r="G21" s="677"/>
      <c r="H21" s="679"/>
      <c r="I21" s="133" t="s">
        <v>58</v>
      </c>
      <c r="J21" s="108">
        <f>1881.8+17.1</f>
        <v>1898.8999999999999</v>
      </c>
      <c r="K21" s="108">
        <v>1881.8</v>
      </c>
      <c r="L21" s="108">
        <v>1881.8</v>
      </c>
    </row>
    <row r="22" spans="1:12" ht="21.75" customHeight="1" x14ac:dyDescent="0.2">
      <c r="A22" s="717"/>
      <c r="B22" s="656"/>
      <c r="C22" s="685"/>
      <c r="D22" s="686"/>
      <c r="E22" s="588"/>
      <c r="F22" s="201" t="s">
        <v>33</v>
      </c>
      <c r="G22" s="677"/>
      <c r="H22" s="679"/>
      <c r="I22" s="133" t="s">
        <v>58</v>
      </c>
      <c r="J22" s="108">
        <f>739.7+7.1</f>
        <v>746.80000000000007</v>
      </c>
      <c r="K22" s="108">
        <v>739.7</v>
      </c>
      <c r="L22" s="108">
        <v>739.7</v>
      </c>
    </row>
    <row r="23" spans="1:12" ht="27.75" customHeight="1" x14ac:dyDescent="0.2">
      <c r="A23" s="717"/>
      <c r="B23" s="656"/>
      <c r="C23" s="685"/>
      <c r="D23" s="686"/>
      <c r="E23" s="588"/>
      <c r="F23" s="203" t="s">
        <v>34</v>
      </c>
      <c r="G23" s="677"/>
      <c r="H23" s="679"/>
      <c r="I23" s="133" t="s">
        <v>58</v>
      </c>
      <c r="J23" s="108">
        <f>2979+34</f>
        <v>3013</v>
      </c>
      <c r="K23" s="108">
        <v>2979</v>
      </c>
      <c r="L23" s="108">
        <v>2979</v>
      </c>
    </row>
    <row r="24" spans="1:12" ht="25.5" customHeight="1" x14ac:dyDescent="0.2">
      <c r="A24" s="717"/>
      <c r="B24" s="656"/>
      <c r="C24" s="685"/>
      <c r="D24" s="686"/>
      <c r="E24" s="588"/>
      <c r="F24" s="205" t="s">
        <v>35</v>
      </c>
      <c r="G24" s="677"/>
      <c r="H24" s="679"/>
      <c r="I24" s="133" t="s">
        <v>58</v>
      </c>
      <c r="J24" s="108">
        <v>819.9</v>
      </c>
      <c r="K24" s="108">
        <v>819.9</v>
      </c>
      <c r="L24" s="108">
        <v>819.9</v>
      </c>
    </row>
    <row r="25" spans="1:12" ht="34.5" customHeight="1" x14ac:dyDescent="0.2">
      <c r="A25" s="717"/>
      <c r="B25" s="656"/>
      <c r="C25" s="685"/>
      <c r="D25" s="686"/>
      <c r="E25" s="588"/>
      <c r="F25" s="206" t="s">
        <v>36</v>
      </c>
      <c r="G25" s="677"/>
      <c r="H25" s="679"/>
      <c r="I25" s="133" t="s">
        <v>58</v>
      </c>
      <c r="J25" s="108">
        <v>677.5</v>
      </c>
      <c r="K25" s="108">
        <v>677.5</v>
      </c>
      <c r="L25" s="108">
        <v>677.5</v>
      </c>
    </row>
    <row r="26" spans="1:12" ht="26.25" customHeight="1" x14ac:dyDescent="0.2">
      <c r="A26" s="717"/>
      <c r="B26" s="656"/>
      <c r="C26" s="685"/>
      <c r="D26" s="686"/>
      <c r="E26" s="588"/>
      <c r="F26" s="207" t="s">
        <v>90</v>
      </c>
      <c r="G26" s="677"/>
      <c r="H26" s="679"/>
      <c r="I26" s="133" t="s">
        <v>58</v>
      </c>
      <c r="J26" s="253">
        <f>1203.6+2.5</f>
        <v>1206.0999999999999</v>
      </c>
      <c r="K26" s="253">
        <v>1203.5999999999999</v>
      </c>
      <c r="L26" s="253">
        <v>1203.5999999999999</v>
      </c>
    </row>
    <row r="27" spans="1:12" ht="28.5" customHeight="1" x14ac:dyDescent="0.2">
      <c r="A27" s="717"/>
      <c r="B27" s="656"/>
      <c r="C27" s="685"/>
      <c r="D27" s="686"/>
      <c r="E27" s="588"/>
      <c r="F27" s="207" t="s">
        <v>38</v>
      </c>
      <c r="G27" s="677"/>
      <c r="H27" s="679"/>
      <c r="I27" s="133" t="s">
        <v>58</v>
      </c>
      <c r="J27" s="108">
        <f>764.6+2.4</f>
        <v>767</v>
      </c>
      <c r="K27" s="108">
        <v>764.6</v>
      </c>
      <c r="L27" s="108">
        <v>764.6</v>
      </c>
    </row>
    <row r="28" spans="1:12" ht="33" customHeight="1" x14ac:dyDescent="0.2">
      <c r="A28" s="717"/>
      <c r="B28" s="656"/>
      <c r="C28" s="685"/>
      <c r="D28" s="686"/>
      <c r="E28" s="588"/>
      <c r="F28" s="208" t="s">
        <v>39</v>
      </c>
      <c r="G28" s="677"/>
      <c r="H28" s="679"/>
      <c r="I28" s="133" t="s">
        <v>58</v>
      </c>
      <c r="J28" s="108">
        <v>170.8</v>
      </c>
      <c r="K28" s="108">
        <v>170.8</v>
      </c>
      <c r="L28" s="108">
        <v>170.8</v>
      </c>
    </row>
    <row r="29" spans="1:12" ht="22.5" customHeight="1" x14ac:dyDescent="0.2">
      <c r="A29" s="717"/>
      <c r="B29" s="656"/>
      <c r="C29" s="685"/>
      <c r="D29" s="686"/>
      <c r="E29" s="588"/>
      <c r="F29" s="208" t="s">
        <v>40</v>
      </c>
      <c r="G29" s="677"/>
      <c r="H29" s="679"/>
      <c r="I29" s="133" t="s">
        <v>58</v>
      </c>
      <c r="J29" s="108">
        <v>0</v>
      </c>
      <c r="K29" s="108">
        <v>0</v>
      </c>
      <c r="L29" s="108">
        <v>0</v>
      </c>
    </row>
    <row r="30" spans="1:12" ht="22.5" customHeight="1" thickBot="1" x14ac:dyDescent="0.25">
      <c r="A30" s="717"/>
      <c r="B30" s="656"/>
      <c r="C30" s="685"/>
      <c r="D30" s="686"/>
      <c r="E30" s="588"/>
      <c r="F30" s="680" t="s">
        <v>42</v>
      </c>
      <c r="G30" s="677"/>
      <c r="H30" s="679"/>
      <c r="I30" s="133" t="s">
        <v>58</v>
      </c>
      <c r="J30" s="125">
        <v>0</v>
      </c>
      <c r="K30" s="125">
        <v>0</v>
      </c>
      <c r="L30" s="125">
        <v>0</v>
      </c>
    </row>
    <row r="31" spans="1:12" ht="23.25" customHeight="1" thickBot="1" x14ac:dyDescent="0.25">
      <c r="A31" s="717"/>
      <c r="B31" s="656"/>
      <c r="C31" s="685"/>
      <c r="D31" s="686"/>
      <c r="E31" s="588"/>
      <c r="F31" s="680"/>
      <c r="G31" s="678"/>
      <c r="H31" s="679"/>
      <c r="I31" s="134" t="s">
        <v>18</v>
      </c>
      <c r="J31" s="135">
        <f>SUM(J12:J30)</f>
        <v>15783.599999999999</v>
      </c>
      <c r="K31" s="135">
        <f t="shared" ref="K31:L31" si="0">SUM(K12:K30)</f>
        <v>15681.6</v>
      </c>
      <c r="L31" s="136">
        <f t="shared" si="0"/>
        <v>15681.6</v>
      </c>
    </row>
    <row r="32" spans="1:12" ht="32.25" customHeight="1" thickBot="1" x14ac:dyDescent="0.25">
      <c r="A32" s="437" t="s">
        <v>13</v>
      </c>
      <c r="B32" s="439" t="s">
        <v>13</v>
      </c>
      <c r="C32" s="660" t="s">
        <v>20</v>
      </c>
      <c r="D32" s="531" t="s">
        <v>91</v>
      </c>
      <c r="E32" s="558" t="s">
        <v>14</v>
      </c>
      <c r="F32" s="232" t="s">
        <v>38</v>
      </c>
      <c r="G32" s="560" t="s">
        <v>24</v>
      </c>
      <c r="H32" s="546" t="s">
        <v>16</v>
      </c>
      <c r="I32" s="233" t="s">
        <v>58</v>
      </c>
      <c r="J32" s="188">
        <f>422.3+57.1</f>
        <v>479.40000000000003</v>
      </c>
      <c r="K32" s="189">
        <f t="shared" ref="K32:L32" si="1">422.3+57.1</f>
        <v>479.40000000000003</v>
      </c>
      <c r="L32" s="122">
        <f t="shared" si="1"/>
        <v>479.40000000000003</v>
      </c>
    </row>
    <row r="33" spans="1:12" ht="30.75" customHeight="1" x14ac:dyDescent="0.2">
      <c r="A33" s="437"/>
      <c r="B33" s="439"/>
      <c r="C33" s="660"/>
      <c r="D33" s="525"/>
      <c r="E33" s="558"/>
      <c r="F33" s="475" t="s">
        <v>37</v>
      </c>
      <c r="G33" s="561"/>
      <c r="H33" s="547"/>
      <c r="I33" s="408" t="s">
        <v>58</v>
      </c>
      <c r="J33" s="409">
        <v>22.1</v>
      </c>
      <c r="K33" s="405">
        <v>22.1</v>
      </c>
      <c r="L33" s="404">
        <v>22.1</v>
      </c>
    </row>
    <row r="34" spans="1:12" ht="30.75" customHeight="1" x14ac:dyDescent="0.2">
      <c r="A34" s="476"/>
      <c r="B34" s="479"/>
      <c r="C34" s="661"/>
      <c r="D34" s="744"/>
      <c r="E34" s="559"/>
      <c r="F34" s="659"/>
      <c r="G34" s="562"/>
      <c r="H34" s="548"/>
      <c r="I34" s="134" t="s">
        <v>18</v>
      </c>
      <c r="J34" s="141">
        <f>SUM(J32:J33)</f>
        <v>501.50000000000006</v>
      </c>
      <c r="K34" s="142">
        <f t="shared" ref="K34:L34" si="2">SUM(K32:K33)</f>
        <v>501.50000000000006</v>
      </c>
      <c r="L34" s="374">
        <f t="shared" si="2"/>
        <v>501.50000000000006</v>
      </c>
    </row>
    <row r="35" spans="1:12" ht="29.25" customHeight="1" x14ac:dyDescent="0.2">
      <c r="A35" s="437" t="s">
        <v>13</v>
      </c>
      <c r="B35" s="439" t="s">
        <v>13</v>
      </c>
      <c r="C35" s="534" t="s">
        <v>22</v>
      </c>
      <c r="D35" s="531" t="s">
        <v>92</v>
      </c>
      <c r="E35" s="537" t="s">
        <v>14</v>
      </c>
      <c r="F35" s="234" t="s">
        <v>15</v>
      </c>
      <c r="G35" s="565" t="s">
        <v>24</v>
      </c>
      <c r="H35" s="480" t="s">
        <v>16</v>
      </c>
      <c r="I35" s="192" t="s">
        <v>58</v>
      </c>
      <c r="J35" s="111">
        <v>0</v>
      </c>
      <c r="K35" s="111">
        <v>0</v>
      </c>
      <c r="L35" s="178">
        <v>0</v>
      </c>
    </row>
    <row r="36" spans="1:12" ht="34.5" customHeight="1" x14ac:dyDescent="0.2">
      <c r="A36" s="438"/>
      <c r="B36" s="440"/>
      <c r="C36" s="535"/>
      <c r="D36" s="532"/>
      <c r="E36" s="538"/>
      <c r="F36" s="410" t="s">
        <v>25</v>
      </c>
      <c r="G36" s="566"/>
      <c r="H36" s="481"/>
      <c r="I36" s="265" t="s">
        <v>58</v>
      </c>
      <c r="J36" s="397">
        <v>0</v>
      </c>
      <c r="K36" s="397">
        <v>0</v>
      </c>
      <c r="L36" s="179">
        <v>0</v>
      </c>
    </row>
    <row r="37" spans="1:12" ht="29.25" customHeight="1" x14ac:dyDescent="0.2">
      <c r="A37" s="438"/>
      <c r="B37" s="440"/>
      <c r="C37" s="535"/>
      <c r="D37" s="532"/>
      <c r="E37" s="538"/>
      <c r="F37" s="411" t="s">
        <v>28</v>
      </c>
      <c r="G37" s="566"/>
      <c r="H37" s="481"/>
      <c r="I37" s="265" t="s">
        <v>58</v>
      </c>
      <c r="J37" s="397">
        <v>0</v>
      </c>
      <c r="K37" s="397">
        <v>0</v>
      </c>
      <c r="L37" s="179">
        <v>0</v>
      </c>
    </row>
    <row r="38" spans="1:12" ht="38.25" customHeight="1" x14ac:dyDescent="0.2">
      <c r="A38" s="438"/>
      <c r="B38" s="440"/>
      <c r="C38" s="535"/>
      <c r="D38" s="532"/>
      <c r="E38" s="538"/>
      <c r="F38" s="411" t="s">
        <v>32</v>
      </c>
      <c r="G38" s="566"/>
      <c r="H38" s="481"/>
      <c r="I38" s="265" t="s">
        <v>58</v>
      </c>
      <c r="J38" s="397">
        <v>0</v>
      </c>
      <c r="K38" s="397">
        <v>0</v>
      </c>
      <c r="L38" s="179">
        <v>0</v>
      </c>
    </row>
    <row r="39" spans="1:12" ht="29.25" customHeight="1" x14ac:dyDescent="0.2">
      <c r="A39" s="438"/>
      <c r="B39" s="440"/>
      <c r="C39" s="535"/>
      <c r="D39" s="532"/>
      <c r="E39" s="538"/>
      <c r="F39" s="411" t="s">
        <v>30</v>
      </c>
      <c r="G39" s="566"/>
      <c r="H39" s="481"/>
      <c r="I39" s="265" t="s">
        <v>58</v>
      </c>
      <c r="J39" s="397">
        <v>0</v>
      </c>
      <c r="K39" s="397">
        <v>0</v>
      </c>
      <c r="L39" s="179">
        <v>0</v>
      </c>
    </row>
    <row r="40" spans="1:12" ht="19.5" customHeight="1" x14ac:dyDescent="0.2">
      <c r="A40" s="438"/>
      <c r="B40" s="440"/>
      <c r="C40" s="535"/>
      <c r="D40" s="532"/>
      <c r="E40" s="538"/>
      <c r="F40" s="563" t="s">
        <v>27</v>
      </c>
      <c r="G40" s="567"/>
      <c r="H40" s="482"/>
      <c r="I40" s="146" t="s">
        <v>58</v>
      </c>
      <c r="J40" s="105">
        <v>0</v>
      </c>
      <c r="K40" s="138">
        <v>0</v>
      </c>
      <c r="L40" s="180">
        <v>0</v>
      </c>
    </row>
    <row r="41" spans="1:12" ht="18" customHeight="1" x14ac:dyDescent="0.2">
      <c r="A41" s="476"/>
      <c r="B41" s="479"/>
      <c r="C41" s="536"/>
      <c r="D41" s="533"/>
      <c r="E41" s="539"/>
      <c r="F41" s="435"/>
      <c r="G41" s="568"/>
      <c r="H41" s="483"/>
      <c r="I41" s="363" t="s">
        <v>18</v>
      </c>
      <c r="J41" s="337">
        <f>SUM(J35:J40)</f>
        <v>0</v>
      </c>
      <c r="K41" s="398">
        <f>SUM(K35:K35)</f>
        <v>0</v>
      </c>
      <c r="L41" s="399">
        <f>SUM(L35:L35)</f>
        <v>0</v>
      </c>
    </row>
    <row r="42" spans="1:12" ht="20.25" customHeight="1" x14ac:dyDescent="0.2">
      <c r="A42" s="438" t="s">
        <v>13</v>
      </c>
      <c r="B42" s="440" t="s">
        <v>13</v>
      </c>
      <c r="C42" s="535" t="s">
        <v>23</v>
      </c>
      <c r="D42" s="529" t="s">
        <v>93</v>
      </c>
      <c r="E42" s="538" t="s">
        <v>14</v>
      </c>
      <c r="F42" s="540" t="s">
        <v>52</v>
      </c>
      <c r="G42" s="499" t="s">
        <v>24</v>
      </c>
      <c r="H42" s="484" t="s">
        <v>16</v>
      </c>
      <c r="I42" s="106" t="s">
        <v>17</v>
      </c>
      <c r="J42" s="107">
        <v>248.9</v>
      </c>
      <c r="K42" s="107">
        <v>248.9</v>
      </c>
      <c r="L42" s="107">
        <v>248.9</v>
      </c>
    </row>
    <row r="43" spans="1:12" ht="15" customHeight="1" thickBot="1" x14ac:dyDescent="0.25">
      <c r="A43" s="437"/>
      <c r="B43" s="439"/>
      <c r="C43" s="534"/>
      <c r="D43" s="530"/>
      <c r="E43" s="538"/>
      <c r="F43" s="498"/>
      <c r="G43" s="500"/>
      <c r="H43" s="485"/>
      <c r="I43" s="219" t="s">
        <v>58</v>
      </c>
      <c r="J43" s="221">
        <f>18.1</f>
        <v>18.100000000000001</v>
      </c>
      <c r="K43" s="221">
        <f t="shared" ref="K43:L43" si="3">18.1</f>
        <v>18.100000000000001</v>
      </c>
      <c r="L43" s="221">
        <f t="shared" si="3"/>
        <v>18.100000000000001</v>
      </c>
    </row>
    <row r="44" spans="1:12" ht="15.75" customHeight="1" thickBot="1" x14ac:dyDescent="0.25">
      <c r="A44" s="437"/>
      <c r="B44" s="439"/>
      <c r="C44" s="534"/>
      <c r="D44" s="530"/>
      <c r="E44" s="564"/>
      <c r="F44" s="497" t="s">
        <v>25</v>
      </c>
      <c r="G44" s="500"/>
      <c r="H44" s="486"/>
      <c r="I44" s="194" t="s">
        <v>17</v>
      </c>
      <c r="J44" s="33">
        <v>233</v>
      </c>
      <c r="K44" s="33">
        <v>234</v>
      </c>
      <c r="L44" s="33">
        <v>235</v>
      </c>
    </row>
    <row r="45" spans="1:12" ht="15" customHeight="1" thickBot="1" x14ac:dyDescent="0.25">
      <c r="A45" s="437"/>
      <c r="B45" s="439"/>
      <c r="C45" s="534"/>
      <c r="D45" s="530"/>
      <c r="E45" s="564"/>
      <c r="F45" s="498"/>
      <c r="G45" s="500"/>
      <c r="H45" s="486"/>
      <c r="I45" s="222" t="s">
        <v>58</v>
      </c>
      <c r="J45" s="223">
        <f>19.8</f>
        <v>19.8</v>
      </c>
      <c r="K45" s="223">
        <f>19.8</f>
        <v>19.8</v>
      </c>
      <c r="L45" s="223">
        <f>19.8</f>
        <v>19.8</v>
      </c>
    </row>
    <row r="46" spans="1:12" ht="16.5" customHeight="1" thickBot="1" x14ac:dyDescent="0.25">
      <c r="A46" s="437"/>
      <c r="B46" s="439"/>
      <c r="C46" s="534"/>
      <c r="D46" s="530"/>
      <c r="E46" s="564"/>
      <c r="F46" s="497" t="s">
        <v>26</v>
      </c>
      <c r="G46" s="500"/>
      <c r="H46" s="486"/>
      <c r="I46" s="194" t="s">
        <v>17</v>
      </c>
      <c r="J46" s="33">
        <v>82.7</v>
      </c>
      <c r="K46" s="33">
        <v>83.7</v>
      </c>
      <c r="L46" s="33">
        <v>84.7</v>
      </c>
    </row>
    <row r="47" spans="1:12" ht="17.25" customHeight="1" thickBot="1" x14ac:dyDescent="0.25">
      <c r="A47" s="437"/>
      <c r="B47" s="439"/>
      <c r="C47" s="534"/>
      <c r="D47" s="530"/>
      <c r="E47" s="564"/>
      <c r="F47" s="498"/>
      <c r="G47" s="500"/>
      <c r="H47" s="486"/>
      <c r="I47" s="222" t="s">
        <v>58</v>
      </c>
      <c r="J47" s="223">
        <f>5.9</f>
        <v>5.9</v>
      </c>
      <c r="K47" s="223">
        <f>5.9</f>
        <v>5.9</v>
      </c>
      <c r="L47" s="223">
        <f>5.9</f>
        <v>5.9</v>
      </c>
    </row>
    <row r="48" spans="1:12" ht="18" customHeight="1" thickBot="1" x14ac:dyDescent="0.25">
      <c r="A48" s="437"/>
      <c r="B48" s="439"/>
      <c r="C48" s="534"/>
      <c r="D48" s="530"/>
      <c r="E48" s="564"/>
      <c r="F48" s="497" t="s">
        <v>27</v>
      </c>
      <c r="G48" s="500"/>
      <c r="H48" s="486"/>
      <c r="I48" s="225" t="s">
        <v>17</v>
      </c>
      <c r="J48" s="220">
        <v>75.5</v>
      </c>
      <c r="K48" s="220">
        <v>76.5</v>
      </c>
      <c r="L48" s="220">
        <v>77.5</v>
      </c>
    </row>
    <row r="49" spans="1:12" ht="21.75" customHeight="1" x14ac:dyDescent="0.2">
      <c r="A49" s="437"/>
      <c r="B49" s="439"/>
      <c r="C49" s="534"/>
      <c r="D49" s="530"/>
      <c r="E49" s="564"/>
      <c r="F49" s="498"/>
      <c r="G49" s="500"/>
      <c r="H49" s="486"/>
      <c r="I49" s="114" t="s">
        <v>58</v>
      </c>
      <c r="J49" s="25">
        <f>5.9</f>
        <v>5.9</v>
      </c>
      <c r="K49" s="25">
        <f>5.9</f>
        <v>5.9</v>
      </c>
      <c r="L49" s="25">
        <f>5.9</f>
        <v>5.9</v>
      </c>
    </row>
    <row r="50" spans="1:12" ht="21.75" customHeight="1" x14ac:dyDescent="0.2">
      <c r="A50" s="437"/>
      <c r="B50" s="439"/>
      <c r="C50" s="534"/>
      <c r="D50" s="530"/>
      <c r="E50" s="564"/>
      <c r="F50" s="434" t="s">
        <v>28</v>
      </c>
      <c r="G50" s="500"/>
      <c r="H50" s="487"/>
      <c r="I50" s="192" t="s">
        <v>17</v>
      </c>
      <c r="J50" s="111">
        <f>117.6-7.4</f>
        <v>110.19999999999999</v>
      </c>
      <c r="K50" s="111">
        <f>117.6-7.4</f>
        <v>110.19999999999999</v>
      </c>
      <c r="L50" s="178">
        <f>117.6-7.4</f>
        <v>110.19999999999999</v>
      </c>
    </row>
    <row r="51" spans="1:12" ht="22.5" customHeight="1" x14ac:dyDescent="0.2">
      <c r="A51" s="437"/>
      <c r="B51" s="439"/>
      <c r="C51" s="534"/>
      <c r="D51" s="530"/>
      <c r="E51" s="564"/>
      <c r="F51" s="435"/>
      <c r="G51" s="500"/>
      <c r="H51" s="487"/>
      <c r="I51" s="311" t="s">
        <v>58</v>
      </c>
      <c r="J51" s="138">
        <f>8.2</f>
        <v>8.1999999999999993</v>
      </c>
      <c r="K51" s="138">
        <f>8.2</f>
        <v>8.1999999999999993</v>
      </c>
      <c r="L51" s="180">
        <f>8.2</f>
        <v>8.1999999999999993</v>
      </c>
    </row>
    <row r="52" spans="1:12" ht="21.75" customHeight="1" x14ac:dyDescent="0.2">
      <c r="A52" s="437"/>
      <c r="B52" s="439"/>
      <c r="C52" s="534"/>
      <c r="D52" s="530"/>
      <c r="E52" s="564"/>
      <c r="F52" s="497" t="s">
        <v>29</v>
      </c>
      <c r="G52" s="500"/>
      <c r="H52" s="486"/>
      <c r="I52" s="246" t="s">
        <v>17</v>
      </c>
      <c r="J52" s="107">
        <f>217.6-7.4</f>
        <v>210.2</v>
      </c>
      <c r="K52" s="107">
        <f>217.6-7.4</f>
        <v>210.2</v>
      </c>
      <c r="L52" s="107">
        <f>217.6-7.4</f>
        <v>210.2</v>
      </c>
    </row>
    <row r="53" spans="1:12" ht="18" customHeight="1" thickBot="1" x14ac:dyDescent="0.25">
      <c r="A53" s="437"/>
      <c r="B53" s="439"/>
      <c r="C53" s="534"/>
      <c r="D53" s="530"/>
      <c r="E53" s="564"/>
      <c r="F53" s="498"/>
      <c r="G53" s="500"/>
      <c r="H53" s="486"/>
      <c r="I53" s="226" t="s">
        <v>58</v>
      </c>
      <c r="J53" s="110">
        <f>16.8</f>
        <v>16.8</v>
      </c>
      <c r="K53" s="110">
        <f>16.8</f>
        <v>16.8</v>
      </c>
      <c r="L53" s="110">
        <f>16.8</f>
        <v>16.8</v>
      </c>
    </row>
    <row r="54" spans="1:12" ht="24" customHeight="1" thickBot="1" x14ac:dyDescent="0.25">
      <c r="A54" s="437"/>
      <c r="B54" s="439"/>
      <c r="C54" s="534"/>
      <c r="D54" s="530"/>
      <c r="E54" s="564"/>
      <c r="F54" s="209" t="s">
        <v>30</v>
      </c>
      <c r="G54" s="501"/>
      <c r="H54" s="486"/>
      <c r="I54" s="224" t="s">
        <v>17</v>
      </c>
      <c r="J54" s="107">
        <v>0</v>
      </c>
      <c r="K54" s="107">
        <v>0</v>
      </c>
      <c r="L54" s="107">
        <v>0</v>
      </c>
    </row>
    <row r="55" spans="1:12" ht="24.75" customHeight="1" thickBot="1" x14ac:dyDescent="0.25">
      <c r="A55" s="437"/>
      <c r="B55" s="439"/>
      <c r="C55" s="534"/>
      <c r="D55" s="530"/>
      <c r="E55" s="564"/>
      <c r="F55" s="69" t="s">
        <v>31</v>
      </c>
      <c r="G55" s="501"/>
      <c r="H55" s="486"/>
      <c r="I55" s="412" t="s">
        <v>17</v>
      </c>
      <c r="J55" s="413">
        <v>0</v>
      </c>
      <c r="K55" s="413">
        <v>0</v>
      </c>
      <c r="L55" s="413">
        <v>0</v>
      </c>
    </row>
    <row r="56" spans="1:12" ht="19.5" customHeight="1" thickBot="1" x14ac:dyDescent="0.25">
      <c r="A56" s="437"/>
      <c r="B56" s="439"/>
      <c r="C56" s="534"/>
      <c r="D56" s="530"/>
      <c r="E56" s="564"/>
      <c r="F56" s="434" t="s">
        <v>94</v>
      </c>
      <c r="G56" s="500"/>
      <c r="H56" s="487"/>
      <c r="I56" s="313" t="s">
        <v>17</v>
      </c>
      <c r="J56" s="103">
        <f>78.3-31.4</f>
        <v>46.9</v>
      </c>
      <c r="K56" s="103">
        <f>78.3-31.4</f>
        <v>46.9</v>
      </c>
      <c r="L56" s="150">
        <f>78.3-31.4</f>
        <v>46.9</v>
      </c>
    </row>
    <row r="57" spans="1:12" ht="21.75" customHeight="1" thickBot="1" x14ac:dyDescent="0.25">
      <c r="A57" s="437"/>
      <c r="B57" s="439"/>
      <c r="C57" s="534"/>
      <c r="D57" s="530"/>
      <c r="E57" s="564"/>
      <c r="F57" s="435"/>
      <c r="G57" s="500"/>
      <c r="H57" s="487"/>
      <c r="I57" s="314" t="s">
        <v>58</v>
      </c>
      <c r="J57" s="104">
        <f>4.9</f>
        <v>4.9000000000000004</v>
      </c>
      <c r="K57" s="104">
        <f>4.9</f>
        <v>4.9000000000000004</v>
      </c>
      <c r="L57" s="312">
        <f>4.9</f>
        <v>4.9000000000000004</v>
      </c>
    </row>
    <row r="58" spans="1:12" ht="21" customHeight="1" thickBot="1" x14ac:dyDescent="0.25">
      <c r="A58" s="437"/>
      <c r="B58" s="439"/>
      <c r="C58" s="534"/>
      <c r="D58" s="530"/>
      <c r="E58" s="564"/>
      <c r="F58" s="497" t="s">
        <v>95</v>
      </c>
      <c r="G58" s="500"/>
      <c r="H58" s="486"/>
      <c r="I58" s="246" t="s">
        <v>17</v>
      </c>
      <c r="J58" s="107">
        <v>41.9</v>
      </c>
      <c r="K58" s="107">
        <v>42.9</v>
      </c>
      <c r="L58" s="107">
        <v>43.9</v>
      </c>
    </row>
    <row r="59" spans="1:12" ht="15.75" customHeight="1" thickBot="1" x14ac:dyDescent="0.25">
      <c r="A59" s="437"/>
      <c r="B59" s="439"/>
      <c r="C59" s="534"/>
      <c r="D59" s="530"/>
      <c r="E59" s="564"/>
      <c r="F59" s="498"/>
      <c r="G59" s="500"/>
      <c r="H59" s="486"/>
      <c r="I59" s="226" t="s">
        <v>58</v>
      </c>
      <c r="J59" s="110">
        <f>3.8</f>
        <v>3.8</v>
      </c>
      <c r="K59" s="110">
        <f>3.8</f>
        <v>3.8</v>
      </c>
      <c r="L59" s="110">
        <f>3.8</f>
        <v>3.8</v>
      </c>
    </row>
    <row r="60" spans="1:12" ht="30" customHeight="1" thickBot="1" x14ac:dyDescent="0.25">
      <c r="A60" s="437"/>
      <c r="B60" s="439"/>
      <c r="C60" s="534"/>
      <c r="D60" s="530"/>
      <c r="E60" s="564"/>
      <c r="F60" s="434" t="s">
        <v>34</v>
      </c>
      <c r="G60" s="500"/>
      <c r="H60" s="486"/>
      <c r="I60" s="225" t="s">
        <v>17</v>
      </c>
      <c r="J60" s="220">
        <v>92.6</v>
      </c>
      <c r="K60" s="220">
        <v>93.6</v>
      </c>
      <c r="L60" s="220">
        <v>94.6</v>
      </c>
    </row>
    <row r="61" spans="1:12" ht="30" customHeight="1" thickBot="1" x14ac:dyDescent="0.25">
      <c r="A61" s="437"/>
      <c r="B61" s="439"/>
      <c r="C61" s="534"/>
      <c r="D61" s="530"/>
      <c r="E61" s="564"/>
      <c r="F61" s="435"/>
      <c r="G61" s="500"/>
      <c r="H61" s="486"/>
      <c r="I61" s="245" t="s">
        <v>58</v>
      </c>
      <c r="J61" s="11">
        <f>4.2</f>
        <v>4.2</v>
      </c>
      <c r="K61" s="11">
        <f>4.2</f>
        <v>4.2</v>
      </c>
      <c r="L61" s="11">
        <f>4.2</f>
        <v>4.2</v>
      </c>
    </row>
    <row r="62" spans="1:12" ht="26.25" customHeight="1" thickBot="1" x14ac:dyDescent="0.25">
      <c r="A62" s="437"/>
      <c r="B62" s="439"/>
      <c r="C62" s="534"/>
      <c r="D62" s="530"/>
      <c r="E62" s="564"/>
      <c r="F62" s="477" t="s">
        <v>35</v>
      </c>
      <c r="G62" s="501"/>
      <c r="H62" s="486"/>
      <c r="I62" s="224" t="s">
        <v>17</v>
      </c>
      <c r="J62" s="107">
        <f>102.5-26.7</f>
        <v>75.8</v>
      </c>
      <c r="K62" s="107">
        <f>102.5-26.7</f>
        <v>75.8</v>
      </c>
      <c r="L62" s="107">
        <f>102.5-26.7</f>
        <v>75.8</v>
      </c>
    </row>
    <row r="63" spans="1:12" ht="25.5" customHeight="1" thickBot="1" x14ac:dyDescent="0.25">
      <c r="A63" s="437"/>
      <c r="B63" s="439"/>
      <c r="C63" s="534"/>
      <c r="D63" s="530"/>
      <c r="E63" s="564"/>
      <c r="F63" s="478"/>
      <c r="G63" s="501"/>
      <c r="H63" s="486"/>
      <c r="I63" s="251" t="s">
        <v>58</v>
      </c>
      <c r="J63" s="25">
        <f>7.4</f>
        <v>7.4</v>
      </c>
      <c r="K63" s="25">
        <f>7.4</f>
        <v>7.4</v>
      </c>
      <c r="L63" s="25">
        <f>7.4</f>
        <v>7.4</v>
      </c>
    </row>
    <row r="64" spans="1:12" ht="20.25" customHeight="1" x14ac:dyDescent="0.2">
      <c r="A64" s="437"/>
      <c r="B64" s="439"/>
      <c r="C64" s="534"/>
      <c r="D64" s="530"/>
      <c r="E64" s="564"/>
      <c r="F64" s="434" t="s">
        <v>36</v>
      </c>
      <c r="G64" s="500"/>
      <c r="H64" s="486"/>
      <c r="I64" s="225" t="s">
        <v>17</v>
      </c>
      <c r="J64" s="220">
        <v>17.8</v>
      </c>
      <c r="K64" s="220">
        <v>17.8</v>
      </c>
      <c r="L64" s="220">
        <v>17.8</v>
      </c>
    </row>
    <row r="65" spans="1:12" ht="18" customHeight="1" x14ac:dyDescent="0.2">
      <c r="A65" s="437"/>
      <c r="B65" s="439"/>
      <c r="C65" s="534"/>
      <c r="D65" s="530"/>
      <c r="E65" s="564"/>
      <c r="F65" s="435"/>
      <c r="G65" s="500"/>
      <c r="H65" s="486"/>
      <c r="I65" s="226" t="s">
        <v>58</v>
      </c>
      <c r="J65" s="413">
        <f>1.4</f>
        <v>1.4</v>
      </c>
      <c r="K65" s="413">
        <f>1.4</f>
        <v>1.4</v>
      </c>
      <c r="L65" s="413">
        <f>1.4</f>
        <v>1.4</v>
      </c>
    </row>
    <row r="66" spans="1:12" ht="21.75" customHeight="1" thickBot="1" x14ac:dyDescent="0.25">
      <c r="A66" s="437"/>
      <c r="B66" s="439"/>
      <c r="C66" s="534"/>
      <c r="D66" s="530"/>
      <c r="E66" s="564"/>
      <c r="F66" s="434" t="s">
        <v>37</v>
      </c>
      <c r="G66" s="500"/>
      <c r="H66" s="487"/>
      <c r="I66" s="400" t="s">
        <v>17</v>
      </c>
      <c r="J66" s="103">
        <v>0</v>
      </c>
      <c r="K66" s="103">
        <v>0</v>
      </c>
      <c r="L66" s="150">
        <v>0</v>
      </c>
    </row>
    <row r="67" spans="1:12" ht="17.25" customHeight="1" thickBot="1" x14ac:dyDescent="0.25">
      <c r="A67" s="437"/>
      <c r="B67" s="439"/>
      <c r="C67" s="534"/>
      <c r="D67" s="530"/>
      <c r="E67" s="564"/>
      <c r="F67" s="435"/>
      <c r="G67" s="500"/>
      <c r="H67" s="487"/>
      <c r="I67" s="432" t="s">
        <v>41</v>
      </c>
      <c r="J67" s="358">
        <v>6.1</v>
      </c>
      <c r="K67" s="358">
        <v>0</v>
      </c>
      <c r="L67" s="359">
        <v>0</v>
      </c>
    </row>
    <row r="68" spans="1:12" ht="14.25" customHeight="1" thickBot="1" x14ac:dyDescent="0.25">
      <c r="A68" s="437"/>
      <c r="B68" s="439"/>
      <c r="C68" s="534"/>
      <c r="D68" s="530"/>
      <c r="E68" s="564"/>
      <c r="F68" s="549" t="s">
        <v>38</v>
      </c>
      <c r="G68" s="501"/>
      <c r="H68" s="487"/>
      <c r="I68" s="225" t="s">
        <v>17</v>
      </c>
      <c r="J68" s="220">
        <f>32.4-7.9</f>
        <v>24.5</v>
      </c>
      <c r="K68" s="220">
        <f>32.4-7.9</f>
        <v>24.5</v>
      </c>
      <c r="L68" s="220">
        <f>32.4-7.9</f>
        <v>24.5</v>
      </c>
    </row>
    <row r="69" spans="1:12" ht="14.25" customHeight="1" thickBot="1" x14ac:dyDescent="0.25">
      <c r="A69" s="437"/>
      <c r="B69" s="439"/>
      <c r="C69" s="534"/>
      <c r="D69" s="530"/>
      <c r="E69" s="564"/>
      <c r="F69" s="550"/>
      <c r="G69" s="501"/>
      <c r="H69" s="487"/>
      <c r="I69" s="433" t="s">
        <v>58</v>
      </c>
      <c r="J69" s="109">
        <f>2.1</f>
        <v>2.1</v>
      </c>
      <c r="K69" s="109">
        <f>2.1</f>
        <v>2.1</v>
      </c>
      <c r="L69" s="109">
        <f>2.1</f>
        <v>2.1</v>
      </c>
    </row>
    <row r="70" spans="1:12" ht="14.25" customHeight="1" thickBot="1" x14ac:dyDescent="0.25">
      <c r="A70" s="437"/>
      <c r="B70" s="439"/>
      <c r="C70" s="534"/>
      <c r="D70" s="530"/>
      <c r="E70" s="564"/>
      <c r="F70" s="550"/>
      <c r="G70" s="501"/>
      <c r="H70" s="487"/>
      <c r="I70" s="226" t="s">
        <v>21</v>
      </c>
      <c r="J70" s="110">
        <v>0.4</v>
      </c>
      <c r="K70" s="110">
        <v>0</v>
      </c>
      <c r="L70" s="110">
        <v>0</v>
      </c>
    </row>
    <row r="71" spans="1:12" ht="22.5" customHeight="1" thickBot="1" x14ac:dyDescent="0.25">
      <c r="A71" s="437"/>
      <c r="B71" s="439"/>
      <c r="C71" s="534"/>
      <c r="D71" s="530"/>
      <c r="E71" s="564"/>
      <c r="F71" s="550"/>
      <c r="G71" s="501"/>
      <c r="H71" s="488"/>
      <c r="I71" s="157" t="s">
        <v>18</v>
      </c>
      <c r="J71" s="247">
        <f>SUM(J42:J69)</f>
        <v>1364.6000000000001</v>
      </c>
      <c r="K71" s="247">
        <f>SUM(K42:K69)</f>
        <v>1363.5000000000002</v>
      </c>
      <c r="L71" s="247">
        <f>SUM(L42:L69)</f>
        <v>1368.5000000000002</v>
      </c>
    </row>
    <row r="72" spans="1:12" ht="45" customHeight="1" x14ac:dyDescent="0.2">
      <c r="A72" s="586" t="s">
        <v>13</v>
      </c>
      <c r="B72" s="654" t="s">
        <v>13</v>
      </c>
      <c r="C72" s="653" t="s">
        <v>51</v>
      </c>
      <c r="D72" s="651" t="s">
        <v>96</v>
      </c>
      <c r="E72" s="588" t="s">
        <v>14</v>
      </c>
      <c r="F72" s="658" t="s">
        <v>27</v>
      </c>
      <c r="G72" s="657" t="s">
        <v>97</v>
      </c>
      <c r="H72" s="650" t="s">
        <v>16</v>
      </c>
      <c r="I72" s="139" t="s">
        <v>58</v>
      </c>
      <c r="J72" s="236">
        <v>4.2</v>
      </c>
      <c r="K72" s="237">
        <v>0</v>
      </c>
      <c r="L72" s="238">
        <v>0</v>
      </c>
    </row>
    <row r="73" spans="1:12" ht="37.5" customHeight="1" x14ac:dyDescent="0.2">
      <c r="A73" s="587"/>
      <c r="B73" s="439"/>
      <c r="C73" s="534"/>
      <c r="D73" s="652"/>
      <c r="E73" s="589"/>
      <c r="F73" s="658"/>
      <c r="G73" s="470"/>
      <c r="H73" s="576"/>
      <c r="I73" s="365" t="s">
        <v>18</v>
      </c>
      <c r="J73" s="366">
        <f>SUM(J72:J72)</f>
        <v>4.2</v>
      </c>
      <c r="K73" s="367">
        <f>SUM(K72:K72)</f>
        <v>0</v>
      </c>
      <c r="L73" s="368">
        <f>SUM(L72:L72)</f>
        <v>0</v>
      </c>
    </row>
    <row r="74" spans="1:12" ht="23.25" customHeight="1" x14ac:dyDescent="0.2">
      <c r="A74" s="732" t="s">
        <v>13</v>
      </c>
      <c r="B74" s="502" t="s">
        <v>13</v>
      </c>
      <c r="C74" s="523" t="s">
        <v>53</v>
      </c>
      <c r="D74" s="525" t="s">
        <v>98</v>
      </c>
      <c r="E74" s="527" t="s">
        <v>14</v>
      </c>
      <c r="F74" s="571" t="s">
        <v>15</v>
      </c>
      <c r="G74" s="521" t="s">
        <v>62</v>
      </c>
      <c r="H74" s="572" t="s">
        <v>16</v>
      </c>
      <c r="I74" s="361" t="s">
        <v>17</v>
      </c>
      <c r="J74" s="235">
        <v>14</v>
      </c>
      <c r="K74" s="333">
        <v>14</v>
      </c>
      <c r="L74" s="362">
        <v>14</v>
      </c>
    </row>
    <row r="75" spans="1:12" x14ac:dyDescent="0.2">
      <c r="A75" s="733"/>
      <c r="B75" s="734"/>
      <c r="C75" s="524"/>
      <c r="D75" s="526"/>
      <c r="E75" s="528"/>
      <c r="F75" s="571"/>
      <c r="G75" s="522"/>
      <c r="H75" s="573"/>
      <c r="I75" s="140" t="s">
        <v>18</v>
      </c>
      <c r="J75" s="141">
        <f>SUM(J74)</f>
        <v>14</v>
      </c>
      <c r="K75" s="142">
        <f t="shared" ref="K75:L75" si="4">SUM(K74)</f>
        <v>14</v>
      </c>
      <c r="L75" s="374">
        <f t="shared" si="4"/>
        <v>14</v>
      </c>
    </row>
    <row r="76" spans="1:12" ht="24.75" customHeight="1" x14ac:dyDescent="0.2">
      <c r="A76" s="784" t="s">
        <v>13</v>
      </c>
      <c r="B76" s="492" t="s">
        <v>13</v>
      </c>
      <c r="C76" s="723" t="s">
        <v>54</v>
      </c>
      <c r="D76" s="725" t="s">
        <v>99</v>
      </c>
      <c r="E76" s="704" t="s">
        <v>14</v>
      </c>
      <c r="F76" s="351" t="s">
        <v>52</v>
      </c>
      <c r="G76" s="542" t="s">
        <v>24</v>
      </c>
      <c r="H76" s="787" t="s">
        <v>16</v>
      </c>
      <c r="I76" s="372" t="s">
        <v>17</v>
      </c>
      <c r="J76" s="20">
        <v>1.3</v>
      </c>
      <c r="K76" s="20">
        <v>1.3</v>
      </c>
      <c r="L76" s="143">
        <v>1.3</v>
      </c>
    </row>
    <row r="77" spans="1:12" ht="30" customHeight="1" x14ac:dyDescent="0.2">
      <c r="A77" s="699"/>
      <c r="B77" s="491"/>
      <c r="C77" s="724"/>
      <c r="D77" s="726"/>
      <c r="E77" s="704"/>
      <c r="F77" s="369" t="s">
        <v>25</v>
      </c>
      <c r="G77" s="570"/>
      <c r="H77" s="785"/>
      <c r="I77" s="373" t="s">
        <v>17</v>
      </c>
      <c r="J77" s="121">
        <v>3</v>
      </c>
      <c r="K77" s="121">
        <v>3</v>
      </c>
      <c r="L77" s="340">
        <v>3</v>
      </c>
    </row>
    <row r="78" spans="1:12" ht="37.5" customHeight="1" x14ac:dyDescent="0.2">
      <c r="A78" s="699"/>
      <c r="B78" s="491"/>
      <c r="C78" s="724"/>
      <c r="D78" s="726"/>
      <c r="E78" s="704"/>
      <c r="F78" s="349" t="s">
        <v>26</v>
      </c>
      <c r="G78" s="570"/>
      <c r="H78" s="785"/>
      <c r="I78" s="137" t="s">
        <v>17</v>
      </c>
      <c r="J78" s="121">
        <v>6</v>
      </c>
      <c r="K78" s="121">
        <v>6</v>
      </c>
      <c r="L78" s="340">
        <v>6</v>
      </c>
    </row>
    <row r="79" spans="1:12" ht="33" customHeight="1" x14ac:dyDescent="0.2">
      <c r="A79" s="699"/>
      <c r="B79" s="491"/>
      <c r="C79" s="724"/>
      <c r="D79" s="726"/>
      <c r="E79" s="704"/>
      <c r="F79" s="369" t="s">
        <v>27</v>
      </c>
      <c r="G79" s="570"/>
      <c r="H79" s="785"/>
      <c r="I79" s="265" t="s">
        <v>17</v>
      </c>
      <c r="J79" s="121">
        <v>3.2</v>
      </c>
      <c r="K79" s="121">
        <v>3.2</v>
      </c>
      <c r="L79" s="340">
        <v>3.2</v>
      </c>
    </row>
    <row r="80" spans="1:12" ht="35.25" customHeight="1" x14ac:dyDescent="0.2">
      <c r="A80" s="699"/>
      <c r="B80" s="491"/>
      <c r="C80" s="724"/>
      <c r="D80" s="726"/>
      <c r="E80" s="704"/>
      <c r="F80" s="369" t="s">
        <v>28</v>
      </c>
      <c r="G80" s="570"/>
      <c r="H80" s="785"/>
      <c r="I80" s="265" t="s">
        <v>17</v>
      </c>
      <c r="J80" s="121">
        <v>2</v>
      </c>
      <c r="K80" s="121">
        <v>2</v>
      </c>
      <c r="L80" s="340">
        <v>2</v>
      </c>
    </row>
    <row r="81" spans="1:12" ht="37.5" customHeight="1" x14ac:dyDescent="0.2">
      <c r="A81" s="699"/>
      <c r="B81" s="491"/>
      <c r="C81" s="724"/>
      <c r="D81" s="726"/>
      <c r="E81" s="704"/>
      <c r="F81" s="348" t="s">
        <v>29</v>
      </c>
      <c r="G81" s="570"/>
      <c r="H81" s="785"/>
      <c r="I81" s="265" t="s">
        <v>17</v>
      </c>
      <c r="J81" s="121">
        <v>7.3</v>
      </c>
      <c r="K81" s="121">
        <v>7.3</v>
      </c>
      <c r="L81" s="340">
        <v>7.3</v>
      </c>
    </row>
    <row r="82" spans="1:12" ht="23.25" customHeight="1" x14ac:dyDescent="0.2">
      <c r="A82" s="699"/>
      <c r="B82" s="491"/>
      <c r="C82" s="724"/>
      <c r="D82" s="726"/>
      <c r="E82" s="704"/>
      <c r="F82" s="369" t="s">
        <v>30</v>
      </c>
      <c r="G82" s="570"/>
      <c r="H82" s="785"/>
      <c r="I82" s="265" t="s">
        <v>17</v>
      </c>
      <c r="J82" s="121">
        <v>5.4</v>
      </c>
      <c r="K82" s="121">
        <v>5.4</v>
      </c>
      <c r="L82" s="340">
        <v>5.4</v>
      </c>
    </row>
    <row r="83" spans="1:12" ht="23.25" customHeight="1" x14ac:dyDescent="0.2">
      <c r="A83" s="699"/>
      <c r="B83" s="491"/>
      <c r="C83" s="724"/>
      <c r="D83" s="726"/>
      <c r="E83" s="704"/>
      <c r="F83" s="347" t="s">
        <v>31</v>
      </c>
      <c r="G83" s="570"/>
      <c r="H83" s="785"/>
      <c r="I83" s="146" t="s">
        <v>17</v>
      </c>
      <c r="J83" s="118">
        <v>8.6999999999999993</v>
      </c>
      <c r="K83" s="118">
        <v>8.6999999999999993</v>
      </c>
      <c r="L83" s="191">
        <v>8.6999999999999993</v>
      </c>
    </row>
    <row r="84" spans="1:12" ht="26.25" customHeight="1" x14ac:dyDescent="0.2">
      <c r="A84" s="699"/>
      <c r="B84" s="491"/>
      <c r="C84" s="724"/>
      <c r="D84" s="726"/>
      <c r="E84" s="704"/>
      <c r="F84" s="465" t="s">
        <v>32</v>
      </c>
      <c r="G84" s="570"/>
      <c r="H84" s="785"/>
      <c r="I84" s="192" t="s">
        <v>17</v>
      </c>
      <c r="J84" s="20">
        <v>23</v>
      </c>
      <c r="K84" s="20">
        <v>23</v>
      </c>
      <c r="L84" s="143">
        <v>23</v>
      </c>
    </row>
    <row r="85" spans="1:12" ht="23.25" customHeight="1" x14ac:dyDescent="0.2">
      <c r="A85" s="699"/>
      <c r="B85" s="491"/>
      <c r="C85" s="724"/>
      <c r="D85" s="726"/>
      <c r="E85" s="704"/>
      <c r="F85" s="641"/>
      <c r="G85" s="570"/>
      <c r="H85" s="785"/>
      <c r="I85" s="263" t="s">
        <v>21</v>
      </c>
      <c r="J85" s="119">
        <v>0.1</v>
      </c>
      <c r="K85" s="119">
        <v>0</v>
      </c>
      <c r="L85" s="144">
        <v>0</v>
      </c>
    </row>
    <row r="86" spans="1:12" ht="32.25" customHeight="1" x14ac:dyDescent="0.2">
      <c r="A86" s="699"/>
      <c r="B86" s="491"/>
      <c r="C86" s="724"/>
      <c r="D86" s="726"/>
      <c r="E86" s="704"/>
      <c r="F86" s="349" t="s">
        <v>33</v>
      </c>
      <c r="G86" s="570"/>
      <c r="H86" s="785"/>
      <c r="I86" s="137" t="s">
        <v>17</v>
      </c>
      <c r="J86" s="190">
        <v>6.1</v>
      </c>
      <c r="K86" s="190">
        <v>6.1</v>
      </c>
      <c r="L86" s="341">
        <v>6.1</v>
      </c>
    </row>
    <row r="87" spans="1:12" ht="29.25" customHeight="1" x14ac:dyDescent="0.2">
      <c r="A87" s="699"/>
      <c r="B87" s="491"/>
      <c r="C87" s="724"/>
      <c r="D87" s="726"/>
      <c r="E87" s="704"/>
      <c r="F87" s="369" t="s">
        <v>34</v>
      </c>
      <c r="G87" s="570"/>
      <c r="H87" s="785"/>
      <c r="I87" s="265" t="s">
        <v>17</v>
      </c>
      <c r="J87" s="121">
        <v>7</v>
      </c>
      <c r="K87" s="121">
        <v>7</v>
      </c>
      <c r="L87" s="340">
        <v>7</v>
      </c>
    </row>
    <row r="88" spans="1:12" ht="32.25" customHeight="1" x14ac:dyDescent="0.2">
      <c r="A88" s="699"/>
      <c r="B88" s="491"/>
      <c r="C88" s="724"/>
      <c r="D88" s="726"/>
      <c r="E88" s="704"/>
      <c r="F88" s="348" t="s">
        <v>35</v>
      </c>
      <c r="G88" s="570"/>
      <c r="H88" s="785"/>
      <c r="I88" s="265" t="s">
        <v>17</v>
      </c>
      <c r="J88" s="121">
        <v>5.9</v>
      </c>
      <c r="K88" s="121">
        <v>5.9</v>
      </c>
      <c r="L88" s="340">
        <v>5.9</v>
      </c>
    </row>
    <row r="89" spans="1:12" ht="36.75" customHeight="1" x14ac:dyDescent="0.2">
      <c r="A89" s="699"/>
      <c r="B89" s="491"/>
      <c r="C89" s="724"/>
      <c r="D89" s="726"/>
      <c r="E89" s="704"/>
      <c r="F89" s="369" t="s">
        <v>36</v>
      </c>
      <c r="G89" s="570"/>
      <c r="H89" s="785"/>
      <c r="I89" s="265" t="s">
        <v>17</v>
      </c>
      <c r="J89" s="121">
        <v>6.7</v>
      </c>
      <c r="K89" s="121">
        <v>6.7</v>
      </c>
      <c r="L89" s="340">
        <v>6.7</v>
      </c>
    </row>
    <row r="90" spans="1:12" ht="22.5" customHeight="1" x14ac:dyDescent="0.2">
      <c r="A90" s="699"/>
      <c r="B90" s="491"/>
      <c r="C90" s="724"/>
      <c r="D90" s="726"/>
      <c r="E90" s="704"/>
      <c r="F90" s="347" t="s">
        <v>37</v>
      </c>
      <c r="G90" s="570"/>
      <c r="H90" s="785"/>
      <c r="I90" s="265" t="s">
        <v>17</v>
      </c>
      <c r="J90" s="121">
        <v>13.8</v>
      </c>
      <c r="K90" s="121">
        <v>13.8</v>
      </c>
      <c r="L90" s="340">
        <v>13.8</v>
      </c>
    </row>
    <row r="91" spans="1:12" ht="32.25" customHeight="1" x14ac:dyDescent="0.2">
      <c r="A91" s="699"/>
      <c r="B91" s="491"/>
      <c r="C91" s="724"/>
      <c r="D91" s="726"/>
      <c r="E91" s="704"/>
      <c r="F91" s="347" t="s">
        <v>38</v>
      </c>
      <c r="G91" s="570"/>
      <c r="H91" s="785"/>
      <c r="I91" s="265" t="s">
        <v>17</v>
      </c>
      <c r="J91" s="121">
        <v>9.1</v>
      </c>
      <c r="K91" s="121">
        <v>9.1</v>
      </c>
      <c r="L91" s="340">
        <v>9.1</v>
      </c>
    </row>
    <row r="92" spans="1:12" ht="36" customHeight="1" x14ac:dyDescent="0.2">
      <c r="A92" s="699"/>
      <c r="B92" s="491"/>
      <c r="C92" s="724"/>
      <c r="D92" s="726"/>
      <c r="E92" s="704"/>
      <c r="F92" s="370" t="s">
        <v>39</v>
      </c>
      <c r="G92" s="570"/>
      <c r="H92" s="785"/>
      <c r="I92" s="265" t="s">
        <v>17</v>
      </c>
      <c r="J92" s="121">
        <v>2.8</v>
      </c>
      <c r="K92" s="121">
        <v>2.8</v>
      </c>
      <c r="L92" s="340">
        <v>2.8</v>
      </c>
    </row>
    <row r="93" spans="1:12" ht="26.25" customHeight="1" x14ac:dyDescent="0.2">
      <c r="A93" s="699"/>
      <c r="B93" s="491"/>
      <c r="C93" s="724"/>
      <c r="D93" s="726"/>
      <c r="E93" s="704"/>
      <c r="F93" s="350" t="s">
        <v>40</v>
      </c>
      <c r="G93" s="570"/>
      <c r="H93" s="785"/>
      <c r="I93" s="265" t="s">
        <v>17</v>
      </c>
      <c r="J93" s="121">
        <v>13.2</v>
      </c>
      <c r="K93" s="121">
        <v>13.2</v>
      </c>
      <c r="L93" s="340">
        <v>13.2</v>
      </c>
    </row>
    <row r="94" spans="1:12" ht="25.5" customHeight="1" x14ac:dyDescent="0.2">
      <c r="A94" s="699"/>
      <c r="B94" s="491"/>
      <c r="C94" s="724"/>
      <c r="D94" s="726"/>
      <c r="E94" s="704"/>
      <c r="F94" s="475" t="s">
        <v>42</v>
      </c>
      <c r="G94" s="570"/>
      <c r="H94" s="785"/>
      <c r="I94" s="146" t="s">
        <v>17</v>
      </c>
      <c r="J94" s="118">
        <v>6.4</v>
      </c>
      <c r="K94" s="118">
        <v>6.4</v>
      </c>
      <c r="L94" s="191">
        <v>6.4</v>
      </c>
    </row>
    <row r="95" spans="1:12" ht="15" customHeight="1" x14ac:dyDescent="0.2">
      <c r="A95" s="699"/>
      <c r="B95" s="491"/>
      <c r="C95" s="724"/>
      <c r="D95" s="726"/>
      <c r="E95" s="727"/>
      <c r="F95" s="569"/>
      <c r="G95" s="570"/>
      <c r="H95" s="785"/>
      <c r="I95" s="140" t="s">
        <v>18</v>
      </c>
      <c r="J95" s="376">
        <f>J76+J77+J78+J79+J80+J81+J82+J83+J84+J85+J86+J87+J88+J89+J90+J91+J92+J93+J94</f>
        <v>131</v>
      </c>
      <c r="K95" s="376">
        <f t="shared" ref="K95:L95" si="5">SUM(K76:K94)</f>
        <v>130.9</v>
      </c>
      <c r="L95" s="374">
        <f t="shared" si="5"/>
        <v>130.9</v>
      </c>
    </row>
    <row r="96" spans="1:12" ht="24" x14ac:dyDescent="0.2">
      <c r="A96" s="516" t="s">
        <v>13</v>
      </c>
      <c r="B96" s="491" t="s">
        <v>13</v>
      </c>
      <c r="C96" s="724" t="s">
        <v>55</v>
      </c>
      <c r="D96" s="726" t="s">
        <v>100</v>
      </c>
      <c r="E96" s="788" t="s">
        <v>14</v>
      </c>
      <c r="F96" s="209" t="s">
        <v>30</v>
      </c>
      <c r="G96" s="465" t="s">
        <v>24</v>
      </c>
      <c r="H96" s="558" t="s">
        <v>101</v>
      </c>
      <c r="I96" s="192" t="s">
        <v>58</v>
      </c>
      <c r="J96" s="20">
        <v>17.2</v>
      </c>
      <c r="K96" s="20">
        <v>0</v>
      </c>
      <c r="L96" s="143">
        <v>0</v>
      </c>
    </row>
    <row r="97" spans="1:12" ht="24" x14ac:dyDescent="0.2">
      <c r="A97" s="516"/>
      <c r="B97" s="491"/>
      <c r="C97" s="724"/>
      <c r="D97" s="726"/>
      <c r="E97" s="788"/>
      <c r="F97" s="173" t="s">
        <v>31</v>
      </c>
      <c r="G97" s="465"/>
      <c r="H97" s="785"/>
      <c r="I97" s="265" t="s">
        <v>58</v>
      </c>
      <c r="J97" s="121">
        <v>14.1</v>
      </c>
      <c r="K97" s="121">
        <v>0</v>
      </c>
      <c r="L97" s="340">
        <v>0</v>
      </c>
    </row>
    <row r="98" spans="1:12" ht="36" x14ac:dyDescent="0.2">
      <c r="A98" s="516"/>
      <c r="B98" s="491"/>
      <c r="C98" s="724"/>
      <c r="D98" s="726"/>
      <c r="E98" s="788"/>
      <c r="F98" s="173" t="s">
        <v>32</v>
      </c>
      <c r="G98" s="465"/>
      <c r="H98" s="785"/>
      <c r="I98" s="265" t="s">
        <v>58</v>
      </c>
      <c r="J98" s="121">
        <v>14.6</v>
      </c>
      <c r="K98" s="121">
        <v>0</v>
      </c>
      <c r="L98" s="340">
        <v>0</v>
      </c>
    </row>
    <row r="99" spans="1:12" ht="24" x14ac:dyDescent="0.2">
      <c r="A99" s="516"/>
      <c r="B99" s="491"/>
      <c r="C99" s="724"/>
      <c r="D99" s="726"/>
      <c r="E99" s="788"/>
      <c r="F99" s="173" t="s">
        <v>34</v>
      </c>
      <c r="G99" s="465"/>
      <c r="H99" s="785"/>
      <c r="I99" s="265" t="s">
        <v>58</v>
      </c>
      <c r="J99" s="121">
        <v>21.8</v>
      </c>
      <c r="K99" s="121">
        <v>0</v>
      </c>
      <c r="L99" s="340">
        <v>0</v>
      </c>
    </row>
    <row r="100" spans="1:12" ht="24" x14ac:dyDescent="0.2">
      <c r="A100" s="516"/>
      <c r="B100" s="491"/>
      <c r="C100" s="724"/>
      <c r="D100" s="726"/>
      <c r="E100" s="788"/>
      <c r="F100" s="173" t="s">
        <v>37</v>
      </c>
      <c r="G100" s="465"/>
      <c r="H100" s="785"/>
      <c r="I100" s="265" t="s">
        <v>58</v>
      </c>
      <c r="J100" s="121">
        <v>16.3</v>
      </c>
      <c r="K100" s="121">
        <v>0</v>
      </c>
      <c r="L100" s="340">
        <v>0</v>
      </c>
    </row>
    <row r="101" spans="1:12" ht="21" customHeight="1" x14ac:dyDescent="0.2">
      <c r="A101" s="516"/>
      <c r="B101" s="491"/>
      <c r="C101" s="724"/>
      <c r="D101" s="726"/>
      <c r="E101" s="788"/>
      <c r="F101" s="789" t="s">
        <v>42</v>
      </c>
      <c r="G101" s="465"/>
      <c r="H101" s="785"/>
      <c r="I101" s="265" t="s">
        <v>58</v>
      </c>
      <c r="J101" s="121">
        <v>14.3</v>
      </c>
      <c r="K101" s="121">
        <v>0</v>
      </c>
      <c r="L101" s="340">
        <v>0</v>
      </c>
    </row>
    <row r="102" spans="1:12" ht="21" customHeight="1" thickBot="1" x14ac:dyDescent="0.25">
      <c r="A102" s="516"/>
      <c r="B102" s="491"/>
      <c r="C102" s="724"/>
      <c r="D102" s="726"/>
      <c r="E102" s="788"/>
      <c r="F102" s="790"/>
      <c r="G102" s="465"/>
      <c r="H102" s="785"/>
      <c r="I102" s="146" t="s">
        <v>17</v>
      </c>
      <c r="J102" s="118">
        <v>0</v>
      </c>
      <c r="K102" s="118">
        <v>0</v>
      </c>
      <c r="L102" s="191">
        <v>0</v>
      </c>
    </row>
    <row r="103" spans="1:12" ht="20.25" customHeight="1" thickBot="1" x14ac:dyDescent="0.25">
      <c r="A103" s="516"/>
      <c r="B103" s="491"/>
      <c r="C103" s="724"/>
      <c r="D103" s="726"/>
      <c r="E103" s="788"/>
      <c r="F103" s="791"/>
      <c r="G103" s="465"/>
      <c r="H103" s="786"/>
      <c r="I103" s="363" t="s">
        <v>18</v>
      </c>
      <c r="J103" s="322">
        <f>SUM(J96:J102)</f>
        <v>98.3</v>
      </c>
      <c r="K103" s="364">
        <f>SUM(K96:K102)</f>
        <v>0</v>
      </c>
      <c r="L103" s="337">
        <f>SUM(L96:L102)</f>
        <v>0</v>
      </c>
    </row>
    <row r="104" spans="1:12" ht="15" customHeight="1" x14ac:dyDescent="0.2">
      <c r="A104" s="797" t="s">
        <v>13</v>
      </c>
      <c r="B104" s="800" t="s">
        <v>13</v>
      </c>
      <c r="C104" s="803" t="s">
        <v>59</v>
      </c>
      <c r="D104" s="831" t="s">
        <v>102</v>
      </c>
      <c r="E104" s="737" t="s">
        <v>182</v>
      </c>
      <c r="F104" s="740" t="s">
        <v>15</v>
      </c>
      <c r="G104" s="812" t="s">
        <v>104</v>
      </c>
      <c r="H104" s="813" t="s">
        <v>105</v>
      </c>
      <c r="I104" s="137" t="s">
        <v>17</v>
      </c>
      <c r="J104" s="190">
        <v>160</v>
      </c>
      <c r="K104" s="190">
        <v>117.7</v>
      </c>
      <c r="L104" s="341">
        <v>117.7</v>
      </c>
    </row>
    <row r="105" spans="1:12" ht="21" customHeight="1" thickBot="1" x14ac:dyDescent="0.25">
      <c r="A105" s="798"/>
      <c r="B105" s="801"/>
      <c r="C105" s="721"/>
      <c r="D105" s="832"/>
      <c r="E105" s="738"/>
      <c r="F105" s="741"/>
      <c r="G105" s="468"/>
      <c r="H105" s="647"/>
      <c r="I105" s="263" t="s">
        <v>106</v>
      </c>
      <c r="J105" s="119">
        <v>0</v>
      </c>
      <c r="K105" s="119">
        <v>1000</v>
      </c>
      <c r="L105" s="144">
        <v>1000</v>
      </c>
    </row>
    <row r="106" spans="1:12" ht="36.75" customHeight="1" x14ac:dyDescent="0.2">
      <c r="A106" s="798"/>
      <c r="B106" s="801"/>
      <c r="C106" s="721"/>
      <c r="D106" s="832"/>
      <c r="E106" s="738"/>
      <c r="F106" s="199" t="s">
        <v>28</v>
      </c>
      <c r="G106" s="557" t="s">
        <v>24</v>
      </c>
      <c r="H106" s="647"/>
      <c r="I106" s="145" t="s">
        <v>17</v>
      </c>
      <c r="J106" s="115">
        <v>92.5</v>
      </c>
      <c r="K106" s="115">
        <v>0</v>
      </c>
      <c r="L106" s="264">
        <v>0</v>
      </c>
    </row>
    <row r="107" spans="1:12" ht="24.75" customHeight="1" x14ac:dyDescent="0.2">
      <c r="A107" s="798"/>
      <c r="B107" s="801"/>
      <c r="C107" s="721"/>
      <c r="D107" s="832"/>
      <c r="E107" s="738"/>
      <c r="F107" s="199" t="s">
        <v>34</v>
      </c>
      <c r="G107" s="557"/>
      <c r="H107" s="647"/>
      <c r="I107" s="146" t="s">
        <v>17</v>
      </c>
      <c r="J107" s="118">
        <v>230.6</v>
      </c>
      <c r="K107" s="118">
        <v>0</v>
      </c>
      <c r="L107" s="191">
        <v>0</v>
      </c>
    </row>
    <row r="108" spans="1:12" ht="37.5" customHeight="1" thickBot="1" x14ac:dyDescent="0.25">
      <c r="A108" s="798"/>
      <c r="B108" s="801"/>
      <c r="C108" s="721"/>
      <c r="D108" s="832"/>
      <c r="E108" s="738"/>
      <c r="F108" s="335" t="s">
        <v>33</v>
      </c>
      <c r="G108" s="557"/>
      <c r="H108" s="647"/>
      <c r="I108" s="146" t="s">
        <v>17</v>
      </c>
      <c r="J108" s="118">
        <v>107.8</v>
      </c>
      <c r="K108" s="118">
        <v>0</v>
      </c>
      <c r="L108" s="191">
        <v>0</v>
      </c>
    </row>
    <row r="109" spans="1:12" ht="15" customHeight="1" x14ac:dyDescent="0.2">
      <c r="A109" s="798"/>
      <c r="B109" s="801"/>
      <c r="C109" s="721"/>
      <c r="D109" s="832"/>
      <c r="E109" s="738"/>
      <c r="F109" s="555" t="s">
        <v>31</v>
      </c>
      <c r="G109" s="557"/>
      <c r="H109" s="647"/>
      <c r="I109" s="192" t="s">
        <v>17</v>
      </c>
      <c r="J109" s="20">
        <v>31.9</v>
      </c>
      <c r="K109" s="20">
        <f>17.3+31.8</f>
        <v>49.1</v>
      </c>
      <c r="L109" s="143">
        <v>47</v>
      </c>
    </row>
    <row r="110" spans="1:12" ht="15" customHeight="1" thickBot="1" x14ac:dyDescent="0.25">
      <c r="A110" s="798"/>
      <c r="B110" s="801"/>
      <c r="C110" s="721"/>
      <c r="D110" s="832"/>
      <c r="E110" s="738"/>
      <c r="F110" s="556"/>
      <c r="G110" s="467"/>
      <c r="H110" s="647"/>
      <c r="I110" s="263" t="s">
        <v>106</v>
      </c>
      <c r="J110" s="119">
        <v>0</v>
      </c>
      <c r="K110" s="119">
        <f>700+180</f>
        <v>880</v>
      </c>
      <c r="L110" s="191">
        <v>700</v>
      </c>
    </row>
    <row r="111" spans="1:12" ht="16.5" customHeight="1" thickBot="1" x14ac:dyDescent="0.25">
      <c r="A111" s="799"/>
      <c r="B111" s="802"/>
      <c r="C111" s="804"/>
      <c r="D111" s="833"/>
      <c r="E111" s="739"/>
      <c r="F111" s="556"/>
      <c r="G111" s="467"/>
      <c r="H111" s="783"/>
      <c r="I111" s="334" t="s">
        <v>18</v>
      </c>
      <c r="J111" s="336">
        <f>J104+J105+J106+J107+J108+J109+J110</f>
        <v>622.79999999999995</v>
      </c>
      <c r="K111" s="336">
        <f>K104+K105+K106+K107+K108+K109+K110</f>
        <v>2046.8</v>
      </c>
      <c r="L111" s="337">
        <f>L104+L105+L106+L107+L108+L109+L110</f>
        <v>1864.7</v>
      </c>
    </row>
    <row r="112" spans="1:12" ht="27" customHeight="1" x14ac:dyDescent="0.2">
      <c r="A112" s="759" t="s">
        <v>13</v>
      </c>
      <c r="B112" s="602" t="s">
        <v>13</v>
      </c>
      <c r="C112" s="723" t="s">
        <v>60</v>
      </c>
      <c r="D112" s="725" t="s">
        <v>107</v>
      </c>
      <c r="E112" s="760" t="s">
        <v>103</v>
      </c>
      <c r="F112" s="210" t="s">
        <v>15</v>
      </c>
      <c r="G112" s="254" t="s">
        <v>104</v>
      </c>
      <c r="H112" s="761" t="s">
        <v>108</v>
      </c>
      <c r="I112" s="216" t="s">
        <v>17</v>
      </c>
      <c r="J112" s="231">
        <v>0</v>
      </c>
      <c r="K112" s="231">
        <v>0</v>
      </c>
      <c r="L112" s="231">
        <v>0</v>
      </c>
    </row>
    <row r="113" spans="1:12" ht="24.75" customHeight="1" x14ac:dyDescent="0.2">
      <c r="A113" s="759"/>
      <c r="B113" s="602"/>
      <c r="C113" s="723"/>
      <c r="D113" s="725"/>
      <c r="E113" s="760"/>
      <c r="F113" s="173" t="s">
        <v>30</v>
      </c>
      <c r="G113" s="742" t="s">
        <v>24</v>
      </c>
      <c r="H113" s="608"/>
      <c r="I113" s="218" t="s">
        <v>17</v>
      </c>
      <c r="J113" s="231">
        <v>0</v>
      </c>
      <c r="K113" s="231">
        <v>0</v>
      </c>
      <c r="L113" s="231">
        <v>0</v>
      </c>
    </row>
    <row r="114" spans="1:12" ht="24" customHeight="1" x14ac:dyDescent="0.2">
      <c r="A114" s="759"/>
      <c r="B114" s="602"/>
      <c r="C114" s="723"/>
      <c r="D114" s="725"/>
      <c r="E114" s="760"/>
      <c r="F114" s="173" t="s">
        <v>31</v>
      </c>
      <c r="G114" s="742"/>
      <c r="H114" s="608"/>
      <c r="I114" s="218" t="s">
        <v>17</v>
      </c>
      <c r="J114" s="231">
        <v>0</v>
      </c>
      <c r="K114" s="231">
        <v>0</v>
      </c>
      <c r="L114" s="231">
        <v>0</v>
      </c>
    </row>
    <row r="115" spans="1:12" ht="24" customHeight="1" x14ac:dyDescent="0.2">
      <c r="A115" s="759"/>
      <c r="B115" s="602"/>
      <c r="C115" s="723"/>
      <c r="D115" s="725"/>
      <c r="E115" s="760"/>
      <c r="F115" s="211" t="s">
        <v>109</v>
      </c>
      <c r="G115" s="742"/>
      <c r="H115" s="608"/>
      <c r="I115" s="218" t="s">
        <v>17</v>
      </c>
      <c r="J115" s="231">
        <v>0</v>
      </c>
      <c r="K115" s="231">
        <v>0</v>
      </c>
      <c r="L115" s="231">
        <v>0</v>
      </c>
    </row>
    <row r="116" spans="1:12" ht="20.25" customHeight="1" x14ac:dyDescent="0.2">
      <c r="A116" s="759"/>
      <c r="B116" s="602"/>
      <c r="C116" s="723"/>
      <c r="D116" s="725"/>
      <c r="E116" s="760"/>
      <c r="F116" s="508" t="s">
        <v>34</v>
      </c>
      <c r="G116" s="743"/>
      <c r="H116" s="608"/>
      <c r="I116" s="217" t="s">
        <v>17</v>
      </c>
      <c r="J116" s="231">
        <v>0</v>
      </c>
      <c r="K116" s="231">
        <v>0</v>
      </c>
      <c r="L116" s="231">
        <v>0</v>
      </c>
    </row>
    <row r="117" spans="1:12" ht="17.25" customHeight="1" x14ac:dyDescent="0.2">
      <c r="A117" s="759"/>
      <c r="B117" s="602"/>
      <c r="C117" s="723"/>
      <c r="D117" s="725"/>
      <c r="E117" s="760"/>
      <c r="F117" s="509"/>
      <c r="G117" s="743"/>
      <c r="H117" s="608"/>
      <c r="I117" s="344" t="s">
        <v>18</v>
      </c>
      <c r="J117" s="345">
        <f>SUM(J112:J116)</f>
        <v>0</v>
      </c>
      <c r="K117" s="319">
        <f>SUM(K112:K116)</f>
        <v>0</v>
      </c>
      <c r="L117" s="319">
        <f>SUM(L112:L116)</f>
        <v>0</v>
      </c>
    </row>
    <row r="118" spans="1:12" ht="21.75" customHeight="1" x14ac:dyDescent="0.2">
      <c r="A118" s="353" t="s">
        <v>13</v>
      </c>
      <c r="B118" s="551" t="s">
        <v>13</v>
      </c>
      <c r="C118" s="357" t="s">
        <v>61</v>
      </c>
      <c r="D118" s="378" t="s">
        <v>110</v>
      </c>
      <c r="E118" s="356" t="s">
        <v>14</v>
      </c>
      <c r="F118" s="553" t="s">
        <v>28</v>
      </c>
      <c r="G118" s="821" t="s">
        <v>24</v>
      </c>
      <c r="H118" s="824" t="s">
        <v>16</v>
      </c>
      <c r="I118" s="775" t="s">
        <v>17</v>
      </c>
      <c r="J118" s="809">
        <v>7.4</v>
      </c>
      <c r="K118" s="834">
        <v>7.4</v>
      </c>
      <c r="L118" s="809">
        <v>7.4</v>
      </c>
    </row>
    <row r="119" spans="1:12" ht="21" customHeight="1" x14ac:dyDescent="0.2">
      <c r="A119" s="354"/>
      <c r="B119" s="552"/>
      <c r="C119" s="339"/>
      <c r="D119" s="377"/>
      <c r="E119" s="338"/>
      <c r="F119" s="554"/>
      <c r="G119" s="822"/>
      <c r="H119" s="825"/>
      <c r="I119" s="776"/>
      <c r="J119" s="810"/>
      <c r="K119" s="828"/>
      <c r="L119" s="810"/>
    </row>
    <row r="120" spans="1:12" ht="35.25" customHeight="1" x14ac:dyDescent="0.2">
      <c r="A120" s="354"/>
      <c r="B120" s="342"/>
      <c r="C120" s="339"/>
      <c r="D120" s="377"/>
      <c r="E120" s="338"/>
      <c r="F120" s="380" t="s">
        <v>29</v>
      </c>
      <c r="G120" s="822"/>
      <c r="H120" s="825"/>
      <c r="I120" s="196" t="s">
        <v>17</v>
      </c>
      <c r="J120" s="121">
        <v>7.4</v>
      </c>
      <c r="K120" s="121">
        <v>7.4</v>
      </c>
      <c r="L120" s="340">
        <v>7.4</v>
      </c>
    </row>
    <row r="121" spans="1:12" ht="21" customHeight="1" x14ac:dyDescent="0.2">
      <c r="A121" s="354"/>
      <c r="B121" s="342"/>
      <c r="C121" s="339"/>
      <c r="D121" s="377"/>
      <c r="E121" s="338"/>
      <c r="F121" s="380" t="s">
        <v>31</v>
      </c>
      <c r="G121" s="822"/>
      <c r="H121" s="825"/>
      <c r="I121" s="196" t="s">
        <v>17</v>
      </c>
      <c r="J121" s="121">
        <v>51.3</v>
      </c>
      <c r="K121" s="121">
        <v>51.3</v>
      </c>
      <c r="L121" s="340">
        <v>51.3</v>
      </c>
    </row>
    <row r="122" spans="1:12" ht="21" customHeight="1" x14ac:dyDescent="0.2">
      <c r="A122" s="354"/>
      <c r="B122" s="342"/>
      <c r="C122" s="339"/>
      <c r="D122" s="377"/>
      <c r="E122" s="338"/>
      <c r="F122" s="505" t="s">
        <v>32</v>
      </c>
      <c r="G122" s="822"/>
      <c r="H122" s="825"/>
      <c r="I122" s="775" t="s">
        <v>17</v>
      </c>
      <c r="J122" s="811">
        <v>49.8</v>
      </c>
      <c r="K122" s="827">
        <v>49.8</v>
      </c>
      <c r="L122" s="811">
        <v>49.8</v>
      </c>
    </row>
    <row r="123" spans="1:12" ht="21" customHeight="1" x14ac:dyDescent="0.2">
      <c r="A123" s="354"/>
      <c r="B123" s="342"/>
      <c r="C123" s="339"/>
      <c r="D123" s="377"/>
      <c r="E123" s="338"/>
      <c r="F123" s="505"/>
      <c r="G123" s="822"/>
      <c r="H123" s="825"/>
      <c r="I123" s="776"/>
      <c r="J123" s="810"/>
      <c r="K123" s="828"/>
      <c r="L123" s="810"/>
    </row>
    <row r="124" spans="1:12" ht="30" customHeight="1" x14ac:dyDescent="0.2">
      <c r="A124" s="354"/>
      <c r="B124" s="342"/>
      <c r="C124" s="339"/>
      <c r="D124" s="377"/>
      <c r="E124" s="338"/>
      <c r="F124" s="67" t="s">
        <v>33</v>
      </c>
      <c r="G124" s="822"/>
      <c r="H124" s="825"/>
      <c r="I124" s="196" t="s">
        <v>17</v>
      </c>
      <c r="J124" s="121">
        <v>25.7</v>
      </c>
      <c r="K124" s="121">
        <v>25.7</v>
      </c>
      <c r="L124" s="340">
        <v>25.7</v>
      </c>
    </row>
    <row r="125" spans="1:12" ht="28.5" customHeight="1" x14ac:dyDescent="0.2">
      <c r="A125" s="354"/>
      <c r="B125" s="342"/>
      <c r="C125" s="339"/>
      <c r="D125" s="377"/>
      <c r="E125" s="338"/>
      <c r="F125" s="67" t="s">
        <v>34</v>
      </c>
      <c r="G125" s="822"/>
      <c r="H125" s="825"/>
      <c r="I125" s="196" t="s">
        <v>17</v>
      </c>
      <c r="J125" s="121">
        <v>142.69999999999999</v>
      </c>
      <c r="K125" s="121">
        <v>142.69999999999999</v>
      </c>
      <c r="L125" s="340">
        <v>142.69999999999999</v>
      </c>
    </row>
    <row r="126" spans="1:12" ht="29.25" customHeight="1" x14ac:dyDescent="0.2">
      <c r="A126" s="354"/>
      <c r="B126" s="342"/>
      <c r="C126" s="339"/>
      <c r="D126" s="377"/>
      <c r="E126" s="338"/>
      <c r="F126" s="67" t="s">
        <v>35</v>
      </c>
      <c r="G126" s="822"/>
      <c r="H126" s="825"/>
      <c r="I126" s="196" t="s">
        <v>17</v>
      </c>
      <c r="J126" s="121">
        <v>26.7</v>
      </c>
      <c r="K126" s="121">
        <v>26.7</v>
      </c>
      <c r="L126" s="340">
        <v>26.7</v>
      </c>
    </row>
    <row r="127" spans="1:12" ht="33.75" customHeight="1" x14ac:dyDescent="0.2">
      <c r="A127" s="354"/>
      <c r="B127" s="342"/>
      <c r="C127" s="339"/>
      <c r="D127" s="377"/>
      <c r="E127" s="338"/>
      <c r="F127" s="68" t="s">
        <v>36</v>
      </c>
      <c r="G127" s="822"/>
      <c r="H127" s="825"/>
      <c r="I127" s="196" t="s">
        <v>17</v>
      </c>
      <c r="J127" s="121">
        <v>11</v>
      </c>
      <c r="K127" s="121">
        <v>11</v>
      </c>
      <c r="L127" s="340">
        <v>11</v>
      </c>
    </row>
    <row r="128" spans="1:12" ht="33.75" customHeight="1" x14ac:dyDescent="0.2">
      <c r="A128" s="354"/>
      <c r="B128" s="342"/>
      <c r="C128" s="339"/>
      <c r="D128" s="377"/>
      <c r="E128" s="338"/>
      <c r="F128" s="514" t="s">
        <v>38</v>
      </c>
      <c r="G128" s="822"/>
      <c r="H128" s="825"/>
      <c r="I128" s="256" t="s">
        <v>17</v>
      </c>
      <c r="J128" s="118">
        <v>7.9</v>
      </c>
      <c r="K128" s="118">
        <v>7.9</v>
      </c>
      <c r="L128" s="144">
        <v>7.9</v>
      </c>
    </row>
    <row r="129" spans="1:16" ht="33.75" customHeight="1" x14ac:dyDescent="0.2">
      <c r="A129" s="355"/>
      <c r="B129" s="342"/>
      <c r="C129" s="339"/>
      <c r="D129" s="379"/>
      <c r="E129" s="352"/>
      <c r="F129" s="515"/>
      <c r="G129" s="823"/>
      <c r="H129" s="826"/>
      <c r="I129" s="321" t="s">
        <v>18</v>
      </c>
      <c r="J129" s="375">
        <f>J118+J120+J121+J122+J124+J125+J126+J127+J128</f>
        <v>329.89999999999992</v>
      </c>
      <c r="K129" s="375">
        <f t="shared" ref="K129:L129" si="6">K118+K120+K121+K122+K124+K125+K126+K127+K128</f>
        <v>329.89999999999992</v>
      </c>
      <c r="L129" s="371">
        <f t="shared" si="6"/>
        <v>329.89999999999992</v>
      </c>
    </row>
    <row r="130" spans="1:16" ht="29.25" customHeight="1" x14ac:dyDescent="0.2">
      <c r="A130" s="519" t="s">
        <v>13</v>
      </c>
      <c r="B130" s="551" t="s">
        <v>13</v>
      </c>
      <c r="C130" s="808" t="s">
        <v>63</v>
      </c>
      <c r="D130" s="782" t="s">
        <v>111</v>
      </c>
      <c r="E130" s="647" t="s">
        <v>14</v>
      </c>
      <c r="F130" s="343" t="s">
        <v>15</v>
      </c>
      <c r="G130" s="198" t="s">
        <v>62</v>
      </c>
      <c r="H130" s="829" t="s">
        <v>16</v>
      </c>
      <c r="I130" s="381" t="s">
        <v>17</v>
      </c>
      <c r="J130" s="21">
        <v>20</v>
      </c>
      <c r="K130" s="21">
        <v>30</v>
      </c>
      <c r="L130" s="346">
        <v>30</v>
      </c>
    </row>
    <row r="131" spans="1:16" ht="18" customHeight="1" x14ac:dyDescent="0.2">
      <c r="A131" s="519"/>
      <c r="B131" s="552"/>
      <c r="C131" s="604"/>
      <c r="D131" s="782"/>
      <c r="E131" s="647"/>
      <c r="F131" s="512" t="s">
        <v>112</v>
      </c>
      <c r="G131" s="514" t="s">
        <v>97</v>
      </c>
      <c r="H131" s="829"/>
      <c r="I131" s="296" t="s">
        <v>17</v>
      </c>
      <c r="J131" s="24">
        <v>10</v>
      </c>
      <c r="K131" s="24">
        <v>0</v>
      </c>
      <c r="L131" s="268">
        <v>0</v>
      </c>
    </row>
    <row r="132" spans="1:16" ht="28.5" customHeight="1" x14ac:dyDescent="0.2">
      <c r="A132" s="520"/>
      <c r="B132" s="807"/>
      <c r="C132" s="605"/>
      <c r="D132" s="638"/>
      <c r="E132" s="783"/>
      <c r="F132" s="513"/>
      <c r="G132" s="515"/>
      <c r="H132" s="830"/>
      <c r="I132" s="295" t="s">
        <v>18</v>
      </c>
      <c r="J132" s="247">
        <f>J130+J131</f>
        <v>30</v>
      </c>
      <c r="K132" s="247">
        <f t="shared" ref="K132:L132" si="7">K130+K131</f>
        <v>30</v>
      </c>
      <c r="L132" s="247">
        <f t="shared" si="7"/>
        <v>30</v>
      </c>
    </row>
    <row r="133" spans="1:16" ht="15.75" customHeight="1" x14ac:dyDescent="0.2">
      <c r="A133" s="759" t="s">
        <v>13</v>
      </c>
      <c r="B133" s="602" t="s">
        <v>13</v>
      </c>
      <c r="C133" s="604" t="s">
        <v>113</v>
      </c>
      <c r="D133" s="606" t="s">
        <v>114</v>
      </c>
      <c r="E133" s="608" t="s">
        <v>14</v>
      </c>
      <c r="F133" s="509" t="s">
        <v>15</v>
      </c>
      <c r="G133" s="542" t="s">
        <v>62</v>
      </c>
      <c r="H133" s="544" t="s">
        <v>16</v>
      </c>
      <c r="I133" s="195" t="s">
        <v>17</v>
      </c>
      <c r="J133" s="250">
        <v>6</v>
      </c>
      <c r="K133" s="316">
        <v>6</v>
      </c>
      <c r="L133" s="310">
        <v>6</v>
      </c>
    </row>
    <row r="134" spans="1:16" ht="31.5" customHeight="1" x14ac:dyDescent="0.2">
      <c r="A134" s="792"/>
      <c r="B134" s="603"/>
      <c r="C134" s="605"/>
      <c r="D134" s="607"/>
      <c r="E134" s="609"/>
      <c r="F134" s="541"/>
      <c r="G134" s="543"/>
      <c r="H134" s="545"/>
      <c r="I134" s="315" t="s">
        <v>18</v>
      </c>
      <c r="J134" s="319">
        <f>J133</f>
        <v>6</v>
      </c>
      <c r="K134" s="319">
        <f t="shared" ref="K134:L134" si="8">K133</f>
        <v>6</v>
      </c>
      <c r="L134" s="319">
        <f t="shared" si="8"/>
        <v>6</v>
      </c>
    </row>
    <row r="135" spans="1:16" ht="15" customHeight="1" x14ac:dyDescent="0.2">
      <c r="A135" s="70" t="s">
        <v>13</v>
      </c>
      <c r="B135" s="259" t="s">
        <v>13</v>
      </c>
      <c r="C135" s="794" t="s">
        <v>56</v>
      </c>
      <c r="D135" s="795"/>
      <c r="E135" s="795"/>
      <c r="F135" s="795"/>
      <c r="G135" s="795"/>
      <c r="H135" s="795"/>
      <c r="I135" s="796"/>
      <c r="J135" s="317">
        <f>J11+J31+J34+J41+J71+J73+J75+J95+J103+J111+J132+J134+J129</f>
        <v>18935.899999999998</v>
      </c>
      <c r="K135" s="320">
        <f>K11+K31+K34+K41+K71+K73+K75+K95+K103+K111+K132+K134</f>
        <v>19834.300000000003</v>
      </c>
      <c r="L135" s="318">
        <f>L11+L31+L34+L41+L71+L73+L75+L95+L103+L111+L132+L134</f>
        <v>19657.200000000004</v>
      </c>
    </row>
    <row r="136" spans="1:16" ht="15" customHeight="1" x14ac:dyDescent="0.2">
      <c r="A136" s="72" t="s">
        <v>13</v>
      </c>
      <c r="B136" s="73" t="s">
        <v>19</v>
      </c>
      <c r="C136" s="260" t="s">
        <v>115</v>
      </c>
      <c r="D136" s="261"/>
      <c r="E136" s="262"/>
      <c r="F136" s="147"/>
      <c r="G136" s="262"/>
      <c r="H136" s="147"/>
      <c r="I136" s="147"/>
      <c r="J136" s="147"/>
      <c r="K136" s="147"/>
      <c r="L136" s="148"/>
    </row>
    <row r="137" spans="1:16" ht="21.75" customHeight="1" x14ac:dyDescent="0.2">
      <c r="A137" s="506" t="s">
        <v>13</v>
      </c>
      <c r="B137" s="574" t="s">
        <v>19</v>
      </c>
      <c r="C137" s="590" t="s">
        <v>13</v>
      </c>
      <c r="D137" s="592" t="s">
        <v>116</v>
      </c>
      <c r="E137" s="594"/>
      <c r="F137" s="510" t="s">
        <v>42</v>
      </c>
      <c r="G137" s="750" t="s">
        <v>24</v>
      </c>
      <c r="H137" s="595" t="s">
        <v>117</v>
      </c>
      <c r="I137" s="270" t="s">
        <v>17</v>
      </c>
      <c r="J137" s="273">
        <v>422.6</v>
      </c>
      <c r="K137" s="273">
        <v>422.6</v>
      </c>
      <c r="L137" s="269">
        <v>422.6</v>
      </c>
    </row>
    <row r="138" spans="1:16" ht="15" customHeight="1" x14ac:dyDescent="0.2">
      <c r="A138" s="711"/>
      <c r="B138" s="575"/>
      <c r="C138" s="591"/>
      <c r="D138" s="592"/>
      <c r="E138" s="594"/>
      <c r="F138" s="747"/>
      <c r="G138" s="478"/>
      <c r="H138" s="596"/>
      <c r="I138" s="297" t="s">
        <v>58</v>
      </c>
      <c r="J138" s="298">
        <v>27.9</v>
      </c>
      <c r="K138" s="298">
        <v>0</v>
      </c>
      <c r="L138" s="382">
        <v>0</v>
      </c>
    </row>
    <row r="139" spans="1:16" ht="20.25" customHeight="1" x14ac:dyDescent="0.2">
      <c r="A139" s="711"/>
      <c r="B139" s="575"/>
      <c r="C139" s="591"/>
      <c r="D139" s="593"/>
      <c r="E139" s="594"/>
      <c r="F139" s="510" t="s">
        <v>40</v>
      </c>
      <c r="G139" s="478"/>
      <c r="H139" s="596"/>
      <c r="I139" s="270" t="s">
        <v>17</v>
      </c>
      <c r="J139" s="273">
        <v>845.3</v>
      </c>
      <c r="K139" s="273">
        <v>845.3</v>
      </c>
      <c r="L139" s="269">
        <v>845.3</v>
      </c>
    </row>
    <row r="140" spans="1:16" ht="20.25" customHeight="1" x14ac:dyDescent="0.2">
      <c r="A140" s="711"/>
      <c r="B140" s="575"/>
      <c r="C140" s="591"/>
      <c r="D140" s="593"/>
      <c r="E140" s="594"/>
      <c r="F140" s="511"/>
      <c r="G140" s="478"/>
      <c r="H140" s="596"/>
      <c r="I140" s="271" t="s">
        <v>58</v>
      </c>
      <c r="J140" s="274">
        <v>60.6</v>
      </c>
      <c r="K140" s="274">
        <v>0</v>
      </c>
      <c r="L140" s="383">
        <v>0</v>
      </c>
    </row>
    <row r="141" spans="1:16" ht="20.25" customHeight="1" x14ac:dyDescent="0.2">
      <c r="A141" s="711"/>
      <c r="B141" s="575"/>
      <c r="C141" s="591"/>
      <c r="D141" s="593"/>
      <c r="E141" s="594"/>
      <c r="F141" s="511"/>
      <c r="G141" s="478"/>
      <c r="H141" s="596"/>
      <c r="I141" s="271" t="s">
        <v>41</v>
      </c>
      <c r="J141" s="274">
        <f>0+56</f>
        <v>56</v>
      </c>
      <c r="K141" s="274">
        <v>0</v>
      </c>
      <c r="L141" s="383">
        <v>0</v>
      </c>
    </row>
    <row r="142" spans="1:16" ht="20.25" customHeight="1" x14ac:dyDescent="0.2">
      <c r="A142" s="711"/>
      <c r="B142" s="575"/>
      <c r="C142" s="591"/>
      <c r="D142" s="593"/>
      <c r="E142" s="594"/>
      <c r="F142" s="511"/>
      <c r="G142" s="478"/>
      <c r="H142" s="596"/>
      <c r="I142" s="272" t="s">
        <v>21</v>
      </c>
      <c r="J142" s="275">
        <v>0</v>
      </c>
      <c r="K142" s="274">
        <v>0</v>
      </c>
      <c r="L142" s="384">
        <v>0</v>
      </c>
    </row>
    <row r="143" spans="1:16" ht="18.75" customHeight="1" x14ac:dyDescent="0.2">
      <c r="A143" s="711"/>
      <c r="B143" s="575"/>
      <c r="C143" s="591"/>
      <c r="D143" s="593"/>
      <c r="E143" s="594"/>
      <c r="F143" s="511"/>
      <c r="G143" s="478"/>
      <c r="H143" s="596"/>
      <c r="I143" s="393" t="s">
        <v>18</v>
      </c>
      <c r="J143" s="394">
        <f>SUM(J137:J142)</f>
        <v>1412.3999999999999</v>
      </c>
      <c r="K143" s="395">
        <f>SUM(K137:K142)</f>
        <v>1267.9000000000001</v>
      </c>
      <c r="L143" s="396">
        <f>SUM(L137:L142)</f>
        <v>1267.9000000000001</v>
      </c>
    </row>
    <row r="144" spans="1:16" ht="29.25" customHeight="1" x14ac:dyDescent="0.2">
      <c r="A144" s="732" t="s">
        <v>13</v>
      </c>
      <c r="B144" s="502" t="s">
        <v>19</v>
      </c>
      <c r="C144" s="523" t="s">
        <v>19</v>
      </c>
      <c r="D144" s="651" t="s">
        <v>118</v>
      </c>
      <c r="E144" s="527" t="s">
        <v>14</v>
      </c>
      <c r="F144" s="387" t="s">
        <v>15</v>
      </c>
      <c r="G144" s="388" t="s">
        <v>62</v>
      </c>
      <c r="H144" s="613" t="s">
        <v>119</v>
      </c>
      <c r="I144" s="389" t="s">
        <v>17</v>
      </c>
      <c r="J144" s="390">
        <v>3</v>
      </c>
      <c r="K144" s="391">
        <v>3</v>
      </c>
      <c r="L144" s="392">
        <v>3</v>
      </c>
      <c r="P144" s="15"/>
    </row>
    <row r="145" spans="1:12" ht="26.25" customHeight="1" x14ac:dyDescent="0.2">
      <c r="A145" s="780"/>
      <c r="B145" s="503"/>
      <c r="C145" s="721"/>
      <c r="D145" s="729"/>
      <c r="E145" s="713"/>
      <c r="F145" s="252" t="s">
        <v>42</v>
      </c>
      <c r="G145" s="735" t="s">
        <v>97</v>
      </c>
      <c r="H145" s="614"/>
      <c r="I145" s="414" t="s">
        <v>17</v>
      </c>
      <c r="J145" s="415">
        <v>8.8000000000000007</v>
      </c>
      <c r="K145" s="416">
        <v>8.8000000000000007</v>
      </c>
      <c r="L145" s="417" t="s">
        <v>120</v>
      </c>
    </row>
    <row r="146" spans="1:12" ht="20.25" customHeight="1" x14ac:dyDescent="0.2">
      <c r="A146" s="780"/>
      <c r="B146" s="503"/>
      <c r="C146" s="721"/>
      <c r="D146" s="729"/>
      <c r="E146" s="713"/>
      <c r="F146" s="745" t="s">
        <v>40</v>
      </c>
      <c r="G146" s="735"/>
      <c r="H146" s="614"/>
      <c r="I146" s="408" t="s">
        <v>17</v>
      </c>
      <c r="J146" s="418">
        <v>0</v>
      </c>
      <c r="K146" s="419">
        <v>0</v>
      </c>
      <c r="L146" s="420">
        <v>0</v>
      </c>
    </row>
    <row r="147" spans="1:12" ht="19.5" customHeight="1" x14ac:dyDescent="0.2">
      <c r="A147" s="781"/>
      <c r="B147" s="504"/>
      <c r="C147" s="722"/>
      <c r="D147" s="730"/>
      <c r="E147" s="731"/>
      <c r="F147" s="746"/>
      <c r="G147" s="736"/>
      <c r="H147" s="615"/>
      <c r="I147" s="321" t="s">
        <v>18</v>
      </c>
      <c r="J147" s="322">
        <f>SUM(J144:J146)</f>
        <v>11.8</v>
      </c>
      <c r="K147" s="364">
        <f t="shared" ref="K147:L147" si="9">SUM(K144:K145)</f>
        <v>11.8</v>
      </c>
      <c r="L147" s="337">
        <f t="shared" si="9"/>
        <v>3</v>
      </c>
    </row>
    <row r="148" spans="1:12" ht="15" customHeight="1" x14ac:dyDescent="0.2">
      <c r="A148" s="711" t="s">
        <v>13</v>
      </c>
      <c r="B148" s="503" t="s">
        <v>19</v>
      </c>
      <c r="C148" s="721" t="s">
        <v>20</v>
      </c>
      <c r="D148" s="729" t="s">
        <v>121</v>
      </c>
      <c r="E148" s="713" t="s">
        <v>14</v>
      </c>
      <c r="F148" s="753" t="s">
        <v>15</v>
      </c>
      <c r="G148" s="757" t="s">
        <v>62</v>
      </c>
      <c r="H148" s="772" t="s">
        <v>117</v>
      </c>
      <c r="I148" s="385" t="s">
        <v>17</v>
      </c>
      <c r="J148" s="107">
        <v>31</v>
      </c>
      <c r="K148" s="197">
        <v>35</v>
      </c>
      <c r="L148" s="386">
        <v>35</v>
      </c>
    </row>
    <row r="149" spans="1:12" ht="16.5" customHeight="1" x14ac:dyDescent="0.2">
      <c r="A149" s="711"/>
      <c r="B149" s="503"/>
      <c r="C149" s="721"/>
      <c r="D149" s="729"/>
      <c r="E149" s="713"/>
      <c r="F149" s="754"/>
      <c r="G149" s="758"/>
      <c r="H149" s="772"/>
      <c r="I149" s="151" t="s">
        <v>58</v>
      </c>
      <c r="J149" s="152">
        <v>209.3</v>
      </c>
      <c r="K149" s="153">
        <v>212.2</v>
      </c>
      <c r="L149" s="154">
        <v>212.2</v>
      </c>
    </row>
    <row r="150" spans="1:12" ht="24.75" customHeight="1" x14ac:dyDescent="0.2">
      <c r="A150" s="711"/>
      <c r="B150" s="503"/>
      <c r="C150" s="728"/>
      <c r="D150" s="729"/>
      <c r="E150" s="713"/>
      <c r="F150" s="266" t="s">
        <v>122</v>
      </c>
      <c r="G150" s="718" t="s">
        <v>97</v>
      </c>
      <c r="H150" s="772"/>
      <c r="I150" s="155" t="s">
        <v>17</v>
      </c>
      <c r="J150" s="107">
        <v>0</v>
      </c>
      <c r="K150" s="107">
        <v>0</v>
      </c>
      <c r="L150" s="107">
        <v>0</v>
      </c>
    </row>
    <row r="151" spans="1:12" ht="24" x14ac:dyDescent="0.2">
      <c r="A151" s="711"/>
      <c r="B151" s="503"/>
      <c r="C151" s="728"/>
      <c r="D151" s="729"/>
      <c r="E151" s="713"/>
      <c r="F151" s="229" t="s">
        <v>30</v>
      </c>
      <c r="G151" s="719"/>
      <c r="H151" s="772"/>
      <c r="I151" s="156" t="s">
        <v>17</v>
      </c>
      <c r="J151" s="107">
        <v>0</v>
      </c>
      <c r="K151" s="107">
        <v>0</v>
      </c>
      <c r="L151" s="107">
        <v>0</v>
      </c>
    </row>
    <row r="152" spans="1:12" ht="24" x14ac:dyDescent="0.2">
      <c r="A152" s="711"/>
      <c r="B152" s="503"/>
      <c r="C152" s="728"/>
      <c r="D152" s="729"/>
      <c r="E152" s="713"/>
      <c r="F152" s="230" t="s">
        <v>31</v>
      </c>
      <c r="G152" s="719"/>
      <c r="H152" s="772"/>
      <c r="I152" s="156" t="s">
        <v>17</v>
      </c>
      <c r="J152" s="107">
        <v>0</v>
      </c>
      <c r="K152" s="107">
        <v>0</v>
      </c>
      <c r="L152" s="107">
        <v>0</v>
      </c>
    </row>
    <row r="153" spans="1:12" ht="24" x14ac:dyDescent="0.2">
      <c r="A153" s="711"/>
      <c r="B153" s="503"/>
      <c r="C153" s="728"/>
      <c r="D153" s="729"/>
      <c r="E153" s="713"/>
      <c r="F153" s="229" t="s">
        <v>109</v>
      </c>
      <c r="G153" s="719"/>
      <c r="H153" s="772"/>
      <c r="I153" s="156" t="s">
        <v>17</v>
      </c>
      <c r="J153" s="107">
        <v>0</v>
      </c>
      <c r="K153" s="107">
        <v>0</v>
      </c>
      <c r="L153" s="107">
        <v>0</v>
      </c>
    </row>
    <row r="154" spans="1:12" ht="24" x14ac:dyDescent="0.2">
      <c r="A154" s="711"/>
      <c r="B154" s="503"/>
      <c r="C154" s="728"/>
      <c r="D154" s="729"/>
      <c r="E154" s="713"/>
      <c r="F154" s="229" t="s">
        <v>34</v>
      </c>
      <c r="G154" s="719"/>
      <c r="H154" s="772"/>
      <c r="I154" s="156" t="s">
        <v>17</v>
      </c>
      <c r="J154" s="107">
        <v>0</v>
      </c>
      <c r="K154" s="107">
        <v>0</v>
      </c>
      <c r="L154" s="107">
        <v>0</v>
      </c>
    </row>
    <row r="155" spans="1:12" ht="26.25" customHeight="1" x14ac:dyDescent="0.2">
      <c r="A155" s="711"/>
      <c r="B155" s="503"/>
      <c r="C155" s="728"/>
      <c r="D155" s="729"/>
      <c r="E155" s="713"/>
      <c r="F155" s="255" t="s">
        <v>33</v>
      </c>
      <c r="G155" s="719"/>
      <c r="H155" s="772"/>
      <c r="I155" s="156" t="s">
        <v>17</v>
      </c>
      <c r="J155" s="107">
        <v>0</v>
      </c>
      <c r="K155" s="107">
        <v>0</v>
      </c>
      <c r="L155" s="107">
        <v>0</v>
      </c>
    </row>
    <row r="156" spans="1:12" ht="24" x14ac:dyDescent="0.2">
      <c r="A156" s="711"/>
      <c r="B156" s="503"/>
      <c r="C156" s="728"/>
      <c r="D156" s="729"/>
      <c r="E156" s="713"/>
      <c r="F156" s="421" t="s">
        <v>123</v>
      </c>
      <c r="G156" s="719"/>
      <c r="H156" s="772"/>
      <c r="I156" s="422" t="s">
        <v>17</v>
      </c>
      <c r="J156" s="107">
        <v>0</v>
      </c>
      <c r="K156" s="107">
        <v>0</v>
      </c>
      <c r="L156" s="107">
        <v>0</v>
      </c>
    </row>
    <row r="157" spans="1:12" ht="21.75" customHeight="1" x14ac:dyDescent="0.2">
      <c r="A157" s="711"/>
      <c r="B157" s="503"/>
      <c r="C157" s="728"/>
      <c r="D157" s="729"/>
      <c r="E157" s="713"/>
      <c r="F157" s="748" t="s">
        <v>42</v>
      </c>
      <c r="G157" s="719"/>
      <c r="H157" s="772"/>
      <c r="I157" s="306" t="s">
        <v>17</v>
      </c>
      <c r="J157" s="149">
        <v>0</v>
      </c>
      <c r="K157" s="149">
        <v>0</v>
      </c>
      <c r="L157" s="149">
        <v>0</v>
      </c>
    </row>
    <row r="158" spans="1:12" x14ac:dyDescent="0.2">
      <c r="A158" s="711"/>
      <c r="B158" s="503"/>
      <c r="C158" s="728"/>
      <c r="D158" s="729"/>
      <c r="E158" s="713"/>
      <c r="F158" s="749"/>
      <c r="G158" s="719"/>
      <c r="H158" s="772"/>
      <c r="I158" s="307" t="s">
        <v>58</v>
      </c>
      <c r="J158" s="308">
        <v>2.9</v>
      </c>
      <c r="K158" s="308">
        <v>0</v>
      </c>
      <c r="L158" s="309">
        <v>0</v>
      </c>
    </row>
    <row r="159" spans="1:12" ht="24" x14ac:dyDescent="0.2">
      <c r="A159" s="711"/>
      <c r="B159" s="503"/>
      <c r="C159" s="728"/>
      <c r="D159" s="729"/>
      <c r="E159" s="713"/>
      <c r="F159" s="266" t="s">
        <v>40</v>
      </c>
      <c r="G159" s="719"/>
      <c r="H159" s="772"/>
      <c r="I159" s="155" t="s">
        <v>17</v>
      </c>
      <c r="J159" s="107">
        <v>0</v>
      </c>
      <c r="K159" s="107">
        <v>0</v>
      </c>
      <c r="L159" s="107">
        <v>0</v>
      </c>
    </row>
    <row r="160" spans="1:12" ht="20.25" customHeight="1" x14ac:dyDescent="0.2">
      <c r="A160" s="711"/>
      <c r="B160" s="503"/>
      <c r="C160" s="728"/>
      <c r="D160" s="729"/>
      <c r="E160" s="713"/>
      <c r="F160" s="229" t="s">
        <v>45</v>
      </c>
      <c r="G160" s="719"/>
      <c r="H160" s="772"/>
      <c r="I160" s="156" t="s">
        <v>17</v>
      </c>
      <c r="J160" s="107">
        <v>0</v>
      </c>
      <c r="K160" s="107">
        <v>0</v>
      </c>
      <c r="L160" s="107">
        <v>0</v>
      </c>
    </row>
    <row r="161" spans="1:18" ht="26.25" customHeight="1" x14ac:dyDescent="0.2">
      <c r="A161" s="711"/>
      <c r="B161" s="503"/>
      <c r="C161" s="728"/>
      <c r="D161" s="729"/>
      <c r="E161" s="713"/>
      <c r="F161" s="229" t="s">
        <v>46</v>
      </c>
      <c r="G161" s="719"/>
      <c r="H161" s="772"/>
      <c r="I161" s="156" t="s">
        <v>17</v>
      </c>
      <c r="J161" s="107">
        <v>0</v>
      </c>
      <c r="K161" s="107">
        <v>0</v>
      </c>
      <c r="L161" s="107">
        <v>0</v>
      </c>
    </row>
    <row r="162" spans="1:18" ht="22.5" customHeight="1" x14ac:dyDescent="0.2">
      <c r="A162" s="711"/>
      <c r="B162" s="503"/>
      <c r="C162" s="728"/>
      <c r="D162" s="729"/>
      <c r="E162" s="713"/>
      <c r="F162" s="229" t="s">
        <v>47</v>
      </c>
      <c r="G162" s="719"/>
      <c r="H162" s="772"/>
      <c r="I162" s="156" t="s">
        <v>17</v>
      </c>
      <c r="J162" s="107">
        <v>0</v>
      </c>
      <c r="K162" s="107">
        <v>0</v>
      </c>
      <c r="L162" s="107">
        <v>0</v>
      </c>
    </row>
    <row r="163" spans="1:18" ht="24.75" customHeight="1" x14ac:dyDescent="0.2">
      <c r="A163" s="711"/>
      <c r="B163" s="503"/>
      <c r="C163" s="728"/>
      <c r="D163" s="729"/>
      <c r="E163" s="713"/>
      <c r="F163" s="229" t="s">
        <v>48</v>
      </c>
      <c r="G163" s="719"/>
      <c r="H163" s="772"/>
      <c r="I163" s="156" t="s">
        <v>17</v>
      </c>
      <c r="J163" s="107">
        <v>0</v>
      </c>
      <c r="K163" s="107">
        <v>0</v>
      </c>
      <c r="L163" s="107">
        <v>0</v>
      </c>
    </row>
    <row r="164" spans="1:18" ht="27" customHeight="1" x14ac:dyDescent="0.2">
      <c r="A164" s="711"/>
      <c r="B164" s="503"/>
      <c r="C164" s="728"/>
      <c r="D164" s="729"/>
      <c r="E164" s="713"/>
      <c r="F164" s="229" t="s">
        <v>49</v>
      </c>
      <c r="G164" s="719"/>
      <c r="H164" s="772"/>
      <c r="I164" s="156" t="s">
        <v>17</v>
      </c>
      <c r="J164" s="107">
        <v>0</v>
      </c>
      <c r="K164" s="107">
        <v>0</v>
      </c>
      <c r="L164" s="107">
        <v>0</v>
      </c>
    </row>
    <row r="165" spans="1:18" ht="21.75" customHeight="1" x14ac:dyDescent="0.2">
      <c r="A165" s="711"/>
      <c r="B165" s="503"/>
      <c r="C165" s="728"/>
      <c r="D165" s="729"/>
      <c r="E165" s="713"/>
      <c r="F165" s="229" t="s">
        <v>50</v>
      </c>
      <c r="G165" s="719"/>
      <c r="H165" s="772"/>
      <c r="I165" s="156" t="s">
        <v>17</v>
      </c>
      <c r="J165" s="107">
        <v>0</v>
      </c>
      <c r="K165" s="107">
        <v>0</v>
      </c>
      <c r="L165" s="107">
        <v>0</v>
      </c>
    </row>
    <row r="166" spans="1:18" ht="17.25" customHeight="1" x14ac:dyDescent="0.2">
      <c r="A166" s="711"/>
      <c r="B166" s="503"/>
      <c r="C166" s="728"/>
      <c r="D166" s="729"/>
      <c r="E166" s="713"/>
      <c r="F166" s="773" t="s">
        <v>43</v>
      </c>
      <c r="G166" s="719"/>
      <c r="H166" s="772"/>
      <c r="I166" s="422" t="s">
        <v>17</v>
      </c>
      <c r="J166" s="107">
        <v>0</v>
      </c>
      <c r="K166" s="107">
        <v>0</v>
      </c>
      <c r="L166" s="107">
        <v>0</v>
      </c>
    </row>
    <row r="167" spans="1:18" ht="16.5" customHeight="1" x14ac:dyDescent="0.2">
      <c r="A167" s="711"/>
      <c r="B167" s="503"/>
      <c r="C167" s="728"/>
      <c r="D167" s="729"/>
      <c r="E167" s="713"/>
      <c r="F167" s="774"/>
      <c r="G167" s="720"/>
      <c r="H167" s="772"/>
      <c r="I167" s="134" t="s">
        <v>18</v>
      </c>
      <c r="J167" s="100">
        <f>SUM(J148:J166)</f>
        <v>243.20000000000002</v>
      </c>
      <c r="K167" s="120">
        <f t="shared" ref="K167:L167" si="10">SUM(K148:K166)</f>
        <v>247.2</v>
      </c>
      <c r="L167" s="299">
        <f t="shared" si="10"/>
        <v>247.2</v>
      </c>
    </row>
    <row r="168" spans="1:18" ht="30.75" customHeight="1" x14ac:dyDescent="0.2">
      <c r="A168" s="516" t="s">
        <v>13</v>
      </c>
      <c r="B168" s="491" t="s">
        <v>19</v>
      </c>
      <c r="C168" s="494" t="s">
        <v>22</v>
      </c>
      <c r="D168" s="814" t="s">
        <v>124</v>
      </c>
      <c r="E168" s="703" t="s">
        <v>182</v>
      </c>
      <c r="F168" s="300" t="s">
        <v>15</v>
      </c>
      <c r="G168" s="817" t="s">
        <v>104</v>
      </c>
      <c r="H168" s="703" t="s">
        <v>105</v>
      </c>
      <c r="I168" s="303" t="s">
        <v>17</v>
      </c>
      <c r="J168" s="23">
        <v>58.9</v>
      </c>
      <c r="K168" s="23">
        <v>10.9</v>
      </c>
      <c r="L168" s="267">
        <v>4.2</v>
      </c>
    </row>
    <row r="169" spans="1:18" ht="30.75" customHeight="1" x14ac:dyDescent="0.2">
      <c r="A169" s="517"/>
      <c r="B169" s="492"/>
      <c r="C169" s="495"/>
      <c r="D169" s="815"/>
      <c r="E169" s="704"/>
      <c r="F169" s="475" t="s">
        <v>40</v>
      </c>
      <c r="G169" s="818"/>
      <c r="H169" s="704"/>
      <c r="I169" s="304" t="s">
        <v>17</v>
      </c>
      <c r="J169" s="24">
        <f>9.6+16.7</f>
        <v>26.299999999999997</v>
      </c>
      <c r="K169" s="24">
        <v>60</v>
      </c>
      <c r="L169" s="268">
        <v>60</v>
      </c>
    </row>
    <row r="170" spans="1:18" ht="36" customHeight="1" x14ac:dyDescent="0.2">
      <c r="A170" s="518"/>
      <c r="B170" s="493"/>
      <c r="C170" s="496"/>
      <c r="D170" s="816"/>
      <c r="E170" s="727"/>
      <c r="F170" s="793"/>
      <c r="G170" s="819"/>
      <c r="H170" s="820"/>
      <c r="I170" s="301" t="s">
        <v>18</v>
      </c>
      <c r="J170" s="113">
        <f>J168+J169</f>
        <v>85.199999999999989</v>
      </c>
      <c r="K170" s="113">
        <f t="shared" ref="K170:L170" si="11">K168</f>
        <v>10.9</v>
      </c>
      <c r="L170" s="302">
        <f t="shared" si="11"/>
        <v>4.2</v>
      </c>
    </row>
    <row r="171" spans="1:18" ht="15.75" customHeight="1" x14ac:dyDescent="0.2">
      <c r="A171" s="70" t="s">
        <v>13</v>
      </c>
      <c r="B171" s="71" t="s">
        <v>19</v>
      </c>
      <c r="C171" s="74"/>
      <c r="D171" s="75"/>
      <c r="E171" s="75"/>
      <c r="F171" s="75"/>
      <c r="G171" s="75"/>
      <c r="H171" s="75"/>
      <c r="I171" s="158" t="s">
        <v>56</v>
      </c>
      <c r="J171" s="159">
        <f>J143+J147+J167+J170</f>
        <v>1752.6</v>
      </c>
      <c r="K171" s="159">
        <f>K143+K147+K167+K170</f>
        <v>1537.8000000000002</v>
      </c>
      <c r="L171" s="159">
        <f>L143+L147+L167+L170</f>
        <v>1522.3000000000002</v>
      </c>
    </row>
    <row r="172" spans="1:18" ht="15.75" customHeight="1" thickBot="1" x14ac:dyDescent="0.25">
      <c r="A172" s="76" t="s">
        <v>13</v>
      </c>
      <c r="B172" s="77" t="s">
        <v>20</v>
      </c>
      <c r="C172" s="78" t="s">
        <v>125</v>
      </c>
      <c r="D172" s="79"/>
      <c r="E172" s="79"/>
      <c r="F172" s="79"/>
      <c r="G172" s="79"/>
      <c r="H172" s="79"/>
      <c r="I172" s="160"/>
      <c r="J172" s="161"/>
      <c r="K172" s="162"/>
      <c r="L172" s="163"/>
    </row>
    <row r="173" spans="1:18" ht="24" customHeight="1" thickBot="1" x14ac:dyDescent="0.25">
      <c r="A173" s="699" t="s">
        <v>13</v>
      </c>
      <c r="B173" s="491" t="s">
        <v>20</v>
      </c>
      <c r="C173" s="590" t="s">
        <v>13</v>
      </c>
      <c r="D173" s="763" t="s">
        <v>126</v>
      </c>
      <c r="E173" s="595" t="s">
        <v>14</v>
      </c>
      <c r="F173" s="766" t="s">
        <v>39</v>
      </c>
      <c r="G173" s="769" t="s">
        <v>97</v>
      </c>
      <c r="H173" s="805" t="s">
        <v>127</v>
      </c>
      <c r="I173" s="181" t="s">
        <v>17</v>
      </c>
      <c r="J173" s="116">
        <v>34.799999999999997</v>
      </c>
      <c r="K173" s="116">
        <v>37.6</v>
      </c>
      <c r="L173" s="117">
        <v>37.6</v>
      </c>
    </row>
    <row r="174" spans="1:18" ht="23.25" customHeight="1" thickBot="1" x14ac:dyDescent="0.25">
      <c r="A174" s="784"/>
      <c r="B174" s="492"/>
      <c r="C174" s="591"/>
      <c r="D174" s="593"/>
      <c r="E174" s="596"/>
      <c r="F174" s="767"/>
      <c r="G174" s="770"/>
      <c r="H174" s="596"/>
      <c r="I174" s="249" t="s">
        <v>58</v>
      </c>
      <c r="J174" s="250">
        <f>1</f>
        <v>1</v>
      </c>
      <c r="K174" s="22">
        <v>0</v>
      </c>
      <c r="L174" s="248">
        <v>0</v>
      </c>
    </row>
    <row r="175" spans="1:18" ht="16.5" customHeight="1" thickBot="1" x14ac:dyDescent="0.25">
      <c r="A175" s="700"/>
      <c r="B175" s="493"/>
      <c r="C175" s="762"/>
      <c r="D175" s="764"/>
      <c r="E175" s="765"/>
      <c r="F175" s="768"/>
      <c r="G175" s="771"/>
      <c r="H175" s="806"/>
      <c r="I175" s="157" t="s">
        <v>18</v>
      </c>
      <c r="J175" s="127">
        <f>J173+J174</f>
        <v>35.799999999999997</v>
      </c>
      <c r="K175" s="127">
        <f>K173</f>
        <v>37.6</v>
      </c>
      <c r="L175" s="127">
        <f>L173</f>
        <v>37.6</v>
      </c>
    </row>
    <row r="176" spans="1:18" ht="14.25" customHeight="1" x14ac:dyDescent="0.2">
      <c r="A176" s="70" t="s">
        <v>13</v>
      </c>
      <c r="B176" s="71" t="s">
        <v>20</v>
      </c>
      <c r="C176" s="74"/>
      <c r="D176" s="75"/>
      <c r="E176" s="75"/>
      <c r="F176" s="75"/>
      <c r="G176" s="75"/>
      <c r="H176" s="75"/>
      <c r="I176" s="164" t="s">
        <v>56</v>
      </c>
      <c r="J176" s="165">
        <f>J175</f>
        <v>35.799999999999997</v>
      </c>
      <c r="K176" s="165">
        <f t="shared" ref="K176:L176" si="12">K175</f>
        <v>37.6</v>
      </c>
      <c r="L176" s="165">
        <f t="shared" si="12"/>
        <v>37.6</v>
      </c>
      <c r="R176" s="15"/>
    </row>
    <row r="177" spans="1:16" ht="14.25" customHeight="1" x14ac:dyDescent="0.2">
      <c r="A177" s="72" t="s">
        <v>13</v>
      </c>
      <c r="B177" s="73" t="s">
        <v>22</v>
      </c>
      <c r="C177" s="80" t="s">
        <v>128</v>
      </c>
      <c r="D177" s="1"/>
      <c r="E177" s="1"/>
      <c r="F177" s="1"/>
      <c r="G177" s="1"/>
      <c r="H177" s="1"/>
      <c r="I177" s="166"/>
      <c r="J177" s="161"/>
      <c r="K177" s="162"/>
      <c r="L177" s="163"/>
    </row>
    <row r="178" spans="1:16" ht="24.6" customHeight="1" x14ac:dyDescent="0.2">
      <c r="A178" s="506" t="s">
        <v>13</v>
      </c>
      <c r="B178" s="751" t="s">
        <v>22</v>
      </c>
      <c r="C178" s="489" t="s">
        <v>13</v>
      </c>
      <c r="D178" s="755" t="s">
        <v>129</v>
      </c>
      <c r="E178" s="576" t="s">
        <v>14</v>
      </c>
      <c r="F178" s="469" t="s">
        <v>15</v>
      </c>
      <c r="G178" s="580" t="s">
        <v>62</v>
      </c>
      <c r="H178" s="597" t="s">
        <v>16</v>
      </c>
      <c r="I178" s="167" t="s">
        <v>17</v>
      </c>
      <c r="J178" s="168">
        <f>20+8</f>
        <v>28</v>
      </c>
      <c r="K178" s="169">
        <v>20</v>
      </c>
      <c r="L178" s="102">
        <v>20</v>
      </c>
    </row>
    <row r="179" spans="1:16" ht="26.45" customHeight="1" x14ac:dyDescent="0.2">
      <c r="A179" s="507"/>
      <c r="B179" s="752"/>
      <c r="C179" s="490"/>
      <c r="D179" s="756"/>
      <c r="E179" s="577"/>
      <c r="F179" s="471"/>
      <c r="G179" s="581"/>
      <c r="H179" s="579"/>
      <c r="I179" s="170" t="s">
        <v>18</v>
      </c>
      <c r="J179" s="171">
        <f>SUM(J178)</f>
        <v>28</v>
      </c>
      <c r="K179" s="172">
        <f t="shared" ref="K179:L179" si="13">SUM(K178)</f>
        <v>20</v>
      </c>
      <c r="L179" s="112">
        <f t="shared" si="13"/>
        <v>20</v>
      </c>
      <c r="P179" s="15"/>
    </row>
    <row r="180" spans="1:16" x14ac:dyDescent="0.2">
      <c r="A180" s="31" t="s">
        <v>13</v>
      </c>
      <c r="B180" s="32" t="s">
        <v>22</v>
      </c>
      <c r="C180" s="599" t="s">
        <v>56</v>
      </c>
      <c r="D180" s="600"/>
      <c r="E180" s="600"/>
      <c r="F180" s="600"/>
      <c r="G180" s="600"/>
      <c r="H180" s="600"/>
      <c r="I180" s="601"/>
      <c r="J180" s="81">
        <f>J179</f>
        <v>28</v>
      </c>
      <c r="K180" s="82">
        <f t="shared" ref="K180:L180" si="14">K179</f>
        <v>20</v>
      </c>
      <c r="L180" s="83">
        <f t="shared" si="14"/>
        <v>20</v>
      </c>
      <c r="M180" s="15"/>
    </row>
    <row r="181" spans="1:16" x14ac:dyDescent="0.2">
      <c r="A181" s="31" t="s">
        <v>13</v>
      </c>
      <c r="B181" s="26"/>
      <c r="C181" s="27"/>
      <c r="D181" s="27"/>
      <c r="E181" s="27"/>
      <c r="F181" s="27"/>
      <c r="G181" s="27"/>
      <c r="H181" s="27"/>
      <c r="I181" s="84" t="s">
        <v>57</v>
      </c>
      <c r="J181" s="85">
        <f>J135+J171+J176+J180</f>
        <v>20752.299999999996</v>
      </c>
      <c r="K181" s="86">
        <f>K135+K171+K176+K180</f>
        <v>21429.7</v>
      </c>
      <c r="L181" s="87">
        <f>L135+L171+L176+L180</f>
        <v>21237.100000000002</v>
      </c>
    </row>
    <row r="182" spans="1:16" ht="15.75" customHeight="1" x14ac:dyDescent="0.2">
      <c r="A182" s="88" t="s">
        <v>19</v>
      </c>
      <c r="B182" s="777" t="s">
        <v>130</v>
      </c>
      <c r="C182" s="778"/>
      <c r="D182" s="778"/>
      <c r="E182" s="778"/>
      <c r="F182" s="778"/>
      <c r="G182" s="778"/>
      <c r="H182" s="778"/>
      <c r="I182" s="778"/>
      <c r="J182" s="778"/>
      <c r="K182" s="778"/>
      <c r="L182" s="779"/>
    </row>
    <row r="183" spans="1:16" x14ac:dyDescent="0.2">
      <c r="A183" s="72" t="s">
        <v>19</v>
      </c>
      <c r="B183" s="89" t="s">
        <v>13</v>
      </c>
      <c r="C183" s="610" t="s">
        <v>131</v>
      </c>
      <c r="D183" s="611"/>
      <c r="E183" s="611"/>
      <c r="F183" s="611"/>
      <c r="G183" s="611"/>
      <c r="H183" s="611"/>
      <c r="I183" s="611"/>
      <c r="J183" s="611"/>
      <c r="K183" s="611"/>
      <c r="L183" s="612"/>
    </row>
    <row r="184" spans="1:16" ht="15.75" customHeight="1" x14ac:dyDescent="0.2">
      <c r="A184" s="506" t="s">
        <v>19</v>
      </c>
      <c r="B184" s="574" t="s">
        <v>13</v>
      </c>
      <c r="C184" s="648" t="s">
        <v>13</v>
      </c>
      <c r="D184" s="714" t="s">
        <v>132</v>
      </c>
      <c r="E184" s="712" t="s">
        <v>14</v>
      </c>
      <c r="F184" s="465" t="s">
        <v>133</v>
      </c>
      <c r="G184" s="691" t="s">
        <v>24</v>
      </c>
      <c r="H184" s="618" t="s">
        <v>16</v>
      </c>
      <c r="I184" s="326" t="s">
        <v>17</v>
      </c>
      <c r="J184" s="331">
        <f>11+545</f>
        <v>556</v>
      </c>
      <c r="K184" s="331">
        <f t="shared" ref="K184:L184" si="15">11+545</f>
        <v>556</v>
      </c>
      <c r="L184" s="323">
        <f t="shared" si="15"/>
        <v>556</v>
      </c>
    </row>
    <row r="185" spans="1:16" ht="17.25" customHeight="1" x14ac:dyDescent="0.2">
      <c r="A185" s="711"/>
      <c r="B185" s="575"/>
      <c r="C185" s="649"/>
      <c r="D185" s="715"/>
      <c r="E185" s="713"/>
      <c r="F185" s="466"/>
      <c r="G185" s="692"/>
      <c r="H185" s="619"/>
      <c r="I185" s="327" t="s">
        <v>58</v>
      </c>
      <c r="J185" s="174">
        <v>37.5</v>
      </c>
      <c r="K185" s="174">
        <v>37.5</v>
      </c>
      <c r="L185" s="324">
        <v>37.5</v>
      </c>
    </row>
    <row r="186" spans="1:16" ht="24.75" customHeight="1" x14ac:dyDescent="0.2">
      <c r="A186" s="711"/>
      <c r="B186" s="575"/>
      <c r="C186" s="649"/>
      <c r="D186" s="715"/>
      <c r="E186" s="713"/>
      <c r="F186" s="212" t="s">
        <v>44</v>
      </c>
      <c r="G186" s="692"/>
      <c r="H186" s="619"/>
      <c r="I186" s="328" t="s">
        <v>17</v>
      </c>
      <c r="J186" s="174">
        <f>25+113.9</f>
        <v>138.9</v>
      </c>
      <c r="K186" s="174">
        <f t="shared" ref="K186:L186" si="16">25+113.9</f>
        <v>138.9</v>
      </c>
      <c r="L186" s="324">
        <f t="shared" si="16"/>
        <v>138.9</v>
      </c>
    </row>
    <row r="187" spans="1:16" ht="24" x14ac:dyDescent="0.2">
      <c r="A187" s="711"/>
      <c r="B187" s="575"/>
      <c r="C187" s="649"/>
      <c r="D187" s="715"/>
      <c r="E187" s="713"/>
      <c r="F187" s="212" t="s">
        <v>45</v>
      </c>
      <c r="G187" s="692"/>
      <c r="H187" s="619"/>
      <c r="I187" s="329" t="s">
        <v>17</v>
      </c>
      <c r="J187" s="174">
        <f>257.4+345.7</f>
        <v>603.09999999999991</v>
      </c>
      <c r="K187" s="174">
        <f t="shared" ref="K187:L187" si="17">257.4+345.7</f>
        <v>603.09999999999991</v>
      </c>
      <c r="L187" s="324">
        <f t="shared" si="17"/>
        <v>603.09999999999991</v>
      </c>
    </row>
    <row r="188" spans="1:16" ht="22.5" customHeight="1" x14ac:dyDescent="0.2">
      <c r="A188" s="711"/>
      <c r="B188" s="575"/>
      <c r="C188" s="649"/>
      <c r="D188" s="715"/>
      <c r="E188" s="713"/>
      <c r="F188" s="213" t="s">
        <v>46</v>
      </c>
      <c r="G188" s="692"/>
      <c r="H188" s="619"/>
      <c r="I188" s="329" t="s">
        <v>17</v>
      </c>
      <c r="J188" s="174">
        <f>15.5+102.4</f>
        <v>117.9</v>
      </c>
      <c r="K188" s="174">
        <f t="shared" ref="K188:L188" si="18">15.5+102.4</f>
        <v>117.9</v>
      </c>
      <c r="L188" s="324">
        <f t="shared" si="18"/>
        <v>117.9</v>
      </c>
    </row>
    <row r="189" spans="1:16" ht="22.5" customHeight="1" x14ac:dyDescent="0.2">
      <c r="A189" s="711"/>
      <c r="B189" s="575"/>
      <c r="C189" s="649"/>
      <c r="D189" s="715"/>
      <c r="E189" s="713"/>
      <c r="F189" s="212" t="s">
        <v>47</v>
      </c>
      <c r="G189" s="692"/>
      <c r="H189" s="619"/>
      <c r="I189" s="329" t="s">
        <v>17</v>
      </c>
      <c r="J189" s="174">
        <f>14+77.3</f>
        <v>91.3</v>
      </c>
      <c r="K189" s="174">
        <f t="shared" ref="K189:L189" si="19">14+77.3</f>
        <v>91.3</v>
      </c>
      <c r="L189" s="324">
        <f t="shared" si="19"/>
        <v>91.3</v>
      </c>
    </row>
    <row r="190" spans="1:16" ht="22.5" customHeight="1" x14ac:dyDescent="0.2">
      <c r="A190" s="711"/>
      <c r="B190" s="575"/>
      <c r="C190" s="649"/>
      <c r="D190" s="715"/>
      <c r="E190" s="713"/>
      <c r="F190" s="212" t="s">
        <v>48</v>
      </c>
      <c r="G190" s="692"/>
      <c r="H190" s="619"/>
      <c r="I190" s="329" t="s">
        <v>17</v>
      </c>
      <c r="J190" s="174">
        <f>30+108.5</f>
        <v>138.5</v>
      </c>
      <c r="K190" s="174">
        <f t="shared" ref="K190:L190" si="20">30+108.5</f>
        <v>138.5</v>
      </c>
      <c r="L190" s="324">
        <f t="shared" si="20"/>
        <v>138.5</v>
      </c>
    </row>
    <row r="191" spans="1:16" x14ac:dyDescent="0.2">
      <c r="A191" s="711"/>
      <c r="B191" s="575"/>
      <c r="C191" s="649"/>
      <c r="D191" s="715"/>
      <c r="E191" s="713"/>
      <c r="F191" s="214" t="s">
        <v>49</v>
      </c>
      <c r="G191" s="692"/>
      <c r="H191" s="619"/>
      <c r="I191" s="329" t="s">
        <v>17</v>
      </c>
      <c r="J191" s="174">
        <f>25+94.5</f>
        <v>119.5</v>
      </c>
      <c r="K191" s="174">
        <f t="shared" ref="K191:L191" si="21">25+94.5</f>
        <v>119.5</v>
      </c>
      <c r="L191" s="324">
        <f t="shared" si="21"/>
        <v>119.5</v>
      </c>
    </row>
    <row r="192" spans="1:16" ht="20.25" customHeight="1" x14ac:dyDescent="0.2">
      <c r="A192" s="711"/>
      <c r="B192" s="575"/>
      <c r="C192" s="649"/>
      <c r="D192" s="715"/>
      <c r="E192" s="713"/>
      <c r="F192" s="464" t="s">
        <v>50</v>
      </c>
      <c r="G192" s="692"/>
      <c r="H192" s="619"/>
      <c r="I192" s="330" t="s">
        <v>17</v>
      </c>
      <c r="J192" s="332">
        <f>30+148.9</f>
        <v>178.9</v>
      </c>
      <c r="K192" s="332">
        <f t="shared" ref="K192:L192" si="22">30+148.9</f>
        <v>178.9</v>
      </c>
      <c r="L192" s="325">
        <f t="shared" si="22"/>
        <v>178.9</v>
      </c>
    </row>
    <row r="193" spans="1:12" ht="21" customHeight="1" thickBot="1" x14ac:dyDescent="0.25">
      <c r="A193" s="711"/>
      <c r="B193" s="575"/>
      <c r="C193" s="649"/>
      <c r="D193" s="715"/>
      <c r="E193" s="713"/>
      <c r="F193" s="436"/>
      <c r="G193" s="693"/>
      <c r="H193" s="620"/>
      <c r="I193" s="175" t="s">
        <v>18</v>
      </c>
      <c r="J193" s="113">
        <f>SUM(J184:J192)</f>
        <v>1981.6000000000001</v>
      </c>
      <c r="K193" s="113">
        <f t="shared" ref="K193:L193" si="23">SUM(K184:K192)</f>
        <v>1981.6000000000001</v>
      </c>
      <c r="L193" s="19">
        <f t="shared" si="23"/>
        <v>1981.6000000000001</v>
      </c>
    </row>
    <row r="194" spans="1:12" ht="39.75" hidden="1" customHeight="1" x14ac:dyDescent="0.2">
      <c r="A194" s="91" t="s">
        <v>19</v>
      </c>
      <c r="B194" s="92" t="s">
        <v>13</v>
      </c>
      <c r="C194" s="623" t="s">
        <v>19</v>
      </c>
      <c r="D194" s="625" t="s">
        <v>134</v>
      </c>
      <c r="E194" s="646" t="s">
        <v>103</v>
      </c>
      <c r="F194" s="215" t="s">
        <v>133</v>
      </c>
      <c r="G194" s="694" t="s">
        <v>24</v>
      </c>
      <c r="H194" s="621" t="s">
        <v>135</v>
      </c>
      <c r="I194" s="128" t="s">
        <v>17</v>
      </c>
      <c r="J194" s="176"/>
      <c r="K194" s="177"/>
      <c r="L194" s="178"/>
    </row>
    <row r="195" spans="1:12" ht="27" hidden="1" customHeight="1" x14ac:dyDescent="0.2">
      <c r="A195" s="66"/>
      <c r="B195" s="75"/>
      <c r="C195" s="624"/>
      <c r="D195" s="626"/>
      <c r="E195" s="647"/>
      <c r="F195" s="212" t="s">
        <v>44</v>
      </c>
      <c r="G195" s="695"/>
      <c r="H195" s="621"/>
      <c r="I195" s="128" t="s">
        <v>17</v>
      </c>
      <c r="J195" s="176"/>
      <c r="K195" s="177"/>
      <c r="L195" s="179"/>
    </row>
    <row r="196" spans="1:12" ht="25.5" hidden="1" customHeight="1" x14ac:dyDescent="0.2">
      <c r="A196" s="66"/>
      <c r="B196" s="75"/>
      <c r="C196" s="624"/>
      <c r="D196" s="626"/>
      <c r="E196" s="647"/>
      <c r="F196" s="212" t="s">
        <v>45</v>
      </c>
      <c r="G196" s="695"/>
      <c r="H196" s="621"/>
      <c r="I196" s="128" t="s">
        <v>17</v>
      </c>
      <c r="J196" s="176"/>
      <c r="K196" s="177"/>
      <c r="L196" s="179"/>
    </row>
    <row r="197" spans="1:12" ht="24.75" hidden="1" customHeight="1" x14ac:dyDescent="0.2">
      <c r="A197" s="66"/>
      <c r="B197" s="75"/>
      <c r="C197" s="624"/>
      <c r="D197" s="626"/>
      <c r="E197" s="647"/>
      <c r="F197" s="213" t="s">
        <v>46</v>
      </c>
      <c r="G197" s="695"/>
      <c r="H197" s="621"/>
      <c r="I197" s="128" t="s">
        <v>17</v>
      </c>
      <c r="J197" s="176"/>
      <c r="K197" s="177"/>
      <c r="L197" s="179"/>
    </row>
    <row r="198" spans="1:12" ht="24" hidden="1" x14ac:dyDescent="0.2">
      <c r="A198" s="66"/>
      <c r="B198" s="75"/>
      <c r="C198" s="624"/>
      <c r="D198" s="627"/>
      <c r="E198" s="647"/>
      <c r="F198" s="212" t="s">
        <v>47</v>
      </c>
      <c r="G198" s="695"/>
      <c r="H198" s="621"/>
      <c r="I198" s="128" t="s">
        <v>17</v>
      </c>
      <c r="J198" s="423"/>
      <c r="K198" s="177"/>
      <c r="L198" s="179"/>
    </row>
    <row r="199" spans="1:12" ht="24" hidden="1" x14ac:dyDescent="0.2">
      <c r="A199" s="66"/>
      <c r="B199" s="75"/>
      <c r="C199" s="624"/>
      <c r="D199" s="627"/>
      <c r="E199" s="647"/>
      <c r="F199" s="212" t="s">
        <v>48</v>
      </c>
      <c r="G199" s="695"/>
      <c r="H199" s="621"/>
      <c r="I199" s="128" t="s">
        <v>17</v>
      </c>
      <c r="J199" s="176"/>
      <c r="K199" s="177"/>
      <c r="L199" s="179"/>
    </row>
    <row r="200" spans="1:12" hidden="1" x14ac:dyDescent="0.2">
      <c r="A200" s="66"/>
      <c r="B200" s="75"/>
      <c r="C200" s="624"/>
      <c r="D200" s="627"/>
      <c r="E200" s="647"/>
      <c r="F200" s="214" t="s">
        <v>49</v>
      </c>
      <c r="G200" s="695"/>
      <c r="H200" s="621"/>
      <c r="I200" s="128" t="s">
        <v>17</v>
      </c>
      <c r="J200" s="176"/>
      <c r="K200" s="177"/>
      <c r="L200" s="179"/>
    </row>
    <row r="201" spans="1:12" ht="15" hidden="1" customHeight="1" x14ac:dyDescent="0.2">
      <c r="A201" s="66"/>
      <c r="B201" s="75"/>
      <c r="C201" s="624"/>
      <c r="D201" s="627"/>
      <c r="E201" s="647"/>
      <c r="F201" s="464" t="s">
        <v>50</v>
      </c>
      <c r="G201" s="695"/>
      <c r="H201" s="621"/>
      <c r="I201" s="128" t="s">
        <v>17</v>
      </c>
      <c r="J201" s="424"/>
      <c r="K201" s="177"/>
      <c r="L201" s="180"/>
    </row>
    <row r="202" spans="1:12" hidden="1" x14ac:dyDescent="0.2">
      <c r="A202" s="66"/>
      <c r="B202" s="75"/>
      <c r="C202" s="624"/>
      <c r="D202" s="628"/>
      <c r="E202" s="647"/>
      <c r="F202" s="436"/>
      <c r="G202" s="695"/>
      <c r="H202" s="622"/>
      <c r="I202" s="280" t="s">
        <v>18</v>
      </c>
      <c r="J202" s="281">
        <f>SUM(J194:J201)</f>
        <v>0</v>
      </c>
      <c r="K202" s="282">
        <f>SUM(K194:K201)</f>
        <v>0</v>
      </c>
      <c r="L202" s="124">
        <f>SUM(L194:L201)</f>
        <v>0</v>
      </c>
    </row>
    <row r="203" spans="1:12" ht="12.75" thickBot="1" x14ac:dyDescent="0.25">
      <c r="A203" s="276" t="s">
        <v>19</v>
      </c>
      <c r="B203" s="123" t="s">
        <v>13</v>
      </c>
      <c r="C203" s="696" t="s">
        <v>56</v>
      </c>
      <c r="D203" s="697"/>
      <c r="E203" s="697"/>
      <c r="F203" s="697"/>
      <c r="G203" s="697"/>
      <c r="H203" s="697"/>
      <c r="I203" s="698"/>
      <c r="J203" s="277">
        <f>J193+J202</f>
        <v>1981.6000000000001</v>
      </c>
      <c r="K203" s="278">
        <f>K193+K202</f>
        <v>1981.6000000000001</v>
      </c>
      <c r="L203" s="279">
        <f>L193+L202</f>
        <v>1981.6000000000001</v>
      </c>
    </row>
    <row r="204" spans="1:12" ht="12.75" thickBot="1" x14ac:dyDescent="0.25">
      <c r="A204" s="70" t="s">
        <v>19</v>
      </c>
      <c r="B204" s="71" t="s">
        <v>19</v>
      </c>
      <c r="C204" s="283" t="s">
        <v>136</v>
      </c>
      <c r="D204" s="284"/>
      <c r="E204" s="284"/>
      <c r="F204" s="284"/>
      <c r="G204" s="284"/>
      <c r="H204" s="284"/>
      <c r="I204" s="284"/>
      <c r="J204" s="285"/>
      <c r="K204" s="284"/>
      <c r="L204" s="93"/>
    </row>
    <row r="205" spans="1:12" ht="23.25" customHeight="1" x14ac:dyDescent="0.2">
      <c r="A205" s="699" t="s">
        <v>19</v>
      </c>
      <c r="B205" s="491" t="s">
        <v>19</v>
      </c>
      <c r="C205" s="494" t="s">
        <v>13</v>
      </c>
      <c r="D205" s="701" t="s">
        <v>137</v>
      </c>
      <c r="E205" s="703" t="s">
        <v>14</v>
      </c>
      <c r="F205" s="434" t="s">
        <v>15</v>
      </c>
      <c r="G205" s="687" t="s">
        <v>62</v>
      </c>
      <c r="H205" s="689" t="s">
        <v>138</v>
      </c>
      <c r="I205" s="181" t="s">
        <v>17</v>
      </c>
      <c r="J205" s="116">
        <v>25</v>
      </c>
      <c r="K205" s="116">
        <v>30</v>
      </c>
      <c r="L205" s="117">
        <v>30</v>
      </c>
    </row>
    <row r="206" spans="1:12" ht="19.5" customHeight="1" thickBot="1" x14ac:dyDescent="0.25">
      <c r="A206" s="700"/>
      <c r="B206" s="493"/>
      <c r="C206" s="496"/>
      <c r="D206" s="702"/>
      <c r="E206" s="704"/>
      <c r="F206" s="471"/>
      <c r="G206" s="688"/>
      <c r="H206" s="690"/>
      <c r="I206" s="243" t="s">
        <v>18</v>
      </c>
      <c r="J206" s="227">
        <f>SUM(J205)</f>
        <v>25</v>
      </c>
      <c r="K206" s="244">
        <f t="shared" ref="K206:L206" si="24">SUM(K205)</f>
        <v>30</v>
      </c>
      <c r="L206" s="228">
        <f t="shared" si="24"/>
        <v>30</v>
      </c>
    </row>
    <row r="207" spans="1:12" ht="26.25" customHeight="1" x14ac:dyDescent="0.2">
      <c r="A207" s="437" t="s">
        <v>19</v>
      </c>
      <c r="B207" s="439" t="s">
        <v>19</v>
      </c>
      <c r="C207" s="534" t="s">
        <v>19</v>
      </c>
      <c r="D207" s="531" t="s">
        <v>139</v>
      </c>
      <c r="E207" s="707" t="s">
        <v>103</v>
      </c>
      <c r="F207" s="242" t="s">
        <v>15</v>
      </c>
      <c r="G207" s="709" t="s">
        <v>104</v>
      </c>
      <c r="H207" s="705" t="s">
        <v>138</v>
      </c>
      <c r="I207" s="194" t="s">
        <v>17</v>
      </c>
      <c r="J207" s="33">
        <v>0</v>
      </c>
      <c r="K207" s="33">
        <v>0</v>
      </c>
      <c r="L207" s="33">
        <v>0</v>
      </c>
    </row>
    <row r="208" spans="1:12" ht="20.25" customHeight="1" x14ac:dyDescent="0.2">
      <c r="A208" s="438"/>
      <c r="B208" s="440"/>
      <c r="C208" s="535"/>
      <c r="D208" s="532"/>
      <c r="E208" s="708"/>
      <c r="F208" s="464" t="s">
        <v>50</v>
      </c>
      <c r="G208" s="710"/>
      <c r="H208" s="706"/>
      <c r="I208" s="425" t="s">
        <v>17</v>
      </c>
      <c r="J208" s="426">
        <v>65</v>
      </c>
      <c r="K208" s="426">
        <v>0</v>
      </c>
      <c r="L208" s="426">
        <v>0</v>
      </c>
    </row>
    <row r="209" spans="1:17" ht="25.5" customHeight="1" x14ac:dyDescent="0.2">
      <c r="A209" s="438"/>
      <c r="B209" s="440"/>
      <c r="C209" s="535"/>
      <c r="D209" s="532"/>
      <c r="E209" s="708"/>
      <c r="F209" s="436"/>
      <c r="G209" s="710"/>
      <c r="H209" s="706"/>
      <c r="I209" s="193" t="s">
        <v>18</v>
      </c>
      <c r="J209" s="100">
        <f>SUM(J207:J208)</f>
        <v>65</v>
      </c>
      <c r="K209" s="100">
        <f>SUM(K207:K207)</f>
        <v>0</v>
      </c>
      <c r="L209" s="257">
        <f>SUM(L207:L207)</f>
        <v>0</v>
      </c>
    </row>
    <row r="210" spans="1:17" ht="25.5" customHeight="1" x14ac:dyDescent="0.2">
      <c r="A210" s="586" t="s">
        <v>19</v>
      </c>
      <c r="B210" s="633" t="s">
        <v>19</v>
      </c>
      <c r="C210" s="635" t="s">
        <v>20</v>
      </c>
      <c r="D210" s="637" t="s">
        <v>140</v>
      </c>
      <c r="E210" s="639" t="s">
        <v>103</v>
      </c>
      <c r="F210" s="465" t="s">
        <v>50</v>
      </c>
      <c r="G210" s="642" t="s">
        <v>97</v>
      </c>
      <c r="H210" s="644" t="s">
        <v>138</v>
      </c>
      <c r="I210" s="401" t="s">
        <v>17</v>
      </c>
      <c r="J210" s="402">
        <v>100</v>
      </c>
      <c r="K210" s="316">
        <v>0</v>
      </c>
      <c r="L210" s="403">
        <v>0</v>
      </c>
    </row>
    <row r="211" spans="1:17" ht="35.25" customHeight="1" x14ac:dyDescent="0.2">
      <c r="A211" s="598"/>
      <c r="B211" s="634"/>
      <c r="C211" s="636"/>
      <c r="D211" s="638"/>
      <c r="E211" s="640"/>
      <c r="F211" s="641"/>
      <c r="G211" s="643"/>
      <c r="H211" s="645"/>
      <c r="I211" s="101" t="s">
        <v>18</v>
      </c>
      <c r="J211" s="113">
        <f>J210</f>
        <v>100</v>
      </c>
      <c r="K211" s="113">
        <f>SUM(K209:K209)</f>
        <v>0</v>
      </c>
      <c r="L211" s="305">
        <f>SUM(L209:L209)</f>
        <v>0</v>
      </c>
    </row>
    <row r="212" spans="1:17" ht="18" customHeight="1" x14ac:dyDescent="0.2">
      <c r="A212" s="28" t="s">
        <v>19</v>
      </c>
      <c r="B212" s="29" t="s">
        <v>19</v>
      </c>
      <c r="C212" s="629" t="s">
        <v>56</v>
      </c>
      <c r="D212" s="632"/>
      <c r="E212" s="632"/>
      <c r="F212" s="632"/>
      <c r="G212" s="632"/>
      <c r="H212" s="632"/>
      <c r="I212" s="631"/>
      <c r="J212" s="182">
        <f>J206+J209+J211</f>
        <v>190</v>
      </c>
      <c r="K212" s="183">
        <f>K206+K209</f>
        <v>30</v>
      </c>
      <c r="L212" s="258">
        <f>L206+L209</f>
        <v>30</v>
      </c>
    </row>
    <row r="213" spans="1:17" ht="14.25" customHeight="1" x14ac:dyDescent="0.2">
      <c r="A213" s="72" t="s">
        <v>19</v>
      </c>
      <c r="B213" s="89" t="s">
        <v>20</v>
      </c>
      <c r="C213" s="90" t="s">
        <v>141</v>
      </c>
      <c r="D213" s="1"/>
      <c r="E213" s="1"/>
      <c r="F213" s="1"/>
      <c r="G213" s="1"/>
      <c r="H213" s="1"/>
      <c r="I213" s="289"/>
      <c r="J213" s="290"/>
      <c r="K213" s="291"/>
      <c r="L213" s="184"/>
    </row>
    <row r="214" spans="1:17" ht="16.5" customHeight="1" x14ac:dyDescent="0.2">
      <c r="A214" s="506" t="s">
        <v>19</v>
      </c>
      <c r="B214" s="574" t="s">
        <v>20</v>
      </c>
      <c r="C214" s="582" t="s">
        <v>13</v>
      </c>
      <c r="D214" s="584" t="s">
        <v>142</v>
      </c>
      <c r="E214" s="576" t="s">
        <v>14</v>
      </c>
      <c r="F214" s="469" t="s">
        <v>15</v>
      </c>
      <c r="G214" s="580" t="s">
        <v>62</v>
      </c>
      <c r="H214" s="578" t="s">
        <v>143</v>
      </c>
      <c r="I214" s="286" t="s">
        <v>17</v>
      </c>
      <c r="J214" s="287">
        <v>105</v>
      </c>
      <c r="K214" s="287">
        <v>105</v>
      </c>
      <c r="L214" s="288">
        <v>105</v>
      </c>
    </row>
    <row r="215" spans="1:17" ht="23.25" customHeight="1" x14ac:dyDescent="0.2">
      <c r="A215" s="507"/>
      <c r="B215" s="575"/>
      <c r="C215" s="583"/>
      <c r="D215" s="585"/>
      <c r="E215" s="577"/>
      <c r="F215" s="471"/>
      <c r="G215" s="581"/>
      <c r="H215" s="579"/>
      <c r="I215" s="292" t="s">
        <v>18</v>
      </c>
      <c r="J215" s="293">
        <f>SUM(J214)</f>
        <v>105</v>
      </c>
      <c r="K215" s="293">
        <f t="shared" ref="K215:L215" si="25">SUM(K214)</f>
        <v>105</v>
      </c>
      <c r="L215" s="294">
        <f t="shared" si="25"/>
        <v>105</v>
      </c>
    </row>
    <row r="216" spans="1:17" ht="15" customHeight="1" x14ac:dyDescent="0.2">
      <c r="A216" s="31" t="s">
        <v>19</v>
      </c>
      <c r="B216" s="30" t="s">
        <v>20</v>
      </c>
      <c r="C216" s="629" t="s">
        <v>56</v>
      </c>
      <c r="D216" s="630"/>
      <c r="E216" s="630"/>
      <c r="F216" s="630"/>
      <c r="G216" s="630"/>
      <c r="H216" s="630"/>
      <c r="I216" s="631"/>
      <c r="J216" s="182">
        <f>J215</f>
        <v>105</v>
      </c>
      <c r="K216" s="182">
        <f t="shared" ref="K216:L216" si="26">K215</f>
        <v>105</v>
      </c>
      <c r="L216" s="187">
        <f t="shared" si="26"/>
        <v>105</v>
      </c>
    </row>
    <row r="217" spans="1:17" ht="18" customHeight="1" x14ac:dyDescent="0.2">
      <c r="A217" s="31" t="s">
        <v>19</v>
      </c>
      <c r="B217" s="26"/>
      <c r="C217" s="27"/>
      <c r="D217" s="27"/>
      <c r="E217" s="27"/>
      <c r="F217" s="27"/>
      <c r="G217" s="27"/>
      <c r="H217" s="27"/>
      <c r="I217" s="84" t="s">
        <v>57</v>
      </c>
      <c r="J217" s="34">
        <f>J203+J212+J216</f>
        <v>2276.6000000000004</v>
      </c>
      <c r="K217" s="34">
        <f>K203+K212+K216</f>
        <v>2116.6000000000004</v>
      </c>
      <c r="L217" s="34">
        <f>L203+L212+L216</f>
        <v>2116.6000000000004</v>
      </c>
      <c r="P217" s="15"/>
    </row>
    <row r="218" spans="1:17" ht="16.5" customHeight="1" x14ac:dyDescent="0.2">
      <c r="A218" s="94" t="s">
        <v>19</v>
      </c>
      <c r="B218" s="616" t="s">
        <v>64</v>
      </c>
      <c r="C218" s="617"/>
      <c r="D218" s="617"/>
      <c r="E218" s="617"/>
      <c r="F218" s="617"/>
      <c r="G218" s="617"/>
      <c r="H218" s="617"/>
      <c r="I218" s="617"/>
      <c r="J218" s="185">
        <f>J181+J217+0.4</f>
        <v>23029.299999999996</v>
      </c>
      <c r="K218" s="185">
        <f>K181+K217</f>
        <v>23546.300000000003</v>
      </c>
      <c r="L218" s="186">
        <f>L181+L217</f>
        <v>23353.700000000004</v>
      </c>
      <c r="O218" s="15"/>
    </row>
    <row r="219" spans="1:17" x14ac:dyDescent="0.2">
      <c r="A219" s="35" t="s">
        <v>65</v>
      </c>
      <c r="B219" s="36"/>
      <c r="C219" s="36"/>
      <c r="D219" s="36"/>
      <c r="E219" s="36"/>
      <c r="F219" s="36"/>
      <c r="G219" s="36"/>
      <c r="H219" s="36"/>
      <c r="I219" s="36"/>
      <c r="J219" s="54"/>
      <c r="K219" s="55"/>
    </row>
    <row r="220" spans="1:17" x14ac:dyDescent="0.2">
      <c r="A220" s="37"/>
      <c r="B220" s="36"/>
      <c r="C220" s="36"/>
      <c r="D220" s="36"/>
      <c r="E220" s="36"/>
      <c r="F220" s="36"/>
      <c r="G220" s="36"/>
      <c r="H220" s="36"/>
      <c r="I220" s="36"/>
      <c r="J220" s="54"/>
      <c r="K220" s="55"/>
    </row>
    <row r="221" spans="1:17" x14ac:dyDescent="0.2">
      <c r="A221" s="37"/>
      <c r="B221" s="36"/>
      <c r="C221" s="40"/>
      <c r="D221" s="95" t="s">
        <v>66</v>
      </c>
      <c r="E221" s="95"/>
      <c r="F221" s="95"/>
      <c r="G221" s="40"/>
      <c r="H221" s="40"/>
      <c r="I221" s="40"/>
      <c r="J221" s="54"/>
      <c r="K221" s="55"/>
    </row>
    <row r="222" spans="1:17" x14ac:dyDescent="0.2">
      <c r="A222" s="38"/>
      <c r="B222" s="38"/>
      <c r="C222" s="96"/>
      <c r="D222" s="39"/>
      <c r="E222" s="40"/>
      <c r="F222" s="40"/>
      <c r="G222" s="40"/>
      <c r="H222" s="40"/>
      <c r="I222" s="40"/>
      <c r="J222" s="54"/>
      <c r="K222" s="55"/>
      <c r="Q222" s="15"/>
    </row>
    <row r="223" spans="1:17" ht="24" x14ac:dyDescent="0.2">
      <c r="D223" s="459" t="s">
        <v>67</v>
      </c>
      <c r="E223" s="460"/>
      <c r="F223" s="460"/>
      <c r="G223" s="460"/>
      <c r="H223" s="460"/>
      <c r="I223" s="460"/>
      <c r="J223" s="41" t="s">
        <v>9</v>
      </c>
      <c r="K223" s="42" t="s">
        <v>10</v>
      </c>
      <c r="L223" s="43" t="s">
        <v>11</v>
      </c>
    </row>
    <row r="224" spans="1:17" x14ac:dyDescent="0.2">
      <c r="D224" s="441" t="s">
        <v>68</v>
      </c>
      <c r="E224" s="442"/>
      <c r="F224" s="442"/>
      <c r="G224" s="442"/>
      <c r="H224" s="442"/>
      <c r="I224" s="442"/>
      <c r="J224" s="44"/>
      <c r="K224" s="45"/>
      <c r="L224" s="45"/>
    </row>
    <row r="225" spans="4:12" ht="15" customHeight="1" x14ac:dyDescent="0.2">
      <c r="D225" s="451" t="s">
        <v>69</v>
      </c>
      <c r="E225" s="452"/>
      <c r="F225" s="452"/>
      <c r="G225" s="452"/>
      <c r="H225" s="452"/>
      <c r="I225" s="452"/>
      <c r="J225" s="46">
        <f>J226+J232+J233</f>
        <v>23029.299999999992</v>
      </c>
      <c r="K225" s="46">
        <f t="shared" ref="K225:L225" si="27">K226+K232+K233</f>
        <v>23936.199999999997</v>
      </c>
      <c r="L225" s="46">
        <f t="shared" si="27"/>
        <v>23743.599999999999</v>
      </c>
    </row>
    <row r="226" spans="4:12" ht="15" customHeight="1" x14ac:dyDescent="0.2">
      <c r="D226" s="457" t="s">
        <v>70</v>
      </c>
      <c r="E226" s="458"/>
      <c r="F226" s="458"/>
      <c r="G226" s="458"/>
      <c r="H226" s="458"/>
      <c r="I226" s="458"/>
      <c r="J226" s="47">
        <f>SUM(J227:J231)</f>
        <v>23028.799999999992</v>
      </c>
      <c r="K226" s="47">
        <f t="shared" ref="K226:L226" si="28">SUM(K227:K231)</f>
        <v>23936.199999999997</v>
      </c>
      <c r="L226" s="47">
        <f t="shared" si="28"/>
        <v>23743.599999999999</v>
      </c>
    </row>
    <row r="227" spans="4:12" ht="15" customHeight="1" x14ac:dyDescent="0.2">
      <c r="D227" s="461" t="s">
        <v>71</v>
      </c>
      <c r="E227" s="462"/>
      <c r="F227" s="462"/>
      <c r="G227" s="462"/>
      <c r="H227" s="462"/>
      <c r="I227" s="463"/>
      <c r="J227" s="48">
        <f>SUMIF($I7:$I219,"SBN",J7:J219)</f>
        <v>6141.4000000000005</v>
      </c>
      <c r="K227" s="48">
        <f>SUMIF($I7:$I219,"SBN",K7:K219)</f>
        <v>5524.8999999999987</v>
      </c>
      <c r="L227" s="48">
        <f>SUMIF($I7:$I219,"SBN",L7:L219)</f>
        <v>5512.3</v>
      </c>
    </row>
    <row r="228" spans="4:12" ht="15" customHeight="1" x14ac:dyDescent="0.2">
      <c r="D228" s="454" t="s">
        <v>72</v>
      </c>
      <c r="E228" s="455"/>
      <c r="F228" s="455"/>
      <c r="G228" s="455"/>
      <c r="H228" s="455"/>
      <c r="I228" s="456"/>
      <c r="J228" s="48">
        <f>SUMIF($I7:$I219,"VBD",J7:J219)</f>
        <v>16825.299999999992</v>
      </c>
      <c r="K228" s="48">
        <f>SUMIF($I7:$I219,"VBD",K7:K219)</f>
        <v>16531.3</v>
      </c>
      <c r="L228" s="48">
        <f>SUMIF($I7:$I219,"VBD",L7:L219)</f>
        <v>16531.3</v>
      </c>
    </row>
    <row r="229" spans="4:12" ht="15" customHeight="1" x14ac:dyDescent="0.2">
      <c r="D229" s="454" t="s">
        <v>73</v>
      </c>
      <c r="E229" s="455"/>
      <c r="F229" s="455"/>
      <c r="G229" s="455"/>
      <c r="H229" s="455"/>
      <c r="I229" s="456"/>
      <c r="J229" s="48">
        <f>SUMIF($I7:$I219,"PĮ",J7:J219)</f>
        <v>62.1</v>
      </c>
      <c r="K229" s="48">
        <f>SUMIF($I7:$I219,"PĮ",K7:K219)</f>
        <v>0</v>
      </c>
      <c r="L229" s="48">
        <f>SUMIF($I7:$I219,"PĮ",L7:L219)</f>
        <v>0</v>
      </c>
    </row>
    <row r="230" spans="4:12" ht="15" customHeight="1" x14ac:dyDescent="0.2">
      <c r="D230" s="454" t="s">
        <v>74</v>
      </c>
      <c r="E230" s="455"/>
      <c r="F230" s="455"/>
      <c r="G230" s="455"/>
      <c r="H230" s="455"/>
      <c r="I230" s="456"/>
      <c r="J230" s="48">
        <f>SUMIF($I7:$I219,"TPP",J7:J219)</f>
        <v>0</v>
      </c>
      <c r="K230" s="48">
        <f>SUMIF($I7:$I219,"TPP",K7:K219)</f>
        <v>0</v>
      </c>
      <c r="L230" s="48">
        <f>SUMIF($I7:$I219,"TPP",L7:L219)</f>
        <v>0</v>
      </c>
    </row>
    <row r="231" spans="4:12" ht="14.45" customHeight="1" x14ac:dyDescent="0.2">
      <c r="D231" s="454" t="s">
        <v>75</v>
      </c>
      <c r="E231" s="455"/>
      <c r="F231" s="455"/>
      <c r="G231" s="455"/>
      <c r="H231" s="455"/>
      <c r="I231" s="456"/>
      <c r="J231" s="48">
        <f>SUMIF($I7:$I219,"ES",J7:J219)</f>
        <v>0</v>
      </c>
      <c r="K231" s="48">
        <f>SUMIF($I7:$I219,"ES",K7:K219)</f>
        <v>1880</v>
      </c>
      <c r="L231" s="48">
        <f>SUMIF($I7:$I219,"ES",L7:L219)</f>
        <v>1700</v>
      </c>
    </row>
    <row r="232" spans="4:12" ht="15.75" customHeight="1" x14ac:dyDescent="0.2">
      <c r="D232" s="454" t="s">
        <v>76</v>
      </c>
      <c r="E232" s="455"/>
      <c r="F232" s="455"/>
      <c r="G232" s="455"/>
      <c r="H232" s="455"/>
      <c r="I232" s="456"/>
      <c r="J232" s="48">
        <f>SUMIF($I7:$I219,"SL",J7:J219)</f>
        <v>0</v>
      </c>
      <c r="K232" s="48">
        <f>SUMIF($I7:$I219,"SL",K7:K219)</f>
        <v>0</v>
      </c>
      <c r="L232" s="48">
        <f>SUMIF($I7:$I219,"SL",L7:L219)</f>
        <v>0</v>
      </c>
    </row>
    <row r="233" spans="4:12" ht="15.75" customHeight="1" x14ac:dyDescent="0.2">
      <c r="D233" s="454" t="s">
        <v>77</v>
      </c>
      <c r="E233" s="455"/>
      <c r="F233" s="455"/>
      <c r="G233" s="455"/>
      <c r="H233" s="455"/>
      <c r="I233" s="456"/>
      <c r="J233" s="49">
        <f>SUMIF($I7:$I219,"AML",J7:J219)</f>
        <v>0.5</v>
      </c>
      <c r="K233" s="49">
        <f>SUMIF($I7:$I219,"AML",K7:K219)</f>
        <v>0</v>
      </c>
      <c r="L233" s="49">
        <f>SUMIF($I7:$I219,"AML",L7:L219)</f>
        <v>0</v>
      </c>
    </row>
    <row r="234" spans="4:12" ht="15.75" customHeight="1" x14ac:dyDescent="0.2">
      <c r="D234" s="451" t="s">
        <v>78</v>
      </c>
      <c r="E234" s="452"/>
      <c r="F234" s="452"/>
      <c r="G234" s="452"/>
      <c r="H234" s="452"/>
      <c r="I234" s="453"/>
      <c r="J234" s="46">
        <v>0</v>
      </c>
      <c r="K234" s="46">
        <v>0</v>
      </c>
      <c r="L234" s="97">
        <v>0</v>
      </c>
    </row>
    <row r="235" spans="4:12" ht="21" customHeight="1" x14ac:dyDescent="0.2">
      <c r="D235" s="448" t="s">
        <v>79</v>
      </c>
      <c r="E235" s="449"/>
      <c r="F235" s="449"/>
      <c r="G235" s="449"/>
      <c r="H235" s="449"/>
      <c r="I235" s="450"/>
      <c r="J235" s="50">
        <v>0</v>
      </c>
      <c r="K235" s="50">
        <v>0</v>
      </c>
      <c r="L235" s="98">
        <v>0</v>
      </c>
    </row>
    <row r="236" spans="4:12" ht="15" customHeight="1" x14ac:dyDescent="0.2">
      <c r="D236" s="451" t="s">
        <v>80</v>
      </c>
      <c r="E236" s="452"/>
      <c r="F236" s="452"/>
      <c r="G236" s="452"/>
      <c r="H236" s="452"/>
      <c r="I236" s="453"/>
      <c r="J236" s="46">
        <f>J225+J234</f>
        <v>23029.299999999992</v>
      </c>
      <c r="K236" s="46">
        <f t="shared" ref="K236:L236" si="29">K225+K234</f>
        <v>23936.199999999997</v>
      </c>
      <c r="L236" s="46">
        <f t="shared" si="29"/>
        <v>23743.599999999999</v>
      </c>
    </row>
    <row r="237" spans="4:12" ht="15.75" customHeight="1" x14ac:dyDescent="0.2">
      <c r="D237" s="454" t="s">
        <v>81</v>
      </c>
      <c r="E237" s="455"/>
      <c r="F237" s="455"/>
      <c r="G237" s="455"/>
      <c r="H237" s="455"/>
      <c r="I237" s="456"/>
      <c r="J237" s="51">
        <v>0</v>
      </c>
      <c r="K237" s="51">
        <v>0</v>
      </c>
      <c r="L237" s="99">
        <v>0</v>
      </c>
    </row>
    <row r="238" spans="4:12" x14ac:dyDescent="0.2">
      <c r="D238" s="445" t="s">
        <v>82</v>
      </c>
      <c r="E238" s="446"/>
      <c r="F238" s="446"/>
      <c r="G238" s="446"/>
      <c r="H238" s="446"/>
      <c r="I238" s="447"/>
      <c r="J238" s="239">
        <f>J236</f>
        <v>23029.299999999992</v>
      </c>
      <c r="K238" s="52">
        <f t="shared" ref="K238:L238" si="30">K236</f>
        <v>23936.199999999997</v>
      </c>
      <c r="L238" s="52">
        <f t="shared" si="30"/>
        <v>23743.599999999999</v>
      </c>
    </row>
    <row r="239" spans="4:12" x14ac:dyDescent="0.2">
      <c r="E239" s="53"/>
      <c r="J239" s="54"/>
      <c r="K239" s="55"/>
    </row>
    <row r="240" spans="4:12" x14ac:dyDescent="0.2">
      <c r="E240" s="53"/>
      <c r="J240" s="54"/>
      <c r="K240" s="55"/>
    </row>
    <row r="241" spans="5:11" x14ac:dyDescent="0.2">
      <c r="E241" s="53"/>
      <c r="J241" s="54"/>
      <c r="K241" s="55"/>
    </row>
    <row r="242" spans="5:11" x14ac:dyDescent="0.2">
      <c r="E242" s="53"/>
      <c r="J242" s="54"/>
      <c r="K242" s="55"/>
    </row>
  </sheetData>
  <mergeCells count="283">
    <mergeCell ref="L118:L119"/>
    <mergeCell ref="J122:J123"/>
    <mergeCell ref="I122:I123"/>
    <mergeCell ref="G104:G105"/>
    <mergeCell ref="H104:H111"/>
    <mergeCell ref="D168:D170"/>
    <mergeCell ref="G168:G170"/>
    <mergeCell ref="H168:H170"/>
    <mergeCell ref="D148:D167"/>
    <mergeCell ref="F128:F129"/>
    <mergeCell ref="G118:G129"/>
    <mergeCell ref="H118:H129"/>
    <mergeCell ref="K122:K123"/>
    <mergeCell ref="L122:L123"/>
    <mergeCell ref="H130:H132"/>
    <mergeCell ref="D104:D111"/>
    <mergeCell ref="J118:J119"/>
    <mergeCell ref="K118:K119"/>
    <mergeCell ref="A173:A175"/>
    <mergeCell ref="H96:H103"/>
    <mergeCell ref="A76:A95"/>
    <mergeCell ref="B76:B95"/>
    <mergeCell ref="H76:H95"/>
    <mergeCell ref="A96:A103"/>
    <mergeCell ref="B96:B103"/>
    <mergeCell ref="C96:C103"/>
    <mergeCell ref="D96:D103"/>
    <mergeCell ref="E96:E103"/>
    <mergeCell ref="F101:F103"/>
    <mergeCell ref="G96:G103"/>
    <mergeCell ref="F84:F85"/>
    <mergeCell ref="A133:A134"/>
    <mergeCell ref="F169:F170"/>
    <mergeCell ref="C135:I135"/>
    <mergeCell ref="A104:A111"/>
    <mergeCell ref="B104:B111"/>
    <mergeCell ref="C104:C111"/>
    <mergeCell ref="H173:H175"/>
    <mergeCell ref="B130:B132"/>
    <mergeCell ref="C130:C132"/>
    <mergeCell ref="D238:I238"/>
    <mergeCell ref="A112:A117"/>
    <mergeCell ref="B112:B117"/>
    <mergeCell ref="C112:C117"/>
    <mergeCell ref="D112:D117"/>
    <mergeCell ref="E112:E117"/>
    <mergeCell ref="H112:H117"/>
    <mergeCell ref="B173:B175"/>
    <mergeCell ref="C173:C175"/>
    <mergeCell ref="D173:D175"/>
    <mergeCell ref="E173:E175"/>
    <mergeCell ref="F173:F175"/>
    <mergeCell ref="G173:G175"/>
    <mergeCell ref="A148:A167"/>
    <mergeCell ref="E148:E167"/>
    <mergeCell ref="H148:H167"/>
    <mergeCell ref="F166:F167"/>
    <mergeCell ref="I118:I119"/>
    <mergeCell ref="B182:L182"/>
    <mergeCell ref="A144:A147"/>
    <mergeCell ref="A137:A143"/>
    <mergeCell ref="D130:D132"/>
    <mergeCell ref="E130:E132"/>
    <mergeCell ref="E178:E179"/>
    <mergeCell ref="F178:F179"/>
    <mergeCell ref="B137:B143"/>
    <mergeCell ref="F146:F147"/>
    <mergeCell ref="F137:F138"/>
    <mergeCell ref="F157:F158"/>
    <mergeCell ref="G137:G143"/>
    <mergeCell ref="B178:B179"/>
    <mergeCell ref="B148:B167"/>
    <mergeCell ref="F148:F149"/>
    <mergeCell ref="D178:D179"/>
    <mergeCell ref="E168:E170"/>
    <mergeCell ref="G148:G149"/>
    <mergeCell ref="A10:A11"/>
    <mergeCell ref="G150:G167"/>
    <mergeCell ref="C144:C147"/>
    <mergeCell ref="C76:C95"/>
    <mergeCell ref="D76:D95"/>
    <mergeCell ref="E76:E95"/>
    <mergeCell ref="C148:C167"/>
    <mergeCell ref="D144:D147"/>
    <mergeCell ref="E144:E147"/>
    <mergeCell ref="A74:A75"/>
    <mergeCell ref="B74:B75"/>
    <mergeCell ref="A12:A14"/>
    <mergeCell ref="A15:A17"/>
    <mergeCell ref="A18:A20"/>
    <mergeCell ref="A21:A23"/>
    <mergeCell ref="A24:A26"/>
    <mergeCell ref="A27:A29"/>
    <mergeCell ref="A30:A31"/>
    <mergeCell ref="G145:G147"/>
    <mergeCell ref="E104:E111"/>
    <mergeCell ref="F104:F105"/>
    <mergeCell ref="G113:G117"/>
    <mergeCell ref="D32:D34"/>
    <mergeCell ref="B10:B11"/>
    <mergeCell ref="A207:A209"/>
    <mergeCell ref="F205:F206"/>
    <mergeCell ref="G205:G206"/>
    <mergeCell ref="H205:H206"/>
    <mergeCell ref="G184:G193"/>
    <mergeCell ref="G194:G202"/>
    <mergeCell ref="C203:I203"/>
    <mergeCell ref="F192:F193"/>
    <mergeCell ref="F201:F202"/>
    <mergeCell ref="F184:F185"/>
    <mergeCell ref="A205:A206"/>
    <mergeCell ref="C205:C206"/>
    <mergeCell ref="D205:D206"/>
    <mergeCell ref="E205:E206"/>
    <mergeCell ref="H207:H209"/>
    <mergeCell ref="D207:D209"/>
    <mergeCell ref="C207:C209"/>
    <mergeCell ref="E207:E209"/>
    <mergeCell ref="G207:G209"/>
    <mergeCell ref="F208:F209"/>
    <mergeCell ref="A184:A193"/>
    <mergeCell ref="E184:E193"/>
    <mergeCell ref="D184:D193"/>
    <mergeCell ref="L5:L6"/>
    <mergeCell ref="H4:H6"/>
    <mergeCell ref="C10:C11"/>
    <mergeCell ref="D10:D11"/>
    <mergeCell ref="E10:E11"/>
    <mergeCell ref="F10:F11"/>
    <mergeCell ref="G10:G11"/>
    <mergeCell ref="H10:H11"/>
    <mergeCell ref="G13:G31"/>
    <mergeCell ref="H12:H31"/>
    <mergeCell ref="F30:F31"/>
    <mergeCell ref="C9:L9"/>
    <mergeCell ref="C12:C31"/>
    <mergeCell ref="D12:D31"/>
    <mergeCell ref="E12:E31"/>
    <mergeCell ref="B1:K1"/>
    <mergeCell ref="B2:K2"/>
    <mergeCell ref="A4:A6"/>
    <mergeCell ref="B4:B6"/>
    <mergeCell ref="C4:C6"/>
    <mergeCell ref="D4:D6"/>
    <mergeCell ref="E4:E6"/>
    <mergeCell ref="F4:F6"/>
    <mergeCell ref="G4:G6"/>
    <mergeCell ref="I4:I6"/>
    <mergeCell ref="K5:K6"/>
    <mergeCell ref="J5:J6"/>
    <mergeCell ref="D237:I237"/>
    <mergeCell ref="D232:I232"/>
    <mergeCell ref="D234:I234"/>
    <mergeCell ref="D233:I233"/>
    <mergeCell ref="D235:I235"/>
    <mergeCell ref="D236:I236"/>
    <mergeCell ref="D229:I229"/>
    <mergeCell ref="D228:I228"/>
    <mergeCell ref="D230:I230"/>
    <mergeCell ref="D231:I231"/>
    <mergeCell ref="H72:H73"/>
    <mergeCell ref="D72:D73"/>
    <mergeCell ref="C72:C73"/>
    <mergeCell ref="B72:B73"/>
    <mergeCell ref="B12:B14"/>
    <mergeCell ref="B15:B17"/>
    <mergeCell ref="B18:B20"/>
    <mergeCell ref="G72:G73"/>
    <mergeCell ref="F72:F73"/>
    <mergeCell ref="B21:B23"/>
    <mergeCell ref="B24:B26"/>
    <mergeCell ref="B27:B29"/>
    <mergeCell ref="B30:B31"/>
    <mergeCell ref="F33:F34"/>
    <mergeCell ref="C32:C34"/>
    <mergeCell ref="D227:I227"/>
    <mergeCell ref="D226:I226"/>
    <mergeCell ref="D225:I225"/>
    <mergeCell ref="D224:I224"/>
    <mergeCell ref="B218:I218"/>
    <mergeCell ref="D223:I223"/>
    <mergeCell ref="H184:H193"/>
    <mergeCell ref="H194:H202"/>
    <mergeCell ref="C194:C202"/>
    <mergeCell ref="D194:D202"/>
    <mergeCell ref="B205:B206"/>
    <mergeCell ref="B207:B209"/>
    <mergeCell ref="C216:I216"/>
    <mergeCell ref="C212:I212"/>
    <mergeCell ref="B210:B211"/>
    <mergeCell ref="C210:C211"/>
    <mergeCell ref="D210:D211"/>
    <mergeCell ref="E210:E211"/>
    <mergeCell ref="F210:F211"/>
    <mergeCell ref="G210:G211"/>
    <mergeCell ref="H210:H211"/>
    <mergeCell ref="B184:B193"/>
    <mergeCell ref="E194:E202"/>
    <mergeCell ref="C184:C193"/>
    <mergeCell ref="A214:A215"/>
    <mergeCell ref="B214:B215"/>
    <mergeCell ref="E214:E215"/>
    <mergeCell ref="F214:F215"/>
    <mergeCell ref="H214:H215"/>
    <mergeCell ref="G214:G215"/>
    <mergeCell ref="C214:C215"/>
    <mergeCell ref="D214:D215"/>
    <mergeCell ref="A72:A73"/>
    <mergeCell ref="E72:E73"/>
    <mergeCell ref="C137:C143"/>
    <mergeCell ref="D137:D143"/>
    <mergeCell ref="E137:E143"/>
    <mergeCell ref="H137:H143"/>
    <mergeCell ref="H178:H179"/>
    <mergeCell ref="G178:G179"/>
    <mergeCell ref="A210:A211"/>
    <mergeCell ref="C180:I180"/>
    <mergeCell ref="B133:B134"/>
    <mergeCell ref="C133:C134"/>
    <mergeCell ref="D133:D134"/>
    <mergeCell ref="E133:E134"/>
    <mergeCell ref="C183:L183"/>
    <mergeCell ref="H144:H147"/>
    <mergeCell ref="A32:A34"/>
    <mergeCell ref="F133:F134"/>
    <mergeCell ref="G133:G134"/>
    <mergeCell ref="H133:H134"/>
    <mergeCell ref="B32:B34"/>
    <mergeCell ref="H32:H34"/>
    <mergeCell ref="F68:F71"/>
    <mergeCell ref="A42:A71"/>
    <mergeCell ref="B42:B71"/>
    <mergeCell ref="C42:C71"/>
    <mergeCell ref="B118:B119"/>
    <mergeCell ref="F118:F119"/>
    <mergeCell ref="F109:F111"/>
    <mergeCell ref="G106:G111"/>
    <mergeCell ref="E32:E34"/>
    <mergeCell ref="G32:G34"/>
    <mergeCell ref="F40:F41"/>
    <mergeCell ref="F50:F51"/>
    <mergeCell ref="E42:E71"/>
    <mergeCell ref="G35:G41"/>
    <mergeCell ref="F94:F95"/>
    <mergeCell ref="G76:G95"/>
    <mergeCell ref="F74:F75"/>
    <mergeCell ref="H74:H75"/>
    <mergeCell ref="G74:G75"/>
    <mergeCell ref="C74:C75"/>
    <mergeCell ref="D74:D75"/>
    <mergeCell ref="E74:E75"/>
    <mergeCell ref="D42:D71"/>
    <mergeCell ref="D35:D41"/>
    <mergeCell ref="C35:C41"/>
    <mergeCell ref="E35:E41"/>
    <mergeCell ref="F42:F43"/>
    <mergeCell ref="F44:F45"/>
    <mergeCell ref="F46:F47"/>
    <mergeCell ref="F48:F49"/>
    <mergeCell ref="A35:A41"/>
    <mergeCell ref="F64:F65"/>
    <mergeCell ref="F66:F67"/>
    <mergeCell ref="F62:F63"/>
    <mergeCell ref="B35:B41"/>
    <mergeCell ref="H35:H41"/>
    <mergeCell ref="H42:H71"/>
    <mergeCell ref="C178:C179"/>
    <mergeCell ref="B168:B170"/>
    <mergeCell ref="C168:C170"/>
    <mergeCell ref="F52:F53"/>
    <mergeCell ref="F58:F59"/>
    <mergeCell ref="F60:F61"/>
    <mergeCell ref="G42:G71"/>
    <mergeCell ref="F56:F57"/>
    <mergeCell ref="B144:B147"/>
    <mergeCell ref="F122:F123"/>
    <mergeCell ref="A178:A179"/>
    <mergeCell ref="F116:F117"/>
    <mergeCell ref="F139:F143"/>
    <mergeCell ref="F131:F132"/>
    <mergeCell ref="G131:G132"/>
    <mergeCell ref="A168:A170"/>
    <mergeCell ref="A130:A132"/>
  </mergeCells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1"/>
  <sheetViews>
    <sheetView workbookViewId="0">
      <selection activeCell="K40" sqref="K40"/>
    </sheetView>
  </sheetViews>
  <sheetFormatPr defaultRowHeight="15" x14ac:dyDescent="0.25"/>
  <cols>
    <col min="2" max="2" width="62.140625" customWidth="1"/>
  </cols>
  <sheetData>
    <row r="1" spans="1:5" ht="64.5" x14ac:dyDescent="0.25">
      <c r="A1" s="2" t="s">
        <v>144</v>
      </c>
      <c r="B1" s="3" t="s">
        <v>145</v>
      </c>
      <c r="C1" s="3" t="s">
        <v>146</v>
      </c>
      <c r="D1" s="3" t="s">
        <v>147</v>
      </c>
      <c r="E1" s="4" t="s">
        <v>148</v>
      </c>
    </row>
    <row r="2" spans="1:5" x14ac:dyDescent="0.25">
      <c r="A2" s="427" t="s">
        <v>149</v>
      </c>
      <c r="B2" s="428" t="s">
        <v>150</v>
      </c>
      <c r="C2" s="429" t="s">
        <v>151</v>
      </c>
      <c r="D2" s="429" t="s">
        <v>152</v>
      </c>
      <c r="E2" s="360" t="s">
        <v>153</v>
      </c>
    </row>
    <row r="3" spans="1:5" x14ac:dyDescent="0.25">
      <c r="A3" s="430" t="s">
        <v>154</v>
      </c>
      <c r="B3" s="431" t="s">
        <v>155</v>
      </c>
      <c r="C3" s="6" t="e">
        <f>#REF!</f>
        <v>#REF!</v>
      </c>
      <c r="D3" s="6" t="e">
        <f>#REF!</f>
        <v>#REF!</v>
      </c>
      <c r="E3" s="6" t="e">
        <f>#REF!</f>
        <v>#REF!</v>
      </c>
    </row>
    <row r="4" spans="1:5" x14ac:dyDescent="0.25">
      <c r="A4" s="430" t="s">
        <v>156</v>
      </c>
      <c r="B4" s="431" t="s">
        <v>157</v>
      </c>
      <c r="C4" s="6">
        <f>'2 programa'!J238</f>
        <v>23029.299999999992</v>
      </c>
      <c r="D4" s="6">
        <f>'2 programa'!K238</f>
        <v>23936.199999999997</v>
      </c>
      <c r="E4" s="6">
        <f>'2 programa'!L238</f>
        <v>23743.599999999999</v>
      </c>
    </row>
    <row r="5" spans="1:5" x14ac:dyDescent="0.25">
      <c r="A5" s="430" t="s">
        <v>158</v>
      </c>
      <c r="B5" s="431" t="s">
        <v>159</v>
      </c>
      <c r="C5" s="6" t="e">
        <f>#REF!</f>
        <v>#REF!</v>
      </c>
      <c r="D5" s="7" t="e">
        <f>#REF!</f>
        <v>#REF!</v>
      </c>
      <c r="E5" s="7" t="e">
        <f>#REF!</f>
        <v>#REF!</v>
      </c>
    </row>
    <row r="6" spans="1:5" x14ac:dyDescent="0.25">
      <c r="A6" s="430" t="s">
        <v>160</v>
      </c>
      <c r="B6" s="431" t="s">
        <v>161</v>
      </c>
      <c r="C6" s="6" t="e">
        <f>#REF!</f>
        <v>#REF!</v>
      </c>
      <c r="D6" s="6" t="e">
        <f>#REF!</f>
        <v>#REF!</v>
      </c>
      <c r="E6" s="6" t="e">
        <f>#REF!</f>
        <v>#REF!</v>
      </c>
    </row>
    <row r="7" spans="1:5" x14ac:dyDescent="0.25">
      <c r="A7" s="430" t="s">
        <v>162</v>
      </c>
      <c r="B7" s="431" t="s">
        <v>163</v>
      </c>
      <c r="C7" s="6" t="e">
        <f>#REF!</f>
        <v>#REF!</v>
      </c>
      <c r="D7" s="6" t="e">
        <f>#REF!</f>
        <v>#REF!</v>
      </c>
      <c r="E7" s="6" t="e">
        <f>#REF!</f>
        <v>#REF!</v>
      </c>
    </row>
    <row r="8" spans="1:5" x14ac:dyDescent="0.25">
      <c r="A8" s="837" t="s">
        <v>164</v>
      </c>
      <c r="B8" s="838"/>
      <c r="C8" s="8" t="e">
        <f>#REF!</f>
        <v>#REF!</v>
      </c>
      <c r="D8" s="8" t="e">
        <f>#REF!</f>
        <v>#REF!</v>
      </c>
      <c r="E8" s="8" t="e">
        <f>#REF!</f>
        <v>#REF!</v>
      </c>
    </row>
    <row r="9" spans="1:5" x14ac:dyDescent="0.25">
      <c r="A9" s="5" t="s">
        <v>165</v>
      </c>
      <c r="C9" s="8" t="e">
        <f>#REF!</f>
        <v>#REF!</v>
      </c>
      <c r="D9" s="8" t="e">
        <f>#REF!</f>
        <v>#REF!</v>
      </c>
      <c r="E9" s="8" t="e">
        <f>#REF!</f>
        <v>#REF!</v>
      </c>
    </row>
    <row r="10" spans="1:5" x14ac:dyDescent="0.25">
      <c r="A10" s="5" t="s">
        <v>166</v>
      </c>
      <c r="C10" s="9"/>
      <c r="D10" s="9"/>
      <c r="E10" s="9"/>
    </row>
    <row r="11" spans="1:5" x14ac:dyDescent="0.25">
      <c r="A11" s="837" t="s">
        <v>167</v>
      </c>
      <c r="B11" s="838"/>
      <c r="C11" s="8" t="e">
        <f>#REF!</f>
        <v>#REF!</v>
      </c>
      <c r="D11" s="8" t="e">
        <f>#REF!</f>
        <v>#REF!</v>
      </c>
      <c r="E11" s="8" t="e">
        <f>#REF!</f>
        <v>#REF!</v>
      </c>
    </row>
    <row r="12" spans="1:5" x14ac:dyDescent="0.25">
      <c r="A12" s="837" t="s">
        <v>168</v>
      </c>
      <c r="B12" s="838"/>
      <c r="C12" s="8" t="e">
        <f>#REF!</f>
        <v>#REF!</v>
      </c>
      <c r="D12" s="8" t="e">
        <f>#REF!</f>
        <v>#REF!</v>
      </c>
      <c r="E12" s="8" t="e">
        <f>#REF!</f>
        <v>#REF!</v>
      </c>
    </row>
    <row r="13" spans="1:5" x14ac:dyDescent="0.25">
      <c r="A13" s="837" t="s">
        <v>169</v>
      </c>
      <c r="B13" s="838"/>
      <c r="C13" s="8" t="e">
        <f>#REF!</f>
        <v>#REF!</v>
      </c>
      <c r="D13" s="8" t="e">
        <f>#REF!</f>
        <v>#REF!</v>
      </c>
      <c r="E13" s="8" t="e">
        <f>#REF!</f>
        <v>#REF!</v>
      </c>
    </row>
    <row r="14" spans="1:5" x14ac:dyDescent="0.25">
      <c r="A14" s="837" t="s">
        <v>170</v>
      </c>
      <c r="B14" s="838"/>
      <c r="C14" s="8" t="e">
        <f>#REF!</f>
        <v>#REF!</v>
      </c>
      <c r="D14" s="8" t="e">
        <f>#REF!</f>
        <v>#REF!</v>
      </c>
      <c r="E14" s="8" t="e">
        <f>#REF!</f>
        <v>#REF!</v>
      </c>
    </row>
    <row r="15" spans="1:5" x14ac:dyDescent="0.25">
      <c r="A15" s="837" t="s">
        <v>171</v>
      </c>
      <c r="B15" s="838"/>
      <c r="C15" s="8" t="e">
        <f>#REF!</f>
        <v>#REF!</v>
      </c>
      <c r="D15" s="8" t="e">
        <f>#REF!</f>
        <v>#REF!</v>
      </c>
      <c r="E15" s="8" t="e">
        <f>#REF!</f>
        <v>#REF!</v>
      </c>
    </row>
    <row r="16" spans="1:5" x14ac:dyDescent="0.25">
      <c r="A16" s="837" t="s">
        <v>172</v>
      </c>
      <c r="B16" s="838"/>
      <c r="C16" s="10" t="e">
        <f>#REF!</f>
        <v>#REF!</v>
      </c>
      <c r="D16" s="10" t="e">
        <f>#REF!</f>
        <v>#REF!</v>
      </c>
      <c r="E16" s="10" t="e">
        <f>#REF!</f>
        <v>#REF!</v>
      </c>
    </row>
    <row r="17" spans="1:5" ht="24" customHeight="1" x14ac:dyDescent="0.25">
      <c r="A17" s="837" t="s">
        <v>173</v>
      </c>
      <c r="B17" s="838"/>
      <c r="C17" s="8" t="e">
        <f>#REF!</f>
        <v>#REF!</v>
      </c>
      <c r="D17" s="8" t="e">
        <f>#REF!</f>
        <v>#REF!</v>
      </c>
      <c r="E17" s="8" t="e">
        <f>#REF!</f>
        <v>#REF!</v>
      </c>
    </row>
    <row r="18" spans="1:5" x14ac:dyDescent="0.25">
      <c r="A18" s="837" t="s">
        <v>174</v>
      </c>
      <c r="B18" s="838"/>
      <c r="C18" s="8" t="s">
        <v>175</v>
      </c>
      <c r="D18" s="8" t="s">
        <v>176</v>
      </c>
      <c r="E18" s="8" t="s">
        <v>177</v>
      </c>
    </row>
    <row r="19" spans="1:5" x14ac:dyDescent="0.25">
      <c r="A19" s="837" t="s">
        <v>178</v>
      </c>
      <c r="B19" s="838"/>
      <c r="C19" s="8" t="e">
        <f>#REF!</f>
        <v>#REF!</v>
      </c>
      <c r="D19" s="8" t="e">
        <f>#REF!</f>
        <v>#REF!</v>
      </c>
      <c r="E19" s="8" t="e">
        <f>#REF!</f>
        <v>#REF!</v>
      </c>
    </row>
    <row r="20" spans="1:5" x14ac:dyDescent="0.25">
      <c r="A20" s="837" t="s">
        <v>179</v>
      </c>
      <c r="B20" s="838"/>
      <c r="C20" s="8" t="s">
        <v>180</v>
      </c>
      <c r="D20" s="8" t="s">
        <v>180</v>
      </c>
      <c r="E20" s="8" t="s">
        <v>180</v>
      </c>
    </row>
    <row r="21" spans="1:5" x14ac:dyDescent="0.25">
      <c r="A21" s="835" t="s">
        <v>181</v>
      </c>
      <c r="B21" s="836"/>
      <c r="C21" s="8" t="e">
        <f>#REF!</f>
        <v>#REF!</v>
      </c>
      <c r="D21" s="8" t="e">
        <f>#REF!</f>
        <v>#REF!</v>
      </c>
      <c r="E21" s="8" t="e">
        <f>#REF!</f>
        <v>#REF!</v>
      </c>
    </row>
  </sheetData>
  <mergeCells count="12">
    <mergeCell ref="A21:B21"/>
    <mergeCell ref="A8:B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FF89BC0D15E42850BA04E1E8B4F0E" ma:contentTypeVersion="18" ma:contentTypeDescription="Create a new document." ma:contentTypeScope="" ma:versionID="e753e700da732a6569831e935df4384d">
  <xsd:schema xmlns:xsd="http://www.w3.org/2001/XMLSchema" xmlns:xs="http://www.w3.org/2001/XMLSchema" xmlns:p="http://schemas.microsoft.com/office/2006/metadata/properties" xmlns:ns1="http://schemas.microsoft.com/sharepoint/v3" xmlns:ns2="b9a3712e-bc20-405a-b37f-500586867ac7" xmlns:ns3="7463d64c-3a86-4ce4-961a-ea9a276065c6" targetNamespace="http://schemas.microsoft.com/office/2006/metadata/properties" ma:root="true" ma:fieldsID="3b280e63ec9805b16fed4572c929e66d" ns1:_="" ns2:_="" ns3:_="">
    <xsd:import namespace="http://schemas.microsoft.com/sharepoint/v3"/>
    <xsd:import namespace="b9a3712e-bc20-405a-b37f-500586867ac7"/>
    <xsd:import namespace="7463d64c-3a86-4ce4-961a-ea9a276065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3712e-bc20-405a-b37f-50058686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862607-985e-4adb-854e-bf70ecc71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3d64c-3a86-4ce4-961a-ea9a276065c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917caf-c73e-4626-977e-659598709a0a}" ma:internalName="TaxCatchAll" ma:showField="CatchAllData" ma:web="7463d64c-3a86-4ce4-961a-ea9a276065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463d64c-3a86-4ce4-961a-ea9a276065c6">
      <UserInfo>
        <DisplayName>Audronė Litvinskaitė</DisplayName>
        <AccountId>27</AccountId>
        <AccountType/>
      </UserInfo>
      <UserInfo>
        <DisplayName>Violeta Grajauskienė</DisplayName>
        <AccountId>13</AccountId>
        <AccountType/>
      </UserInfo>
      <UserInfo>
        <DisplayName>Rita Čepulienė</DisplayName>
        <AccountId>63</AccountId>
        <AccountType/>
      </UserInfo>
      <UserInfo>
        <DisplayName>Ignas Simonaitis</DisplayName>
        <AccountId>14</AccountId>
        <AccountType/>
      </UserInfo>
      <UserInfo>
        <DisplayName>Linas Lazauskas</DisplayName>
        <AccountId>43</AccountId>
        <AccountType/>
      </UserInfo>
      <UserInfo>
        <DisplayName>Justina Smolskienė</DisplayName>
        <AccountId>90</AccountId>
        <AccountType/>
      </UserInfo>
    </SharedWithUsers>
    <lcf76f155ced4ddcb4097134ff3c332f xmlns="b9a3712e-bc20-405a-b37f-500586867ac7">
      <Terms xmlns="http://schemas.microsoft.com/office/infopath/2007/PartnerControls"/>
    </lcf76f155ced4ddcb4097134ff3c332f>
    <TaxCatchAll xmlns="7463d64c-3a86-4ce4-961a-ea9a276065c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A4A806-E9C1-4AA6-A30F-7D93526E5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a3712e-bc20-405a-b37f-500586867ac7"/>
    <ds:schemaRef ds:uri="7463d64c-3a86-4ce4-961a-ea9a27606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A80BE-D40B-46E6-A2CA-FAECC10FE5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9701D-DADA-4D0E-B74D-9E24414BC729}">
  <ds:schemaRefs>
    <ds:schemaRef ds:uri="http://schemas.microsoft.com/office/2006/documentManagement/types"/>
    <ds:schemaRef ds:uri="http://schemas.microsoft.com/sharepoint/v3"/>
    <ds:schemaRef ds:uri="http://purl.org/dc/elements/1.1/"/>
    <ds:schemaRef ds:uri="7463d64c-3a86-4ce4-961a-ea9a276065c6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b9a3712e-bc20-405a-b37f-500586867ac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</vt:lpstr>
      <vt:lpstr>Planui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Valasevičienė</dc:creator>
  <cp:keywords/>
  <dc:description/>
  <cp:lastModifiedBy>Alvydas Čiurinskas</cp:lastModifiedBy>
  <cp:revision/>
  <dcterms:created xsi:type="dcterms:W3CDTF">2015-06-05T18:17:20Z</dcterms:created>
  <dcterms:modified xsi:type="dcterms:W3CDTF">2025-05-09T12:21:40Z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0x0101002B9FF89BC0D15E42850BA04E1E8B4F0E</vt:lpwstr>
  </property>
  <property fmtid="{D5CDD505-2E9C-101B-9397-08002B2CF9AE}" pid="3" name="MediaServiceImageTags">
    <vt:lpwstr/>
  </property>
</Properties>
</file>