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Šios_darbaknygės" defaultThemeVersion="124226"/>
  <mc:AlternateContent xmlns:mc="http://schemas.openxmlformats.org/markup-compatibility/2006">
    <mc:Choice Requires="x15">
      <x15ac:absPath xmlns:x15ac="http://schemas.microsoft.com/office/spreadsheetml/2010/11/ac" url="https://kaisiadorysltu-my.sharepoint.com/personal/ligita_puriene_kaisiadorys_lt/Documents/Dokumentai/DARBAS NAMUOSE/juridiniai asmenys/ĮMONĖS/Valdymo koordinavimo centrui/už 2025/"/>
    </mc:Choice>
  </mc:AlternateContent>
  <xr:revisionPtr revIDLastSave="0" documentId="8_{5F6BB5AD-16F1-410E-82B8-0BF918D8BDFC}"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10" yWindow="-110" windowWidth="25820" windowHeight="13900" tabRatio="767"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C60" i="22" s="1"/>
  <c r="C86" i="22" s="1"/>
  <c r="E35" i="22"/>
  <c r="C35" i="22"/>
  <c r="E30" i="22"/>
  <c r="E33" i="22"/>
  <c r="E38" i="22" s="1"/>
  <c r="E40" i="22" s="1"/>
  <c r="C30" i="22"/>
  <c r="C33" i="22" s="1"/>
  <c r="C38" i="22" s="1"/>
  <c r="C40" i="22" s="1"/>
  <c r="E20" i="22"/>
  <c r="D37" i="21"/>
  <c r="E37" i="21" s="1"/>
  <c r="E96" i="2"/>
  <c r="E83" i="2"/>
  <c r="E60" i="21" s="1"/>
  <c r="C66" i="2"/>
  <c r="C72" i="2" s="1"/>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9" i="2"/>
  <c r="C10" i="17" s="1"/>
  <c r="C83" i="2"/>
  <c r="C102" i="2" s="1"/>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C36" i="2"/>
  <c r="C39" i="2" s="1"/>
  <c r="C96" i="2"/>
  <c r="E115" i="2"/>
  <c r="C115" i="2"/>
  <c r="E109" i="2"/>
  <c r="E56" i="2"/>
  <c r="C56" i="2"/>
  <c r="E21" i="2"/>
  <c r="C44" i="17"/>
  <c r="E102" i="2" l="1"/>
  <c r="E64" i="21" s="1"/>
  <c r="E48" i="21"/>
  <c r="E47" i="21"/>
  <c r="E46" i="2"/>
  <c r="E48" i="2" s="1"/>
  <c r="E39" i="21" s="1"/>
  <c r="C46" i="2"/>
  <c r="C104" i="2"/>
  <c r="E65" i="17"/>
  <c r="E67" i="17" s="1"/>
  <c r="C65" i="17"/>
  <c r="C67" i="17" s="1"/>
  <c r="D64" i="21"/>
  <c r="D33" i="21"/>
  <c r="E33" i="21" s="1"/>
  <c r="E84" i="22"/>
  <c r="D36" i="21"/>
  <c r="E36" i="21" s="1"/>
  <c r="D52" i="21"/>
  <c r="E52" i="21" s="1"/>
  <c r="G54" i="21"/>
  <c r="E50" i="21"/>
  <c r="C116" i="17"/>
  <c r="C118" i="17" s="1"/>
  <c r="E41" i="17"/>
  <c r="E62" i="21"/>
  <c r="D20" i="21"/>
  <c r="E20" i="21" s="1"/>
  <c r="E38" i="23"/>
  <c r="E40" i="23" s="1"/>
  <c r="E72" i="2"/>
  <c r="E118" i="17"/>
  <c r="E10" i="3"/>
  <c r="E11" i="3"/>
  <c r="C5" i="20"/>
  <c r="C6" i="20"/>
  <c r="E86" i="23"/>
  <c r="E86" i="22"/>
  <c r="D17" i="21"/>
  <c r="E17" i="21" s="1"/>
  <c r="H4" i="21"/>
  <c r="Q66" i="21"/>
  <c r="E104" i="2" l="1"/>
  <c r="E59"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<sst xmlns="http://schemas.openxmlformats.org/spreadsheetml/2006/main" count="1525" uniqueCount="620">
  <si>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</si>
  <si>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</si>
  <si>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</si>
  <si>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</si>
  <si>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</si>
  <si>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</si>
  <si>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</si>
  <si>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</si>
  <si>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</si>
  <si>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</si>
  <si>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</si>
  <si>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</si>
  <si>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</si>
  <si>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</si>
  <si>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</si>
  <si>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</si>
  <si>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</si>
  <si>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</si>
  <si>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</si>
  <si>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</si>
  <si>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</si>
  <si>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</si>
  <si>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</si>
  <si>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</si>
  <si>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</si>
  <si>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</si>
  <si>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</si>
  <si>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</si>
  <si>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</si>
  <si>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</si>
  <si>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</si>
  <si>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</si>
  <si>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</si>
  <si>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</si>
  <si>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</si>
  <si>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</si>
  <si>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</si>
  <si>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</si>
  <si>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</si>
  <si>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</si>
  <si>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</si>
  <si>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</si>
  <si>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</si>
  <si>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</si>
  <si>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</si>
  <si>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</si>
  <si>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</si>
  <si>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</si>
  <si>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</si>
  <si>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</si>
  <si>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</si>
  <si>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</si>
  <si>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</si>
  <si>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</si>
  <si>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</si>
  <si>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</si>
  <si>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</si>
  <si>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</si>
  <si>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</si>
  <si>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</si>
  <si>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</si>
  <si>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</si>
  <si>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</si>
  <si>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</si>
  <si>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</si>
  <si>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</si>
  <si>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</si>
  <si>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</si>
  <si>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</si>
  <si>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</si>
  <si>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</si>
  <si>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</si>
  <si>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</si>
  <si>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</si>
  <si>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</si>
  <si>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</si>
  <si>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</si>
  <si>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</si>
  <si>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</si>
  <si>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</si>
  <si>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</si>
  <si>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</si>
  <si>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</si>
  <si>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</si>
  <si>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</si>
  <si>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</si>
  <si>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</si>
  <si>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</si>
  <si>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</si>
  <si>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</si>
  <si>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</si>
  <si>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</si>
  <si>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</si>
  <si>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</si>
  <si>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</si>
  <si>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</si>
  <si>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</si>
  <si>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</si>
  <si>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</si>
  <si>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</si>
  <si>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</si>
  <si>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</si>
  <si>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</si>
  <si>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</si>
  <si>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</si>
  <si>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</si>
  <si>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</si>
  <si>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</si>
  <si>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</si>
  <si>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</si>
  <si>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</si>
  <si>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</si>
  <si>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</si>
  <si>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</si>
  <si>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</si>
  <si>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</si>
  <si>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</si>
  <si>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</si>
  <si>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</si>
  <si>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</si>
  <si>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</si>
  <si>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</si>
  <si>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</si>
  <si>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</si>
  <si>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</si>
  <si>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</si>
  <si>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</si>
  <si>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</si>
  <si>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</si>
  <si>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</si>
  <si>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</si>
  <si>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</si>
  <si>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</si>
  <si>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</si>
  <si>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</si>
  <si>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</si>
  <si>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</si>
  <si>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</si>
  <si>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</si>
  <si>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</si>
  <si>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</si>
  <si>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</si>
  <si>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</si>
  <si>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</si>
  <si>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</si>
  <si>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</si>
  <si>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</si>
  <si>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</si>
  <si>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</si>
  <si>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</si>
  <si>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</si>
  <si>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</si>
  <si>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</si>
  <si>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</si>
  <si>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</si>
  <si>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</si>
  <si>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</si>
  <si>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</si>
  <si>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</si>
  <si>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</si>
  <si>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</si>
  <si>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</si>
  <si>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</si>
  <si>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</si>
  <si>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</si>
  <si>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</si>
  <si>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</si>
  <si>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</si>
  <si>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</si>
  <si>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</si>
  <si>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</si>
  <si>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</si>
  <si>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</si>
  <si>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</si>
  <si>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</si>
  <si>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</si>
  <si>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</si>
  <si>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</si>
  <si>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</si>
  <si>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</si>
  <si>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</si>
  <si>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</si>
  <si>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</si>
  <si>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</si>
  <si>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</si>
  <si>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</si>
  <si>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</si>
  <si>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</si>
  <si>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</si>
  <si>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</si>
  <si>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</si>
  <si>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</si>
  <si>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</si>
  <si>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</si>
  <si>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</si>
  <si>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</si>
  <si>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</si>
  <si>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</si>
  <si>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</si>
  <si>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</si>
  <si>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</si>
  <si>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</si>
  <si>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</si>
  <si>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</si>
  <si>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</si>
  <si>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</si>
  <si>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</si>
  <si>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</si>
  <si>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</si>
  <si>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</si>
  <si>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</si>
  <si>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</si>
  <si>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</si>
  <si>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</si>
  <si>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</si>
  <si>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</si>
  <si>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</si>
  <si>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</si>
  <si>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</si>
  <si>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</si>
  <si>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</si>
  <si>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</si>
  <si>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</si>
  <si>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</si>
  <si>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</si>
  <si>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</si>
  <si>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</si>
  <si>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</si>
  <si>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</si>
  <si>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</si>
  <si>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</si>
  <si>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</si>
  <si>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</si>
  <si>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</si>
  <si>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</si>
  <si>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</si>
  <si>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</si>
  <si>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</si>
  <si>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</si>
  <si>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</si>
  <si>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</si>
  <si>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</si>
  <si>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</si>
  <si>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</si>
  <si>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</si>
  <si>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</si>
  <si>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</si>
  <si>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</si>
  <si>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</si>
  <si>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</si>
  <si>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</si>
  <si>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</si>
  <si>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</si>
  <si>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</si>
  <si>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</si>
  <si>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</si>
  <si>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</si>
  <si>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</si>
  <si>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</si>
  <si>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</si>
  <si>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</si>
  <si>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</si>
  <si>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</si>
  <si>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</si>
  <si>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</si>
  <si>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</si>
  <si>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</si>
  <si>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</si>
  <si>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</si>
  <si>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</si>
  <si>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</si>
  <si>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</si>
  <si>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</si>
  <si>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</si>
  <si>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</si>
  <si>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</si>
  <si>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</si>
  <si>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</si>
  <si>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</si>
  <si>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</si>
  <si>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</si>
  <si>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</si>
  <si>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</si>
  <si>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</si>
  <si>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</si>
  <si>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</si>
  <si>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</si>
  <si>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</si>
  <si>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</si>
  <si>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</si>
  <si>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</si>
  <si>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</si>
  <si>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</si>
  <si>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</si>
  <si>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</si>
  <si>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</si>
  <si>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</si>
  <si>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</si>
  <si>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</si>
  <si>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</si>
  <si>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</si>
  <si>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</si>
  <si>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</si>
  <si>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</si>
  <si>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</si>
  <si>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</si>
  <si>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</si>
  <si>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</si>
  <si>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</si>
  <si>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</si>
  <si>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</si>
  <si>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</si>
  <si>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</si>
  <si>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</si>
  <si>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</si>
  <si>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</si>
  <si>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</si>
  <si>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</si>
  <si>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</si>
  <si>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</si>
  <si>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</si>
  <si>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</si>
  <si>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</si>
  <si>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</si>
  <si>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</si>
  <si>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</si>
  <si>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</si>
  <si>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</si>
  <si>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</si>
  <si>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</si>
  <si>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</si>
  <si>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</si>
  <si>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</si>
  <si>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</si>
  <si>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</si>
  <si>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</si>
  <si>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</si>
  <si>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</si>
  <si>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</si>
  <si>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</si>
  <si>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</si>
  <si>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</si>
  <si>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</si>
  <si>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</si>
  <si>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</si>
  <si>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</si>
  <si>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</si>
  <si>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</si>
  <si>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</si>
  <si>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</si>
  <si>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</si>
  <si>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</si>
  <si>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</si>
  <si>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</si>
  <si>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</si>
  <si>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</si>
  <si>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</si>
  <si>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</si>
  <si>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</si>
  <si>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</si>
  <si>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</si>
  <si>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</si>
  <si>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</si>
  <si>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</si>
  <si>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</si>
  <si>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</si>
  <si>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</si>
  <si>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</si>
  <si>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</si>
  <si>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</si>
  <si>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</si>
  <si>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</si>
  <si>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</si>
  <si>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</si>
  <si>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</si>
  <si>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</si>
  <si>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</si>
  <si>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</si>
  <si>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</si>
  <si>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</si>
  <si>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</si>
  <si>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</si>
  <si>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</si>
  <si>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</si>
  <si>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</si>
  <si>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</si>
  <si>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</si>
  <si>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</si>
  <si>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</si>
  <si>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</si>
  <si>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</si>
  <si>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</si>
  <si>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</si>
  <si>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</si>
  <si>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</si>
  <si>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</si>
  <si>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</si>
  <si>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</si>
  <si>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</si>
  <si>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</si>
  <si>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</si>
  <si>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</si>
  <si>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</si>
  <si>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</si>
  <si>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</si>
  <si>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</si>
  <si>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</si>
  <si>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</si>
  <si>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</si>
  <si>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</si>
  <si>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</si>
  <si>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</si>
  <si>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</si>
  <si>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</si>
  <si>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</si>
  <si>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</si>
  <si>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</si>
  <si>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</si>
  <si>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</si>
  <si>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</si>
  <si>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</si>
  <si>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</si>
  <si>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</si>
  <si>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</si>
  <si>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</si>
  <si>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</si>
  <si>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</si>
  <si>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</si>
  <si>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</si>
  <si>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</si>
  <si>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</si>
  <si>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</si>
  <si>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</si>
  <si>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</si>
  <si>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</si>
  <si>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</si>
  <si>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</si>
  <si>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</si>
  <si>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</si>
  <si>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</si>
  <si>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</si>
  <si>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</si>
  <si>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</si>
  <si>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</si>
  <si>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</si>
  <si>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</si>
  <si>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</si>
  <si>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</si>
  <si>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</si>
  <si>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</si>
  <si>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</si>
  <si>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</si>
  <si>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</si>
  <si>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</si>
  <si>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</si>
  <si>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</si>
  <si>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</si>
  <si>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</si>
  <si>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</si>
  <si>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</si>
  <si>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</si>
  <si>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</si>
  <si>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</si>
  <si>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</si>
  <si>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</si>
  <si>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</si>
  <si>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</si>
  <si>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</si>
  <si>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</si>
  <si>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</si>
  <si>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</si>
  <si>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</si>
  <si>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</si>
  <si>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</si>
  <si>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</si>
  <si>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</si>
  <si>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</si>
  <si>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</si>
  <si>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</si>
  <si>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</si>
  <si>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</si>
  <si>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</si>
  <si>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</si>
  <si>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</si>
  <si>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</si>
  <si>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</si>
  <si>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</si>
  <si>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</si>
  <si>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</si>
  <si>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</si>
  <si>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</si>
  <si>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</si>
  <si>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</si>
  <si>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</si>
  <si>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</si>
  <si>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</si>
  <si>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</si>
  <si>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</si>
  <si>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</si>
  <si>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</si>
  <si>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</si>
  <si>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</si>
  <si>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</si>
  <si>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</si>
  <si>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</si>
  <si>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</si>
  <si>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</si>
  <si>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</si>
  <si>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</si>
  <si>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</si>
  <si>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</si>
  <si>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</si>
  <si>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</si>
  <si>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</si>
  <si>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</si>
  <si>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</si>
  <si>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</si>
  <si>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</si>
  <si>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</si>
  <si>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</si>
  <si>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</si>
  <si>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</si>
  <si>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</si>
  <si>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</si>
  <si>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</si>
  <si>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</si>
  <si>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</si>
  <si>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</si>
  <si>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</si>
  <si>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</si>
  <si>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</si>
  <si>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</si>
  <si>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</si>
  <si>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</si>
  <si>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</si>
  <si>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</si>
  <si>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</si>
  <si>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</si>
  <si>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</si>
  <si>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</si>
  <si>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</si>
  <si>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</si>
  <si>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</si>
  <si>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</si>
  <si>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</si>
  <si>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</si>
  <si>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</si>
  <si>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</si>
  <si>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</si>
  <si>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</si>
  <si>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</si>
  <si>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</si>
  <si>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</si>
  <si>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</si>
  <si>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</si>
  <si>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</si>
  <si>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</si>
  <si>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</si>
  <si>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</si>
  <si>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</si>
  <si>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</si>
  <si>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</si>
  <si>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</si>
  <si>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</si>
  <si>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</si>
  <si>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</si>
  <si>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</si>
  <si>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</si>
  <si>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</si>
  <si>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</si>
  <si>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</si>
  <si>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</si>
  <si>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</si>
  <si>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</si>
  <si>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</si>
  <si>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</si>
  <si>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</si>
  <si>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</si>
  <si>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</si>
  <si>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</si>
  <si>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</si>
  <si>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</si>
  <si>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</si>
  <si>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</si>
  <si>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</si>
  <si>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</si>
  <si>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</si>
  <si>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</si>
  <si>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</si>
  <si>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</si>
  <si>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</si>
  <si>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</si>
  <si>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</si>
  <si>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</si>
  <si>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</si>
  <si>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</si>
  <si>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</si>
  <si>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</si>
  <si>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</si>
  <si>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</si>
  <si>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</si>
  <si>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</si>
  <si>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</si>
  <si>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</si>
  <si>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</si>
  <si>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</si>
  <si>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</si>
  <si>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</si>
  <si>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</si>
  <si>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</si>
  <si>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</si>
  <si>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</si>
  <si>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</si>
  <si>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</si>
  <si>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Vyr.buhalterė Virginija Grendienė</t>
  </si>
  <si>
    <t>37069024288, virginija.grendiene@kaisiadoriupaslaugos.lt</t>
  </si>
  <si>
    <t>Keleivių pervežimas</t>
  </si>
  <si>
    <t xml:space="preserve">Atliekų tavrkymo paslaugos </t>
  </si>
  <si>
    <t>Teritorijų šienavimo paslaugos</t>
  </si>
  <si>
    <t>Turgavietės veiklos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</si>
</sst>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4">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14" fontId="25" fillId="2" borderId="15" xfId="0" applyNumberFormat="1" applyFont="1" applyFill="1" applyBorder="1" applyAlignment="1" applyProtection="1">
      <alignment horizontal="left" vertical="center"/>
      <protection locked="0"/>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abSelected="1" topLeftCell="A91" zoomScaleNormal="100" zoomScaleSheetLayoutView="85" zoomScalePageLayoutView="60" workbookViewId="0">
      <selection activeCell="C121" sqref="C121:E121"/>
    </sheetView>
  </sheetViews>
  <sheetFormatPr defaultColWidth="0" defaultRowHeight="12" x14ac:dyDescent="0.3"/>
  <cols>
    <col min="1" max="1" width="1.7265625" style="29" customWidth="1"/>
    <col min="2" max="2" width="67.7265625" style="29" bestFit="1" customWidth="1"/>
    <col min="3" max="5" width="24.26953125" style="29" customWidth="1"/>
    <col min="6" max="6" width="1.7265625" style="454" customWidth="1"/>
    <col min="7" max="10" width="9.1796875" style="454" hidden="1" customWidth="1"/>
    <col min="11" max="11" width="20.26953125" style="454" hidden="1" customWidth="1"/>
    <col min="12" max="17" width="9.1796875" style="454" hidden="1" customWidth="1"/>
    <col min="18" max="18" width="47.54296875" style="454" hidden="1" customWidth="1"/>
    <col min="19" max="19" width="10.453125" style="454" hidden="1" customWidth="1"/>
    <col min="20" max="20" width="16.1796875" style="454" hidden="1" customWidth="1"/>
    <col min="21" max="22" width="9.1796875" style="454" hidden="1" customWidth="1"/>
    <col min="23" max="23" width="5.54296875" style="454" hidden="1" customWidth="1"/>
    <col min="24" max="24" width="17.54296875" style="454" customWidth="1"/>
    <col min="25" max="25" width="9.1796875" style="454" customWidth="1"/>
    <col min="26" max="26" width="5.7265625" style="454" customWidth="1"/>
    <col min="27" max="27" width="6.26953125" style="454" customWidth="1"/>
    <col min="28" max="28" width="7.7265625" style="454" customWidth="1"/>
    <col min="29" max="29" width="9.81640625" style="454" customWidth="1"/>
    <col min="30" max="50" width="9.1796875" style="454" customWidth="1"/>
    <col min="51" max="52" width="0" style="33" hidden="1" customWidth="1"/>
    <col min="53" max="16384" width="9.1796875" style="33" hidden="1"/>
  </cols>
  <sheetData>
    <row r="1" spans="2:52" ht="12.5" thickBot="1" x14ac:dyDescent="0.3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3">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3">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3">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3" x14ac:dyDescent="0.3">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5" x14ac:dyDescent="0.3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4.5" x14ac:dyDescent="0.3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5" x14ac:dyDescent="0.45">
      <c r="B8" s="144" t="s">
        <v>7</v>
      </c>
      <c r="C8" s="586" t="s">
        <v>98</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3" x14ac:dyDescent="0.3">
      <c r="B9" s="145" t="s">
        <v>543</v>
      </c>
      <c r="C9" s="576" t="str">
        <f>IFERROR(VLOOKUP(C8,$R$1:$T$239,3,FALSE),"")</f>
        <v>Kaišiadorių rajono savivaldybė</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3" x14ac:dyDescent="0.3">
      <c r="B10" s="146" t="s">
        <v>13</v>
      </c>
      <c r="C10" s="576">
        <f>IFERROR(VLOOKUP(C8,$R$2:$S$239,2,FALSE),"")</f>
        <v>258847030</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3" x14ac:dyDescent="0.3">
      <c r="B11" s="146" t="s">
        <v>391</v>
      </c>
      <c r="C11" s="588" t="str">
        <f>IFERROR(VLOOKUP(C8,$R$2:$V$239,5,FALSE),"")</f>
        <v xml:space="preserve">Daugiafunkcinių paslaugų teikimo sektorius </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3" x14ac:dyDescent="0.3">
      <c r="B12" s="146" t="s">
        <v>504</v>
      </c>
      <c r="C12" s="578"/>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3" x14ac:dyDescent="0.3">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3" x14ac:dyDescent="0.3">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3" x14ac:dyDescent="0.3">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3" x14ac:dyDescent="0.3">
      <c r="B16" s="149" t="s">
        <v>45</v>
      </c>
      <c r="C16" s="568"/>
      <c r="D16" s="569"/>
      <c r="E16" s="150"/>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3" x14ac:dyDescent="0.3">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3" x14ac:dyDescent="0.3">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3" x14ac:dyDescent="0.3">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3" x14ac:dyDescent="0.3">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3" x14ac:dyDescent="0.3">
      <c r="B21" s="149" t="s">
        <v>67</v>
      </c>
      <c r="C21" s="592" t="s">
        <v>68</v>
      </c>
      <c r="D21" s="593"/>
      <c r="E21" s="151">
        <f>100%-SUM(E16:E20)</f>
        <v>1</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3" x14ac:dyDescent="0.3">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3" x14ac:dyDescent="0.3">
      <c r="B23" s="153" t="s">
        <v>70</v>
      </c>
      <c r="C23" s="543">
        <v>1</v>
      </c>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3">
      <c r="B24" s="154" t="s">
        <v>72</v>
      </c>
      <c r="C24" s="570" t="s">
        <v>423</v>
      </c>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3" x14ac:dyDescent="0.3">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3">
      <c r="B26" s="155" t="s">
        <v>74</v>
      </c>
      <c r="C26" s="551"/>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13" x14ac:dyDescent="0.3">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3" x14ac:dyDescent="0.3">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3">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3" x14ac:dyDescent="0.3">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3" x14ac:dyDescent="0.3">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3" x14ac:dyDescent="0.3">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5" thickBot="1" x14ac:dyDescent="0.3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3" x14ac:dyDescent="0.3">
      <c r="B34" s="160" t="s">
        <v>88</v>
      </c>
      <c r="C34" s="27">
        <v>2307.6999999999998</v>
      </c>
      <c r="D34" s="33"/>
      <c r="E34" s="161">
        <v>2621</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3" x14ac:dyDescent="0.3">
      <c r="B35" s="160" t="s">
        <v>90</v>
      </c>
      <c r="C35" s="26">
        <v>273.2</v>
      </c>
      <c r="D35" s="33"/>
      <c r="E35" s="162">
        <v>398.9</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3" x14ac:dyDescent="0.3">
      <c r="B36" s="163" t="s">
        <v>92</v>
      </c>
      <c r="C36" s="40">
        <f>+C34-C35</f>
        <v>2034.4999999999998</v>
      </c>
      <c r="D36" s="33"/>
      <c r="E36" s="164">
        <f>+E34-E35</f>
        <v>2222.1</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3" x14ac:dyDescent="0.3">
      <c r="A37" s="29"/>
      <c r="B37" s="160" t="s">
        <v>93</v>
      </c>
      <c r="C37" s="330">
        <v>1675.5</v>
      </c>
      <c r="D37" s="47"/>
      <c r="E37" s="331">
        <v>1477.8</v>
      </c>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3" x14ac:dyDescent="0.3">
      <c r="A38" s="29"/>
      <c r="B38" s="160" t="s">
        <v>95</v>
      </c>
      <c r="C38" s="25">
        <v>245.8</v>
      </c>
      <c r="D38" s="47"/>
      <c r="E38" s="165">
        <v>542</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3" x14ac:dyDescent="0.3">
      <c r="B39" s="163" t="s">
        <v>97</v>
      </c>
      <c r="C39" s="40">
        <f>+C36-C37-C38</f>
        <v>113.19999999999976</v>
      </c>
      <c r="D39" s="33"/>
      <c r="E39" s="453">
        <f>+E36-E37-E38</f>
        <v>202.29999999999995</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3" x14ac:dyDescent="0.3">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3" x14ac:dyDescent="0.3">
      <c r="B41" s="160" t="s">
        <v>101</v>
      </c>
      <c r="C41" s="414">
        <v>-1.2</v>
      </c>
      <c r="D41" s="48"/>
      <c r="E41" s="166">
        <v>17.2</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3" x14ac:dyDescent="0.3">
      <c r="B42" s="160" t="s">
        <v>103</v>
      </c>
      <c r="C42" s="43">
        <f>C43-C44</f>
        <v>-7</v>
      </c>
      <c r="D42" s="33"/>
      <c r="E42" s="167">
        <f>E43-E44</f>
        <v>-22.799999999999997</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3" x14ac:dyDescent="0.3">
      <c r="B43" s="168" t="s">
        <v>105</v>
      </c>
      <c r="C43" s="28"/>
      <c r="D43" s="47"/>
      <c r="E43" s="169">
        <v>8.4</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3" x14ac:dyDescent="0.3">
      <c r="B44" s="168" t="s">
        <v>107</v>
      </c>
      <c r="C44" s="347">
        <v>7</v>
      </c>
      <c r="D44" s="47"/>
      <c r="E44" s="348">
        <v>31.2</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3" x14ac:dyDescent="0.3">
      <c r="B45" s="355" t="s">
        <v>483</v>
      </c>
      <c r="C45" s="333">
        <v>7</v>
      </c>
      <c r="D45" s="47"/>
      <c r="E45" s="349">
        <v>31</v>
      </c>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3" x14ac:dyDescent="0.3">
      <c r="A46" s="29"/>
      <c r="B46" s="163" t="s">
        <v>109</v>
      </c>
      <c r="C46" s="40">
        <f>+C39+C41+C42+C40</f>
        <v>104.99999999999976</v>
      </c>
      <c r="D46" s="47"/>
      <c r="E46" s="177">
        <f>+E39+E41+E42+E40</f>
        <v>196.69999999999993</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3" x14ac:dyDescent="0.3">
      <c r="B47" s="160" t="s">
        <v>111</v>
      </c>
      <c r="C47" s="5">
        <v>17.5</v>
      </c>
      <c r="D47" s="48"/>
      <c r="E47" s="171">
        <v>36.4</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3" x14ac:dyDescent="0.3">
      <c r="A48" s="29"/>
      <c r="B48" s="163" t="s">
        <v>113</v>
      </c>
      <c r="C48" s="45">
        <f>C46-C47</f>
        <v>87.499999999999758</v>
      </c>
      <c r="D48" s="33"/>
      <c r="E48" s="164">
        <f>E46-E47</f>
        <v>160.29999999999993</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3" x14ac:dyDescent="0.3">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3">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3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3" x14ac:dyDescent="0.3">
      <c r="B52" s="174" t="s">
        <v>118</v>
      </c>
      <c r="C52" s="1">
        <v>37.299999999999997</v>
      </c>
      <c r="D52" s="37"/>
      <c r="E52" s="169">
        <v>21.4</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3" x14ac:dyDescent="0.3">
      <c r="B53" s="174" t="s">
        <v>119</v>
      </c>
      <c r="C53" s="24">
        <v>1336.1</v>
      </c>
      <c r="D53" s="47"/>
      <c r="E53" s="175">
        <v>4286</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3" x14ac:dyDescent="0.3">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3" x14ac:dyDescent="0.3">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3" x14ac:dyDescent="0.3">
      <c r="B56" s="176" t="s">
        <v>124</v>
      </c>
      <c r="C56" s="45">
        <f>SUM(C52:C55)</f>
        <v>1373.3999999999999</v>
      </c>
      <c r="D56" s="33"/>
      <c r="E56" s="351">
        <f>SUM(E52:E55)</f>
        <v>4307.3999999999996</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3" x14ac:dyDescent="0.3">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3" x14ac:dyDescent="0.3">
      <c r="B58" s="179" t="s">
        <v>127</v>
      </c>
      <c r="C58" s="28">
        <v>44.9</v>
      </c>
      <c r="D58" s="47"/>
      <c r="E58" s="169">
        <v>19.600000000000001</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3" x14ac:dyDescent="0.3">
      <c r="B59" s="180" t="s">
        <v>129</v>
      </c>
      <c r="C59" s="24">
        <v>350.1</v>
      </c>
      <c r="D59" s="47"/>
      <c r="E59" s="175">
        <v>461.9</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3" x14ac:dyDescent="0.3">
      <c r="B60" s="186" t="s">
        <v>402</v>
      </c>
      <c r="C60" s="24">
        <v>322.3</v>
      </c>
      <c r="D60" s="47"/>
      <c r="E60" s="175">
        <v>242</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3" x14ac:dyDescent="0.3">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3" x14ac:dyDescent="0.3">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3" x14ac:dyDescent="0.3">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3" x14ac:dyDescent="0.3">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3" x14ac:dyDescent="0.3">
      <c r="B65" s="181" t="s">
        <v>133</v>
      </c>
      <c r="C65" s="26">
        <v>372.8</v>
      </c>
      <c r="D65" s="47"/>
      <c r="E65" s="170">
        <v>217.9</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3" x14ac:dyDescent="0.3">
      <c r="B66" s="176" t="s">
        <v>135</v>
      </c>
      <c r="C66" s="45">
        <f>SUM(C58:C59,C61,C65)</f>
        <v>767.8</v>
      </c>
      <c r="D66" s="33"/>
      <c r="E66" s="177">
        <f>SUM(E58:E59,E61,E65)</f>
        <v>699.4</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3" x14ac:dyDescent="0.3">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3" x14ac:dyDescent="0.3">
      <c r="A68" s="29"/>
      <c r="B68" s="176" t="s">
        <v>137</v>
      </c>
      <c r="C68" s="11">
        <v>21.3</v>
      </c>
      <c r="D68" s="48"/>
      <c r="E68" s="182">
        <v>55.4</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3" x14ac:dyDescent="0.3">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3" x14ac:dyDescent="0.3">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3" x14ac:dyDescent="0.3">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3" x14ac:dyDescent="0.3">
      <c r="B72" s="183" t="s">
        <v>142</v>
      </c>
      <c r="C72" s="45">
        <f>SUM(C56,C66,C68,C70)</f>
        <v>2162.5</v>
      </c>
      <c r="D72" s="33"/>
      <c r="E72" s="177">
        <f>SUM(E56,E66,E68,E70)</f>
        <v>5062.1999999999989</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3" x14ac:dyDescent="0.3">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3">
      <c r="B74" s="185" t="s">
        <v>144</v>
      </c>
      <c r="C74" s="4">
        <v>905.5</v>
      </c>
      <c r="D74" s="47"/>
      <c r="E74" s="175">
        <v>1107.3</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3" x14ac:dyDescent="0.3">
      <c r="A75" s="29"/>
      <c r="B75" s="186" t="s">
        <v>145</v>
      </c>
      <c r="C75" s="4"/>
      <c r="D75" s="47"/>
      <c r="E75" s="175"/>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3" x14ac:dyDescent="0.3">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3" x14ac:dyDescent="0.3">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3" x14ac:dyDescent="0.3">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3" x14ac:dyDescent="0.3">
      <c r="A79" s="29"/>
      <c r="B79" s="185" t="s">
        <v>153</v>
      </c>
      <c r="C79" s="4">
        <v>8.4</v>
      </c>
      <c r="D79" s="47"/>
      <c r="E79" s="175">
        <v>7.5</v>
      </c>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3" x14ac:dyDescent="0.3">
      <c r="A80" s="29"/>
      <c r="B80" s="185" t="s">
        <v>155</v>
      </c>
      <c r="C80" s="4">
        <v>32.299999999999997</v>
      </c>
      <c r="D80" s="47"/>
      <c r="E80" s="175">
        <v>45.6</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3" x14ac:dyDescent="0.3">
      <c r="A81" s="29"/>
      <c r="B81" s="186" t="s">
        <v>157</v>
      </c>
      <c r="C81" s="4">
        <v>10</v>
      </c>
      <c r="D81" s="47"/>
      <c r="E81" s="175">
        <v>14.5</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6" x14ac:dyDescent="0.3">
      <c r="A82" s="29"/>
      <c r="B82" s="185" t="s">
        <v>158</v>
      </c>
      <c r="C82" s="4">
        <v>88.4</v>
      </c>
      <c r="D82" s="47"/>
      <c r="E82" s="175">
        <v>174.4</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3" x14ac:dyDescent="0.3">
      <c r="A83" s="29"/>
      <c r="B83" s="163" t="s">
        <v>160</v>
      </c>
      <c r="C83" s="45">
        <f>SUM(C74,C76:C80,C82:C82)</f>
        <v>1034.5999999999999</v>
      </c>
      <c r="D83" s="33"/>
      <c r="E83" s="177">
        <f>SUM(E74,E76:E80,E82:E82)</f>
        <v>1334.8</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3" x14ac:dyDescent="0.3">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3" x14ac:dyDescent="0.3">
      <c r="A85" s="29"/>
      <c r="B85" s="163" t="s">
        <v>163</v>
      </c>
      <c r="C85" s="11">
        <v>526.4</v>
      </c>
      <c r="D85" s="57"/>
      <c r="E85" s="187">
        <v>2389.6999999999998</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3" x14ac:dyDescent="0.3">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3" x14ac:dyDescent="0.3">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3" x14ac:dyDescent="0.3">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3" x14ac:dyDescent="0.3">
      <c r="A89" s="29"/>
      <c r="B89" s="168" t="s">
        <v>168</v>
      </c>
      <c r="C89" s="24">
        <v>388.4</v>
      </c>
      <c r="D89" s="47"/>
      <c r="E89" s="175">
        <v>987.1</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3" x14ac:dyDescent="0.3">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3" x14ac:dyDescent="0.3">
      <c r="A91" s="29"/>
      <c r="B91" s="188" t="s">
        <v>170</v>
      </c>
      <c r="C91" s="24">
        <v>388.4</v>
      </c>
      <c r="D91" s="47"/>
      <c r="E91" s="175">
        <v>987.1</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3" x14ac:dyDescent="0.3">
      <c r="B92" s="168" t="s">
        <v>172</v>
      </c>
      <c r="C92" s="4">
        <v>213.1</v>
      </c>
      <c r="D92" s="47"/>
      <c r="E92" s="175">
        <v>350.6</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3" x14ac:dyDescent="0.3">
      <c r="B93" s="188" t="s">
        <v>407</v>
      </c>
      <c r="C93" s="4">
        <v>33.9</v>
      </c>
      <c r="D93" s="47"/>
      <c r="E93" s="175">
        <v>37.6</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3" x14ac:dyDescent="0.3">
      <c r="B94" s="188" t="s">
        <v>174</v>
      </c>
      <c r="C94" s="4">
        <v>55.1</v>
      </c>
      <c r="D94" s="47"/>
      <c r="E94" s="175">
        <v>194.2</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3" x14ac:dyDescent="0.3">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3" x14ac:dyDescent="0.3">
      <c r="B96" s="163" t="s">
        <v>177</v>
      </c>
      <c r="C96" s="45">
        <f>SUM(C89,C92)</f>
        <v>601.5</v>
      </c>
      <c r="D96" s="33"/>
      <c r="E96" s="177">
        <f>SUM(E89,E92)</f>
        <v>1337.7</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3" x14ac:dyDescent="0.3">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3" x14ac:dyDescent="0.3">
      <c r="B98" s="163" t="s">
        <v>180</v>
      </c>
      <c r="C98" s="11">
        <v>0</v>
      </c>
      <c r="D98" s="48"/>
      <c r="E98" s="182">
        <v>0</v>
      </c>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3" x14ac:dyDescent="0.3">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3" x14ac:dyDescent="0.3">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3" x14ac:dyDescent="0.3">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3" x14ac:dyDescent="0.3">
      <c r="A102" s="29"/>
      <c r="B102" s="163" t="s">
        <v>186</v>
      </c>
      <c r="C102" s="45">
        <f>SUM(C83,C85,C87,C96,C98,C100)</f>
        <v>2162.5</v>
      </c>
      <c r="D102" s="33"/>
      <c r="E102" s="177">
        <f>SUM(E83,E85,E87,E96,E98,E100)</f>
        <v>5062.2</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3" x14ac:dyDescent="0.3">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3" x14ac:dyDescent="0.3">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3" x14ac:dyDescent="0.3">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3" x14ac:dyDescent="0.3">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3" x14ac:dyDescent="0.3">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3">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5" thickBot="1" x14ac:dyDescent="0.3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13" x14ac:dyDescent="0.3">
      <c r="B110" s="193" t="s">
        <v>197</v>
      </c>
      <c r="C110" s="238">
        <v>217.4</v>
      </c>
      <c r="D110" s="48"/>
      <c r="E110" s="360">
        <v>303.7</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3" x14ac:dyDescent="0.3">
      <c r="B111" s="193" t="s">
        <v>200</v>
      </c>
      <c r="C111" s="282">
        <v>935.2</v>
      </c>
      <c r="D111" s="33"/>
      <c r="E111" s="361">
        <v>3506.6</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3" x14ac:dyDescent="0.3">
      <c r="B112" s="193" t="s">
        <v>473</v>
      </c>
      <c r="C112" s="282">
        <v>88.4</v>
      </c>
      <c r="D112" s="33"/>
      <c r="E112" s="362">
        <v>174.4</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3">
      <c r="B113" s="194" t="s">
        <v>204</v>
      </c>
      <c r="C113" s="282">
        <v>61.9</v>
      </c>
      <c r="D113" s="47"/>
      <c r="E113" s="362">
        <v>113.4</v>
      </c>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3" x14ac:dyDescent="0.3">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5" thickBot="1" x14ac:dyDescent="0.3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3" x14ac:dyDescent="0.3">
      <c r="B116" s="196" t="s">
        <v>210</v>
      </c>
      <c r="C116" s="59">
        <v>52</v>
      </c>
      <c r="D116" s="132"/>
      <c r="E116" s="364">
        <v>54</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3" x14ac:dyDescent="0.3">
      <c r="B117" s="198" t="s">
        <v>211</v>
      </c>
      <c r="C117" s="60">
        <v>13</v>
      </c>
      <c r="D117" s="47"/>
      <c r="E117" s="362">
        <v>13</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3" x14ac:dyDescent="0.3">
      <c r="B118" s="354" t="s">
        <v>488</v>
      </c>
      <c r="C118" s="60">
        <v>51</v>
      </c>
      <c r="D118" s="33"/>
      <c r="E118" s="362">
        <v>52</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3" x14ac:dyDescent="0.3">
      <c r="B119" s="196" t="s">
        <v>492</v>
      </c>
      <c r="C119" s="356">
        <v>53</v>
      </c>
      <c r="D119" s="357"/>
      <c r="E119" s="365">
        <v>52.8</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3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3">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3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3" x14ac:dyDescent="0.3">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3" x14ac:dyDescent="0.3">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3" x14ac:dyDescent="0.3">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3" x14ac:dyDescent="0.3">
      <c r="B126" s="157" t="s">
        <v>225</v>
      </c>
      <c r="C126" s="563">
        <v>46135</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3" x14ac:dyDescent="0.3">
      <c r="B127" s="157" t="s">
        <v>227</v>
      </c>
      <c r="C127" s="565" t="s">
        <v>614</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3">
      <c r="B128" s="203" t="s">
        <v>229</v>
      </c>
      <c r="C128" s="545" t="s">
        <v>615</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13" x14ac:dyDescent="0.3">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3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3" x14ac:dyDescent="0.3">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3" x14ac:dyDescent="0.3">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3" x14ac:dyDescent="0.3">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3" x14ac:dyDescent="0.3">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3" x14ac:dyDescent="0.3">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3" x14ac:dyDescent="0.3">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3" x14ac:dyDescent="0.3">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3" x14ac:dyDescent="0.3">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3" x14ac:dyDescent="0.3">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5" x14ac:dyDescent="0.3">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3" x14ac:dyDescent="0.3">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3" x14ac:dyDescent="0.3">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3" x14ac:dyDescent="0.3">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3" x14ac:dyDescent="0.3">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3" x14ac:dyDescent="0.3">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3" x14ac:dyDescent="0.3">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3" x14ac:dyDescent="0.3">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3" x14ac:dyDescent="0.3">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3" x14ac:dyDescent="0.3">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3" x14ac:dyDescent="0.3">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3" x14ac:dyDescent="0.3">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3" x14ac:dyDescent="0.3">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3" x14ac:dyDescent="0.3">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3" x14ac:dyDescent="0.3">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3" x14ac:dyDescent="0.3">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3" x14ac:dyDescent="0.3">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3" x14ac:dyDescent="0.3">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3" x14ac:dyDescent="0.3">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3" x14ac:dyDescent="0.3">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3" x14ac:dyDescent="0.3">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3" x14ac:dyDescent="0.3">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3" x14ac:dyDescent="0.3">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3" x14ac:dyDescent="0.3">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3" x14ac:dyDescent="0.3">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3" x14ac:dyDescent="0.3">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3" x14ac:dyDescent="0.3">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3" x14ac:dyDescent="0.3">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3" x14ac:dyDescent="0.3">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3" x14ac:dyDescent="0.3">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3" x14ac:dyDescent="0.3">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3" x14ac:dyDescent="0.3">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3" x14ac:dyDescent="0.3">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3" x14ac:dyDescent="0.3">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3" x14ac:dyDescent="0.3">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3" x14ac:dyDescent="0.3">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3" x14ac:dyDescent="0.3">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3" x14ac:dyDescent="0.3">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3" x14ac:dyDescent="0.3">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3" x14ac:dyDescent="0.3">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3" x14ac:dyDescent="0.3">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3" x14ac:dyDescent="0.3">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3" x14ac:dyDescent="0.3">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3" x14ac:dyDescent="0.3">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3" x14ac:dyDescent="0.3">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3" x14ac:dyDescent="0.3">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3" x14ac:dyDescent="0.3">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3" x14ac:dyDescent="0.3">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3" x14ac:dyDescent="0.3">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3" x14ac:dyDescent="0.3">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3" x14ac:dyDescent="0.3">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3" x14ac:dyDescent="0.3">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3" x14ac:dyDescent="0.3">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3" x14ac:dyDescent="0.3">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3" x14ac:dyDescent="0.3">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3" x14ac:dyDescent="0.3">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3" x14ac:dyDescent="0.3">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3" x14ac:dyDescent="0.3">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3" x14ac:dyDescent="0.3">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3" x14ac:dyDescent="0.3">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3" x14ac:dyDescent="0.3">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3" x14ac:dyDescent="0.3">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3" x14ac:dyDescent="0.3">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3" x14ac:dyDescent="0.3">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3" x14ac:dyDescent="0.3">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3" x14ac:dyDescent="0.3">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3" x14ac:dyDescent="0.3">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3" x14ac:dyDescent="0.3">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3" x14ac:dyDescent="0.3">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3" x14ac:dyDescent="0.3">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3" x14ac:dyDescent="0.3">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3" x14ac:dyDescent="0.3">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3" x14ac:dyDescent="0.3">
      <c r="Q212" s="455">
        <v>211</v>
      </c>
      <c r="R212" s="456" t="s">
        <v>316</v>
      </c>
      <c r="S212" s="457">
        <v>120125820</v>
      </c>
      <c r="T212" s="455" t="s">
        <v>420</v>
      </c>
      <c r="U212" s="458">
        <v>1</v>
      </c>
      <c r="V212" s="459" t="s">
        <v>552</v>
      </c>
      <c r="AY212" s="29"/>
    </row>
    <row r="213" spans="6:51" ht="13" x14ac:dyDescent="0.3">
      <c r="Q213" s="460">
        <v>212</v>
      </c>
      <c r="R213" s="460" t="s">
        <v>317</v>
      </c>
      <c r="S213" s="461">
        <v>181705485</v>
      </c>
      <c r="T213" s="455" t="s">
        <v>420</v>
      </c>
      <c r="U213" s="458">
        <v>0.75021499999999997</v>
      </c>
      <c r="V213" s="461" t="s">
        <v>385</v>
      </c>
      <c r="AY213" s="29"/>
    </row>
    <row r="214" spans="6:51" ht="13" x14ac:dyDescent="0.3">
      <c r="Q214" s="455">
        <v>213</v>
      </c>
      <c r="R214" s="456" t="s">
        <v>482</v>
      </c>
      <c r="S214" s="457">
        <v>123615345</v>
      </c>
      <c r="T214" s="455" t="s">
        <v>420</v>
      </c>
      <c r="U214" s="462">
        <v>1</v>
      </c>
      <c r="V214" s="457" t="s">
        <v>392</v>
      </c>
      <c r="AY214" s="29"/>
    </row>
    <row r="215" spans="6:51" ht="13" x14ac:dyDescent="0.3">
      <c r="Q215" s="455">
        <v>214</v>
      </c>
      <c r="R215" s="456" t="s">
        <v>318</v>
      </c>
      <c r="S215" s="457">
        <v>304195262</v>
      </c>
      <c r="T215" s="455" t="s">
        <v>420</v>
      </c>
      <c r="U215" s="462" t="s">
        <v>51</v>
      </c>
      <c r="V215" s="459" t="s">
        <v>552</v>
      </c>
      <c r="AY215" s="29"/>
    </row>
    <row r="216" spans="6:51" ht="13" x14ac:dyDescent="0.3">
      <c r="Q216" s="455">
        <v>215</v>
      </c>
      <c r="R216" s="456" t="s">
        <v>319</v>
      </c>
      <c r="S216" s="457">
        <v>186442084</v>
      </c>
      <c r="T216" s="455" t="s">
        <v>433</v>
      </c>
      <c r="U216" s="463">
        <v>1</v>
      </c>
      <c r="V216" s="461" t="s">
        <v>494</v>
      </c>
    </row>
    <row r="217" spans="6:51" ht="13" x14ac:dyDescent="0.3">
      <c r="Q217" s="455">
        <v>216</v>
      </c>
      <c r="R217" s="456" t="s">
        <v>320</v>
      </c>
      <c r="S217" s="457">
        <v>186063262</v>
      </c>
      <c r="T217" s="455" t="s">
        <v>433</v>
      </c>
      <c r="U217" s="463">
        <v>1</v>
      </c>
      <c r="V217" s="461" t="s">
        <v>494</v>
      </c>
    </row>
    <row r="218" spans="6:51" ht="13" x14ac:dyDescent="0.3">
      <c r="Q218" s="455">
        <v>217</v>
      </c>
      <c r="R218" s="456" t="s">
        <v>321</v>
      </c>
      <c r="S218" s="457">
        <v>302409486</v>
      </c>
      <c r="T218" s="455" t="s">
        <v>433</v>
      </c>
      <c r="U218" s="464" t="s">
        <v>51</v>
      </c>
      <c r="V218" s="461" t="s">
        <v>46</v>
      </c>
    </row>
    <row r="219" spans="6:51" ht="13" x14ac:dyDescent="0.3">
      <c r="Q219" s="455">
        <v>218</v>
      </c>
      <c r="R219" s="456" t="s">
        <v>322</v>
      </c>
      <c r="S219" s="457">
        <v>155498117</v>
      </c>
      <c r="T219" s="455" t="s">
        <v>468</v>
      </c>
      <c r="U219" s="463">
        <v>1</v>
      </c>
      <c r="V219" s="461" t="s">
        <v>552</v>
      </c>
    </row>
    <row r="220" spans="6:51" ht="13" x14ac:dyDescent="0.3">
      <c r="Q220" s="455">
        <v>219</v>
      </c>
      <c r="R220" s="456" t="s">
        <v>323</v>
      </c>
      <c r="S220" s="457">
        <v>110087517</v>
      </c>
      <c r="T220" s="455" t="s">
        <v>468</v>
      </c>
      <c r="U220" s="463">
        <v>1</v>
      </c>
      <c r="V220" s="461" t="s">
        <v>384</v>
      </c>
    </row>
    <row r="221" spans="6:51" ht="13" x14ac:dyDescent="0.3">
      <c r="Q221" s="455">
        <v>220</v>
      </c>
      <c r="R221" s="456" t="s">
        <v>324</v>
      </c>
      <c r="S221" s="457">
        <v>187801768</v>
      </c>
      <c r="T221" s="455" t="s">
        <v>469</v>
      </c>
      <c r="U221" s="463">
        <v>1</v>
      </c>
      <c r="V221" s="461" t="s">
        <v>552</v>
      </c>
    </row>
    <row r="222" spans="6:51" ht="13" x14ac:dyDescent="0.3">
      <c r="R222" s="456"/>
      <c r="S222" s="457"/>
      <c r="T222" s="465"/>
      <c r="U222" s="457"/>
      <c r="V222" s="455"/>
    </row>
    <row r="223" spans="6:51" ht="13" x14ac:dyDescent="0.3">
      <c r="R223" s="456"/>
      <c r="S223" s="457"/>
      <c r="T223" s="465"/>
      <c r="U223" s="457"/>
      <c r="V223" s="455"/>
    </row>
    <row r="224" spans="6:51" ht="13" x14ac:dyDescent="0.3">
      <c r="R224" s="456"/>
      <c r="S224" s="457"/>
      <c r="T224" s="465"/>
      <c r="U224" s="457"/>
      <c r="V224" s="455"/>
    </row>
    <row r="225" spans="18:22" ht="13" x14ac:dyDescent="0.3">
      <c r="R225" s="456"/>
      <c r="S225" s="457"/>
      <c r="T225" s="465"/>
      <c r="U225" s="457"/>
      <c r="V225" s="455"/>
    </row>
    <row r="226" spans="18:22" ht="13" x14ac:dyDescent="0.3">
      <c r="R226" s="456"/>
      <c r="S226" s="457"/>
      <c r="T226" s="465"/>
      <c r="U226" s="457"/>
      <c r="V226" s="455"/>
    </row>
    <row r="227" spans="18:22" ht="13" x14ac:dyDescent="0.3">
      <c r="R227" s="456"/>
      <c r="S227" s="457"/>
      <c r="T227" s="465"/>
      <c r="U227" s="457"/>
      <c r="V227" s="455"/>
    </row>
    <row r="228" spans="18:22" ht="13" x14ac:dyDescent="0.3">
      <c r="R228" s="456"/>
      <c r="S228" s="457"/>
      <c r="T228" s="465"/>
      <c r="U228" s="457"/>
      <c r="V228" s="455"/>
    </row>
    <row r="229" spans="18:22" ht="13" x14ac:dyDescent="0.3">
      <c r="R229" s="456"/>
      <c r="S229" s="457"/>
      <c r="T229" s="465"/>
      <c r="U229" s="457"/>
      <c r="V229" s="455"/>
    </row>
    <row r="230" spans="18:22" ht="13" x14ac:dyDescent="0.3">
      <c r="R230" s="456"/>
      <c r="S230" s="457"/>
      <c r="T230" s="465"/>
      <c r="U230" s="457"/>
      <c r="V230" s="455"/>
    </row>
    <row r="231" spans="18:22" ht="14.5" x14ac:dyDescent="0.35">
      <c r="R231" s="466"/>
      <c r="S231" s="466"/>
      <c r="T231" s="466"/>
      <c r="U231" s="466"/>
    </row>
    <row r="232" spans="18:22" ht="14.5" x14ac:dyDescent="0.35">
      <c r="R232" s="466"/>
      <c r="S232" s="466"/>
      <c r="T232" s="466"/>
      <c r="U232" s="466"/>
    </row>
    <row r="234" spans="18:22" ht="14.5" x14ac:dyDescent="0.35">
      <c r="R234" s="466"/>
      <c r="S234" s="467"/>
      <c r="T234" s="466"/>
      <c r="U234" s="466"/>
    </row>
    <row r="235" spans="18:22" ht="14.5" x14ac:dyDescent="0.3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796875" defaultRowHeight="12" x14ac:dyDescent="0.3"/>
  <cols>
    <col min="1" max="1" width="1.7265625" style="29" customWidth="1"/>
    <col min="2" max="2" width="63.453125" style="29" customWidth="1"/>
    <col min="3" max="5" width="24.26953125" style="29" customWidth="1"/>
    <col min="6" max="6" width="1.7265625" style="29" customWidth="1"/>
    <col min="7" max="7" width="9.1796875" style="29"/>
    <col min="8" max="8" width="0" style="29" hidden="1" customWidth="1"/>
    <col min="9" max="10" width="9.1796875" style="29"/>
    <col min="11" max="11" width="20.26953125" style="29" customWidth="1"/>
    <col min="12" max="12" width="9.1796875" style="29" customWidth="1"/>
    <col min="13" max="16384" width="9.1796875" style="29"/>
  </cols>
  <sheetData>
    <row r="1" spans="1:7" ht="9.65" customHeight="1" x14ac:dyDescent="0.3">
      <c r="A1" s="116"/>
      <c r="B1" s="116"/>
      <c r="C1" s="116"/>
      <c r="D1" s="116"/>
      <c r="E1" s="116"/>
      <c r="F1" s="116"/>
      <c r="G1" s="116"/>
    </row>
    <row r="2" spans="1:7" ht="12" customHeight="1" x14ac:dyDescent="0.3">
      <c r="A2" s="116"/>
      <c r="B2" s="63"/>
      <c r="C2" s="63"/>
      <c r="D2" s="594"/>
      <c r="E2" s="594"/>
      <c r="F2" s="116"/>
      <c r="G2" s="116"/>
    </row>
    <row r="3" spans="1:7" ht="29.25" customHeight="1" x14ac:dyDescent="0.3">
      <c r="A3" s="116"/>
      <c r="B3" s="63"/>
      <c r="C3" s="63"/>
      <c r="D3" s="595" t="s">
        <v>325</v>
      </c>
      <c r="E3" s="595"/>
      <c r="F3" s="116"/>
      <c r="G3" s="116"/>
    </row>
    <row r="4" spans="1:7" ht="15" customHeight="1" x14ac:dyDescent="0.3">
      <c r="A4" s="116"/>
      <c r="B4" s="62"/>
      <c r="C4" s="62"/>
      <c r="D4" s="64" t="s">
        <v>326</v>
      </c>
      <c r="E4" s="62"/>
      <c r="F4" s="116"/>
      <c r="G4" s="116"/>
    </row>
    <row r="5" spans="1:7" ht="15" customHeight="1" x14ac:dyDescent="0.3">
      <c r="A5" s="116"/>
      <c r="B5" s="62"/>
      <c r="C5" s="62"/>
      <c r="D5" s="64"/>
      <c r="E5" s="62"/>
      <c r="F5" s="116"/>
      <c r="G5" s="116"/>
    </row>
    <row r="6" spans="1:7" ht="15" customHeight="1" x14ac:dyDescent="0.35">
      <c r="A6" s="116"/>
      <c r="B6" s="584" t="s">
        <v>327</v>
      </c>
      <c r="C6" s="584"/>
      <c r="D6" s="584"/>
      <c r="E6" s="584"/>
      <c r="F6" s="116"/>
      <c r="G6" s="116"/>
    </row>
    <row r="7" spans="1:7" ht="12.75" customHeight="1" x14ac:dyDescent="0.3">
      <c r="A7" s="116"/>
      <c r="B7" s="62"/>
      <c r="C7" s="62"/>
      <c r="D7" s="64"/>
      <c r="E7" s="62"/>
      <c r="F7" s="116"/>
      <c r="G7" s="116"/>
    </row>
    <row r="8" spans="1:7" ht="10.5" customHeight="1" x14ac:dyDescent="0.35">
      <c r="A8" s="116"/>
      <c r="B8" s="30"/>
      <c r="C8" s="31"/>
      <c r="D8" s="31"/>
      <c r="E8" s="31"/>
      <c r="F8" s="116"/>
      <c r="G8" s="116"/>
    </row>
    <row r="9" spans="1:7" ht="18.5" x14ac:dyDescent="0.45">
      <c r="A9" s="116"/>
      <c r="B9" s="83" t="s">
        <v>7</v>
      </c>
      <c r="C9" s="603" t="str">
        <f>'Finansiniai duomenys'!C8</f>
        <v>SĮ „Kaišiadorių paslaugos“</v>
      </c>
      <c r="D9" s="603"/>
      <c r="E9" s="603"/>
      <c r="F9" s="116"/>
      <c r="G9" s="116"/>
    </row>
    <row r="10" spans="1:7" x14ac:dyDescent="0.3">
      <c r="A10" s="116"/>
      <c r="B10" s="84" t="s">
        <v>9</v>
      </c>
      <c r="C10" s="576" t="str">
        <f>'Finansiniai duomenys'!C9</f>
        <v>Kaišiadorių rajono savivaldybė</v>
      </c>
      <c r="D10" s="576"/>
      <c r="E10" s="576"/>
      <c r="F10" s="116"/>
      <c r="G10" s="116"/>
    </row>
    <row r="11" spans="1:7" ht="12" hidden="1" customHeight="1" x14ac:dyDescent="0.3">
      <c r="A11" s="116"/>
      <c r="B11" s="84"/>
      <c r="C11" s="134" t="s">
        <v>10</v>
      </c>
      <c r="D11" s="134"/>
      <c r="E11" s="134"/>
      <c r="F11" s="116"/>
      <c r="G11" s="116"/>
    </row>
    <row r="12" spans="1:7" ht="12" hidden="1" customHeight="1" x14ac:dyDescent="0.3">
      <c r="A12" s="116"/>
      <c r="B12" s="84"/>
      <c r="C12" s="134" t="s">
        <v>1</v>
      </c>
      <c r="D12" s="134"/>
      <c r="E12" s="134"/>
      <c r="F12" s="116"/>
      <c r="G12" s="116"/>
    </row>
    <row r="13" spans="1:7" ht="12" hidden="1" customHeight="1" x14ac:dyDescent="0.3">
      <c r="A13" s="116"/>
      <c r="B13" s="84"/>
      <c r="C13" s="134" t="s">
        <v>17</v>
      </c>
      <c r="D13" s="134"/>
      <c r="E13" s="134"/>
      <c r="F13" s="116"/>
      <c r="G13" s="116"/>
    </row>
    <row r="14" spans="1:7" x14ac:dyDescent="0.3">
      <c r="A14" s="116"/>
      <c r="B14" s="84" t="s">
        <v>328</v>
      </c>
      <c r="C14" s="576" t="e">
        <f>'Finansiniai duomenys'!#REF!</f>
        <v>#REF!</v>
      </c>
      <c r="D14" s="576"/>
      <c r="E14" s="576"/>
      <c r="F14" s="116"/>
      <c r="G14" s="116"/>
    </row>
    <row r="15" spans="1:7" ht="12" hidden="1" customHeight="1" x14ac:dyDescent="0.3">
      <c r="A15" s="116"/>
      <c r="B15" s="84"/>
      <c r="C15" s="134" t="s">
        <v>11</v>
      </c>
      <c r="D15" s="134"/>
      <c r="E15" s="134"/>
      <c r="F15" s="116"/>
      <c r="G15" s="116"/>
    </row>
    <row r="16" spans="1:7" ht="12" hidden="1" customHeight="1" x14ac:dyDescent="0.3">
      <c r="A16" s="116"/>
      <c r="B16" s="84"/>
      <c r="C16" s="134" t="s">
        <v>14</v>
      </c>
      <c r="D16" s="134"/>
      <c r="E16" s="134"/>
      <c r="F16" s="116"/>
      <c r="G16" s="116"/>
    </row>
    <row r="17" spans="1:9" ht="12" hidden="1" customHeight="1" x14ac:dyDescent="0.3">
      <c r="A17" s="116"/>
      <c r="B17" s="84"/>
      <c r="C17" s="134" t="s">
        <v>18</v>
      </c>
      <c r="D17" s="134"/>
      <c r="E17" s="134"/>
      <c r="F17" s="116"/>
      <c r="G17" s="116"/>
    </row>
    <row r="18" spans="1:9" ht="12" hidden="1" customHeight="1" x14ac:dyDescent="0.3">
      <c r="A18" s="116"/>
      <c r="B18" s="84"/>
      <c r="C18" s="134" t="s">
        <v>21</v>
      </c>
      <c r="D18" s="134"/>
      <c r="E18" s="134"/>
      <c r="F18" s="116"/>
      <c r="G18" s="116"/>
    </row>
    <row r="19" spans="1:9" ht="12" hidden="1" customHeight="1" x14ac:dyDescent="0.3">
      <c r="A19" s="116"/>
      <c r="B19" s="84"/>
      <c r="C19" s="134" t="s">
        <v>23</v>
      </c>
      <c r="D19" s="134"/>
      <c r="E19" s="134"/>
      <c r="F19" s="116"/>
      <c r="G19" s="116"/>
    </row>
    <row r="20" spans="1:9" ht="12" hidden="1" customHeight="1" x14ac:dyDescent="0.3">
      <c r="A20" s="116"/>
      <c r="B20" s="84"/>
      <c r="C20" s="134" t="s">
        <v>27</v>
      </c>
      <c r="D20" s="134"/>
      <c r="E20" s="134"/>
      <c r="F20" s="116"/>
      <c r="G20" s="116"/>
    </row>
    <row r="21" spans="1:9" ht="12" hidden="1" customHeight="1" x14ac:dyDescent="0.3">
      <c r="A21" s="116"/>
      <c r="B21" s="84"/>
      <c r="C21" s="134" t="s">
        <v>31</v>
      </c>
      <c r="D21" s="134"/>
      <c r="E21" s="134"/>
      <c r="F21" s="116"/>
      <c r="G21" s="116"/>
    </row>
    <row r="22" spans="1:9" ht="12" hidden="1" customHeight="1" x14ac:dyDescent="0.3">
      <c r="A22" s="116"/>
      <c r="B22" s="84"/>
      <c r="C22" s="134" t="s">
        <v>34</v>
      </c>
      <c r="D22" s="134"/>
      <c r="E22" s="134"/>
      <c r="F22" s="116"/>
      <c r="G22" s="116"/>
    </row>
    <row r="23" spans="1:9" ht="12" hidden="1" customHeight="1" x14ac:dyDescent="0.3">
      <c r="A23" s="116"/>
      <c r="B23" s="84"/>
      <c r="C23" s="134" t="s">
        <v>38</v>
      </c>
      <c r="D23" s="134"/>
      <c r="E23" s="134"/>
      <c r="F23" s="116"/>
      <c r="G23" s="116"/>
    </row>
    <row r="24" spans="1:9" ht="12" hidden="1" customHeight="1" x14ac:dyDescent="0.3">
      <c r="A24" s="116"/>
      <c r="B24" s="84"/>
      <c r="C24" s="134" t="s">
        <v>43</v>
      </c>
      <c r="D24" s="134"/>
      <c r="E24" s="134"/>
      <c r="F24" s="116"/>
      <c r="G24" s="116"/>
    </row>
    <row r="25" spans="1:9" ht="12" hidden="1" customHeight="1" x14ac:dyDescent="0.3">
      <c r="A25" s="116"/>
      <c r="B25" s="84"/>
      <c r="C25" s="134" t="s">
        <v>47</v>
      </c>
      <c r="D25" s="134"/>
      <c r="E25" s="134"/>
      <c r="F25" s="116"/>
      <c r="G25" s="116"/>
    </row>
    <row r="26" spans="1:9" ht="12" hidden="1" customHeight="1" x14ac:dyDescent="0.3">
      <c r="A26" s="116"/>
      <c r="B26" s="84"/>
      <c r="C26" s="32" t="s">
        <v>51</v>
      </c>
      <c r="D26" s="134"/>
      <c r="E26" s="134"/>
      <c r="F26" s="116"/>
      <c r="G26" s="116"/>
    </row>
    <row r="27" spans="1:9" x14ac:dyDescent="0.3">
      <c r="A27" s="116"/>
      <c r="B27" s="34" t="s">
        <v>13</v>
      </c>
      <c r="C27" s="576">
        <f>'Finansiniai duomenys'!C10</f>
        <v>258847030</v>
      </c>
      <c r="D27" s="576"/>
      <c r="E27" s="576"/>
      <c r="F27" s="116"/>
      <c r="G27" s="116"/>
    </row>
    <row r="28" spans="1:9" x14ac:dyDescent="0.3">
      <c r="A28" s="116"/>
      <c r="B28" s="34" t="s">
        <v>16</v>
      </c>
      <c r="C28" s="576" t="e">
        <f>'Finansiniai duomenys'!#REF!</f>
        <v>#REF!</v>
      </c>
      <c r="D28" s="576"/>
      <c r="E28" s="576"/>
      <c r="F28" s="116"/>
      <c r="G28" s="116"/>
    </row>
    <row r="29" spans="1:9" x14ac:dyDescent="0.3">
      <c r="A29" s="116"/>
      <c r="B29" s="34" t="s">
        <v>20</v>
      </c>
      <c r="C29" s="576" t="e">
        <f>'Finansiniai duomenys'!#REF!</f>
        <v>#REF!</v>
      </c>
      <c r="D29" s="576"/>
      <c r="E29" s="576"/>
      <c r="F29" s="116"/>
      <c r="G29" s="116"/>
      <c r="H29" s="33" t="s">
        <v>26</v>
      </c>
      <c r="I29" s="33"/>
    </row>
    <row r="30" spans="1:9" x14ac:dyDescent="0.3">
      <c r="A30" s="116"/>
      <c r="B30" s="34"/>
      <c r="C30" s="576" t="e">
        <f>'Finansiniai duomenys'!#REF!</f>
        <v>#REF!</v>
      </c>
      <c r="D30" s="576"/>
      <c r="E30" s="576"/>
      <c r="F30" s="116"/>
      <c r="G30" s="116"/>
      <c r="H30" s="33" t="s">
        <v>30</v>
      </c>
      <c r="I30" s="33"/>
    </row>
    <row r="31" spans="1:9" x14ac:dyDescent="0.3">
      <c r="A31" s="116"/>
      <c r="B31" s="34" t="s">
        <v>25</v>
      </c>
      <c r="C31" s="576" t="e">
        <f>'Finansiniai duomenys'!#REF!</f>
        <v>#REF!</v>
      </c>
      <c r="D31" s="576"/>
      <c r="E31" s="576"/>
      <c r="F31" s="116"/>
      <c r="G31" s="116"/>
      <c r="H31" s="33" t="s">
        <v>33</v>
      </c>
      <c r="I31" s="33"/>
    </row>
    <row r="32" spans="1:9" x14ac:dyDescent="0.3">
      <c r="A32" s="116"/>
      <c r="B32" s="34" t="s">
        <v>29</v>
      </c>
      <c r="C32" s="602" t="e">
        <f>'Finansiniai duomenys'!#REF!</f>
        <v>#REF!</v>
      </c>
      <c r="D32" s="602"/>
      <c r="E32" s="602"/>
      <c r="F32" s="116"/>
      <c r="G32" s="116"/>
      <c r="H32" s="33" t="s">
        <v>329</v>
      </c>
      <c r="I32" s="33"/>
    </row>
    <row r="33" spans="1:9" x14ac:dyDescent="0.3">
      <c r="A33" s="116"/>
      <c r="B33" s="34"/>
      <c r="C33" s="34"/>
      <c r="D33" s="34"/>
      <c r="E33" s="34"/>
      <c r="F33" s="116"/>
      <c r="G33" s="116"/>
      <c r="H33" s="33" t="s">
        <v>42</v>
      </c>
      <c r="I33" s="33"/>
    </row>
    <row r="34" spans="1:9" x14ac:dyDescent="0.3">
      <c r="A34" s="116"/>
      <c r="B34" s="34"/>
      <c r="C34" s="580" t="s">
        <v>36</v>
      </c>
      <c r="D34" s="581"/>
      <c r="E34" s="581"/>
      <c r="F34" s="116"/>
      <c r="G34" s="116"/>
      <c r="H34" s="33" t="s">
        <v>46</v>
      </c>
      <c r="I34" s="33"/>
    </row>
    <row r="35" spans="1:9" x14ac:dyDescent="0.3">
      <c r="A35" s="116"/>
      <c r="B35" s="34" t="s">
        <v>40</v>
      </c>
      <c r="C35" s="567" t="s">
        <v>330</v>
      </c>
      <c r="D35" s="567"/>
      <c r="E35" s="67" t="s">
        <v>41</v>
      </c>
      <c r="F35" s="116"/>
      <c r="G35" s="116"/>
      <c r="H35" s="33" t="s">
        <v>50</v>
      </c>
      <c r="I35" s="33"/>
    </row>
    <row r="36" spans="1:9" x14ac:dyDescent="0.3">
      <c r="A36" s="116"/>
      <c r="B36" s="85" t="s">
        <v>45</v>
      </c>
      <c r="C36" s="596">
        <f>'Finansiniai duomenys'!C16</f>
        <v>0</v>
      </c>
      <c r="D36" s="597"/>
      <c r="E36" s="117">
        <f>'Finansiniai duomenys'!E16</f>
        <v>0</v>
      </c>
      <c r="F36" s="116"/>
      <c r="G36" s="116"/>
      <c r="H36" s="33" t="s">
        <v>54</v>
      </c>
      <c r="I36" s="33"/>
    </row>
    <row r="37" spans="1:9" x14ac:dyDescent="0.3">
      <c r="A37" s="116"/>
      <c r="B37" s="85" t="s">
        <v>49</v>
      </c>
      <c r="C37" s="596">
        <f>'Finansiniai duomenys'!C17</f>
        <v>0</v>
      </c>
      <c r="D37" s="597"/>
      <c r="E37" s="117">
        <f>'Finansiniai duomenys'!E17</f>
        <v>0</v>
      </c>
      <c r="F37" s="116"/>
      <c r="G37" s="116"/>
      <c r="H37" s="33" t="s">
        <v>57</v>
      </c>
      <c r="I37" s="33"/>
    </row>
    <row r="38" spans="1:9" x14ac:dyDescent="0.3">
      <c r="A38" s="116"/>
      <c r="B38" s="85" t="s">
        <v>53</v>
      </c>
      <c r="C38" s="596" t="e">
        <f>'Finansiniai duomenys'!#REF!</f>
        <v>#REF!</v>
      </c>
      <c r="D38" s="597"/>
      <c r="E38" s="117" t="e">
        <f>'Finansiniai duomenys'!#REF!</f>
        <v>#REF!</v>
      </c>
      <c r="F38" s="116"/>
      <c r="G38" s="116"/>
      <c r="H38" s="29" t="s">
        <v>60</v>
      </c>
      <c r="I38" s="33"/>
    </row>
    <row r="39" spans="1:9" x14ac:dyDescent="0.3">
      <c r="A39" s="116"/>
      <c r="B39" s="85" t="s">
        <v>56</v>
      </c>
      <c r="C39" s="596" t="e">
        <f>'Finansiniai duomenys'!#REF!</f>
        <v>#REF!</v>
      </c>
      <c r="D39" s="597"/>
      <c r="E39" s="117" t="e">
        <f>'Finansiniai duomenys'!#REF!</f>
        <v>#REF!</v>
      </c>
      <c r="F39" s="116"/>
      <c r="G39" s="116"/>
      <c r="H39" s="29" t="s">
        <v>62</v>
      </c>
    </row>
    <row r="40" spans="1:9" x14ac:dyDescent="0.3">
      <c r="A40" s="116"/>
      <c r="B40" s="85" t="s">
        <v>59</v>
      </c>
      <c r="C40" s="596" t="e">
        <f>'Finansiniai duomenys'!#REF!</f>
        <v>#REF!</v>
      </c>
      <c r="D40" s="597"/>
      <c r="E40" s="117" t="e">
        <f>'Finansiniai duomenys'!#REF!</f>
        <v>#REF!</v>
      </c>
      <c r="F40" s="116"/>
      <c r="G40" s="116"/>
    </row>
    <row r="41" spans="1:9" x14ac:dyDescent="0.3">
      <c r="A41" s="116"/>
      <c r="B41" s="85" t="s">
        <v>67</v>
      </c>
      <c r="C41" s="592" t="s">
        <v>68</v>
      </c>
      <c r="D41" s="593"/>
      <c r="E41" s="68" t="e">
        <f>100%-SUM(E36:E40)</f>
        <v>#REF!</v>
      </c>
      <c r="F41" s="116"/>
      <c r="G41" s="116"/>
    </row>
    <row r="42" spans="1:9" x14ac:dyDescent="0.3">
      <c r="A42" s="116"/>
      <c r="B42" s="85"/>
      <c r="C42" s="69"/>
      <c r="D42" s="69"/>
      <c r="E42" s="69"/>
      <c r="F42" s="116"/>
      <c r="G42" s="116"/>
    </row>
    <row r="43" spans="1:9" x14ac:dyDescent="0.3">
      <c r="A43" s="116"/>
      <c r="B43" s="69" t="s">
        <v>70</v>
      </c>
      <c r="C43" s="598">
        <f>'Finansiniai duomenys'!C23</f>
        <v>1</v>
      </c>
      <c r="D43" s="598"/>
      <c r="E43" s="598"/>
      <c r="F43" s="116"/>
      <c r="G43" s="116"/>
    </row>
    <row r="44" spans="1:9" ht="24" x14ac:dyDescent="0.3">
      <c r="A44" s="116"/>
      <c r="B44" s="86" t="s">
        <v>331</v>
      </c>
      <c r="C44" s="599" t="str">
        <f>'Finansiniai duomenys'!C24</f>
        <v>Kaišiadorių rajono savivaldybė</v>
      </c>
      <c r="D44" s="599"/>
      <c r="E44" s="599"/>
      <c r="F44" s="116"/>
      <c r="G44" s="116"/>
    </row>
    <row r="45" spans="1:9" x14ac:dyDescent="0.3">
      <c r="A45" s="116"/>
      <c r="B45" s="34"/>
      <c r="C45" s="69"/>
      <c r="D45" s="69"/>
      <c r="E45" s="69"/>
      <c r="F45" s="116"/>
      <c r="G45" s="116"/>
    </row>
    <row r="46" spans="1:9" ht="24" x14ac:dyDescent="0.3">
      <c r="A46" s="116"/>
      <c r="B46" s="87" t="s">
        <v>74</v>
      </c>
      <c r="C46" s="600" t="e">
        <f>'Finansiniai duomenys'!#REF!</f>
        <v>#REF!</v>
      </c>
      <c r="D46" s="600"/>
      <c r="E46" s="600"/>
      <c r="F46" s="116"/>
      <c r="G46" s="116"/>
    </row>
    <row r="47" spans="1:9" ht="41.25" customHeight="1" x14ac:dyDescent="0.3">
      <c r="A47" s="116"/>
      <c r="B47" s="87" t="s">
        <v>76</v>
      </c>
      <c r="C47" s="601" t="e">
        <f>'Finansiniai duomenys'!#REF!</f>
        <v>#REF!</v>
      </c>
      <c r="D47" s="601"/>
      <c r="E47" s="601"/>
      <c r="F47" s="116"/>
      <c r="G47" s="116"/>
    </row>
    <row r="48" spans="1:9" x14ac:dyDescent="0.3">
      <c r="A48" s="116"/>
      <c r="B48" s="34"/>
      <c r="C48" s="69"/>
      <c r="D48" s="69"/>
      <c r="E48" s="69"/>
      <c r="F48" s="116"/>
      <c r="G48" s="116"/>
    </row>
    <row r="49" spans="1:12" ht="24.65" customHeight="1" x14ac:dyDescent="0.3">
      <c r="A49" s="116"/>
      <c r="B49" s="34"/>
      <c r="C49" s="547" t="s">
        <v>79</v>
      </c>
      <c r="D49" s="547"/>
      <c r="E49" s="547"/>
      <c r="F49" s="116"/>
      <c r="G49" s="116"/>
      <c r="H49" s="35"/>
    </row>
    <row r="50" spans="1:12" s="35" customFormat="1" ht="12" customHeight="1" x14ac:dyDescent="0.3">
      <c r="A50" s="122"/>
      <c r="B50" s="133"/>
      <c r="C50" s="549"/>
      <c r="D50" s="549"/>
      <c r="E50" s="549"/>
      <c r="F50" s="122"/>
      <c r="G50" s="122"/>
      <c r="H50" s="29"/>
      <c r="K50" s="29"/>
      <c r="L50" s="29"/>
    </row>
    <row r="51" spans="1:12" ht="12" customHeight="1" x14ac:dyDescent="0.3">
      <c r="A51" s="116"/>
      <c r="B51" s="33"/>
      <c r="C51" s="559" t="s">
        <v>82</v>
      </c>
      <c r="D51" s="559"/>
      <c r="E51" s="559"/>
      <c r="F51" s="116"/>
      <c r="G51" s="116"/>
    </row>
    <row r="52" spans="1:12" x14ac:dyDescent="0.3">
      <c r="A52" s="116"/>
      <c r="B52" s="33"/>
      <c r="C52" s="561" t="s">
        <v>84</v>
      </c>
      <c r="D52" s="561"/>
      <c r="E52" s="561"/>
      <c r="F52" s="116"/>
      <c r="G52" s="116"/>
    </row>
    <row r="53" spans="1:12" ht="12.5" thickBot="1" x14ac:dyDescent="0.35">
      <c r="A53" s="116"/>
      <c r="B53" s="88" t="s">
        <v>86</v>
      </c>
      <c r="C53" s="36" t="s">
        <v>332</v>
      </c>
      <c r="D53" s="36"/>
      <c r="E53" s="36" t="s">
        <v>333</v>
      </c>
      <c r="F53" s="116"/>
      <c r="G53" s="116"/>
    </row>
    <row r="54" spans="1:12" x14ac:dyDescent="0.3">
      <c r="A54" s="116"/>
      <c r="B54" s="89" t="s">
        <v>88</v>
      </c>
      <c r="C54" s="1"/>
      <c r="D54" s="37"/>
      <c r="E54" s="74"/>
      <c r="F54" s="116"/>
      <c r="G54" s="116"/>
    </row>
    <row r="55" spans="1:12" x14ac:dyDescent="0.3">
      <c r="A55" s="116"/>
      <c r="B55" s="89" t="s">
        <v>90</v>
      </c>
      <c r="C55" s="2"/>
      <c r="D55" s="38"/>
      <c r="E55" s="75"/>
      <c r="F55" s="116"/>
      <c r="G55" s="116"/>
      <c r="H55" s="39"/>
    </row>
    <row r="56" spans="1:12" s="39" customFormat="1" x14ac:dyDescent="0.3">
      <c r="A56" s="123"/>
      <c r="B56" s="90" t="s">
        <v>92</v>
      </c>
      <c r="C56" s="40">
        <f>+C54-C55</f>
        <v>0</v>
      </c>
      <c r="D56" s="33"/>
      <c r="E56" s="72">
        <f>+E54-E55</f>
        <v>0</v>
      </c>
      <c r="F56" s="123"/>
      <c r="G56" s="123"/>
      <c r="K56" s="29"/>
      <c r="L56" s="29"/>
    </row>
    <row r="57" spans="1:12" s="39" customFormat="1" x14ac:dyDescent="0.3">
      <c r="A57" s="123"/>
      <c r="B57" s="89" t="s">
        <v>93</v>
      </c>
      <c r="C57" s="7"/>
      <c r="D57" s="38"/>
      <c r="E57" s="118"/>
      <c r="F57" s="123"/>
      <c r="G57" s="123"/>
      <c r="H57" s="29"/>
      <c r="K57" s="29"/>
      <c r="L57" s="29"/>
    </row>
    <row r="58" spans="1:12" x14ac:dyDescent="0.3">
      <c r="A58" s="116"/>
      <c r="B58" s="89" t="s">
        <v>95</v>
      </c>
      <c r="C58" s="3"/>
      <c r="D58" s="38"/>
      <c r="E58" s="5"/>
      <c r="F58" s="116"/>
      <c r="G58" s="116"/>
      <c r="H58" s="39"/>
    </row>
    <row r="59" spans="1:12" s="39" customFormat="1" x14ac:dyDescent="0.3">
      <c r="A59" s="123"/>
      <c r="B59" s="90" t="s">
        <v>97</v>
      </c>
      <c r="C59" s="40">
        <f>+C56-C57-C58</f>
        <v>0</v>
      </c>
      <c r="D59" s="33"/>
      <c r="E59" s="72">
        <f>+E56-E57-E58</f>
        <v>0</v>
      </c>
      <c r="F59" s="123"/>
      <c r="G59" s="123"/>
      <c r="K59" s="29"/>
      <c r="L59" s="29"/>
    </row>
    <row r="60" spans="1:12" s="39" customFormat="1" x14ac:dyDescent="0.3">
      <c r="A60" s="123"/>
      <c r="B60" s="89" t="s">
        <v>99</v>
      </c>
      <c r="C60" s="6"/>
      <c r="D60" s="33"/>
      <c r="E60" s="119"/>
      <c r="F60" s="123"/>
      <c r="G60" s="123"/>
      <c r="H60" s="29"/>
      <c r="K60" s="41"/>
      <c r="L60" s="42"/>
    </row>
    <row r="61" spans="1:12" x14ac:dyDescent="0.3">
      <c r="A61" s="116"/>
      <c r="B61" s="89" t="s">
        <v>101</v>
      </c>
      <c r="C61" s="3"/>
      <c r="D61" s="33"/>
      <c r="E61" s="120"/>
      <c r="F61" s="116"/>
      <c r="G61" s="116"/>
    </row>
    <row r="62" spans="1:12" x14ac:dyDescent="0.3">
      <c r="A62" s="116"/>
      <c r="B62" s="89" t="s">
        <v>103</v>
      </c>
      <c r="C62" s="43">
        <f>C63-C64</f>
        <v>0</v>
      </c>
      <c r="D62" s="33"/>
      <c r="E62" s="73">
        <f>E63-E64</f>
        <v>0</v>
      </c>
      <c r="F62" s="116"/>
      <c r="G62" s="116"/>
    </row>
    <row r="63" spans="1:12" x14ac:dyDescent="0.3">
      <c r="A63" s="116"/>
      <c r="B63" s="91" t="s">
        <v>105</v>
      </c>
      <c r="C63" s="1"/>
      <c r="D63" s="38"/>
      <c r="E63" s="74"/>
      <c r="F63" s="116"/>
      <c r="G63" s="116"/>
    </row>
    <row r="64" spans="1:12" x14ac:dyDescent="0.3">
      <c r="A64" s="116"/>
      <c r="B64" s="91" t="s">
        <v>107</v>
      </c>
      <c r="C64" s="2"/>
      <c r="D64" s="38"/>
      <c r="E64" s="75"/>
      <c r="F64" s="116"/>
      <c r="G64" s="116"/>
      <c r="H64" s="39"/>
    </row>
    <row r="65" spans="1:12" s="39" customFormat="1" x14ac:dyDescent="0.3">
      <c r="A65" s="123"/>
      <c r="B65" s="90" t="s">
        <v>109</v>
      </c>
      <c r="C65" s="40">
        <f>+C59+C60+C61+C62</f>
        <v>0</v>
      </c>
      <c r="D65" s="33"/>
      <c r="E65" s="72">
        <f>+E59+E60+E61+E62</f>
        <v>0</v>
      </c>
      <c r="F65" s="123"/>
      <c r="G65" s="123"/>
      <c r="H65" s="29"/>
      <c r="K65" s="29"/>
      <c r="L65" s="29"/>
    </row>
    <row r="66" spans="1:12" x14ac:dyDescent="0.3">
      <c r="A66" s="116"/>
      <c r="B66" s="89" t="s">
        <v>111</v>
      </c>
      <c r="C66" s="3"/>
      <c r="D66" s="33"/>
      <c r="E66" s="76"/>
      <c r="F66" s="116"/>
      <c r="G66" s="116"/>
      <c r="H66" s="39"/>
    </row>
    <row r="67" spans="1:12" s="39" customFormat="1" x14ac:dyDescent="0.3">
      <c r="A67" s="123"/>
      <c r="B67" s="90" t="s">
        <v>113</v>
      </c>
      <c r="C67" s="40">
        <f>C65-C66</f>
        <v>0</v>
      </c>
      <c r="D67" s="33"/>
      <c r="E67" s="72">
        <f>E65-E66</f>
        <v>0</v>
      </c>
      <c r="F67" s="123"/>
      <c r="G67" s="123"/>
      <c r="H67" s="29"/>
      <c r="K67" s="29"/>
      <c r="L67" s="29"/>
    </row>
    <row r="68" spans="1:12" s="39" customFormat="1" ht="24" x14ac:dyDescent="0.3">
      <c r="A68" s="123"/>
      <c r="B68" s="92" t="s">
        <v>334</v>
      </c>
      <c r="C68" s="54"/>
      <c r="D68" s="33"/>
      <c r="E68" s="77"/>
      <c r="F68" s="123"/>
      <c r="G68" s="123"/>
      <c r="H68" s="29"/>
      <c r="K68" s="29"/>
      <c r="L68" s="29"/>
    </row>
    <row r="69" spans="1:12" ht="16.5" customHeight="1" x14ac:dyDescent="0.3">
      <c r="A69" s="116"/>
      <c r="B69" s="33"/>
      <c r="C69" s="33"/>
      <c r="D69" s="33"/>
      <c r="E69" s="33"/>
      <c r="F69" s="116"/>
      <c r="G69" s="116"/>
    </row>
    <row r="70" spans="1:12" ht="12.5" thickBot="1" x14ac:dyDescent="0.35">
      <c r="A70" s="116"/>
      <c r="B70" s="88" t="s">
        <v>117</v>
      </c>
      <c r="C70" s="44">
        <v>42369</v>
      </c>
      <c r="D70" s="36"/>
      <c r="E70" s="44">
        <v>42735</v>
      </c>
      <c r="F70" s="116"/>
      <c r="G70" s="116"/>
    </row>
    <row r="71" spans="1:12" x14ac:dyDescent="0.3">
      <c r="A71" s="116"/>
      <c r="B71" s="93" t="s">
        <v>118</v>
      </c>
      <c r="C71" s="1"/>
      <c r="D71" s="33"/>
      <c r="E71" s="70"/>
      <c r="F71" s="116"/>
      <c r="G71" s="116"/>
    </row>
    <row r="72" spans="1:12" x14ac:dyDescent="0.3">
      <c r="A72" s="116"/>
      <c r="B72" s="93" t="s">
        <v>119</v>
      </c>
      <c r="C72" s="4"/>
      <c r="D72" s="33"/>
      <c r="E72" s="79"/>
      <c r="F72" s="116"/>
      <c r="G72" s="116"/>
    </row>
    <row r="73" spans="1:12" x14ac:dyDescent="0.3">
      <c r="A73" s="116"/>
      <c r="B73" s="93" t="s">
        <v>121</v>
      </c>
      <c r="C73" s="4"/>
      <c r="D73" s="33"/>
      <c r="E73" s="79"/>
      <c r="F73" s="116"/>
      <c r="G73" s="116"/>
    </row>
    <row r="74" spans="1:12" x14ac:dyDescent="0.3">
      <c r="A74" s="116"/>
      <c r="B74" s="93" t="s">
        <v>123</v>
      </c>
      <c r="C74" s="4"/>
      <c r="D74" s="33"/>
      <c r="E74" s="79"/>
      <c r="F74" s="116"/>
      <c r="G74" s="116"/>
    </row>
    <row r="75" spans="1:12" x14ac:dyDescent="0.3">
      <c r="A75" s="116"/>
      <c r="B75" s="93" t="s">
        <v>335</v>
      </c>
      <c r="C75" s="2"/>
      <c r="D75" s="33"/>
      <c r="E75" s="121"/>
      <c r="F75" s="116"/>
      <c r="G75" s="116"/>
      <c r="H75" s="39"/>
    </row>
    <row r="76" spans="1:12" s="39" customFormat="1" x14ac:dyDescent="0.3">
      <c r="A76" s="123"/>
      <c r="B76" s="94" t="s">
        <v>124</v>
      </c>
      <c r="C76" s="45">
        <f>SUM(C71:C75)</f>
        <v>0</v>
      </c>
      <c r="D76" s="33"/>
      <c r="E76" s="45">
        <f>SUM(E71:E75)</f>
        <v>0</v>
      </c>
      <c r="F76" s="123"/>
      <c r="G76" s="123"/>
      <c r="H76" s="29"/>
      <c r="K76" s="29"/>
      <c r="L76" s="29"/>
    </row>
    <row r="77" spans="1:12" ht="7.5" customHeight="1" x14ac:dyDescent="0.3">
      <c r="A77" s="116"/>
      <c r="B77" s="33"/>
      <c r="C77" s="46"/>
      <c r="D77" s="47"/>
      <c r="E77" s="46"/>
      <c r="F77" s="116"/>
      <c r="G77" s="116"/>
    </row>
    <row r="78" spans="1:12" ht="11.25" customHeight="1" x14ac:dyDescent="0.3">
      <c r="A78" s="116"/>
      <c r="B78" s="95" t="s">
        <v>336</v>
      </c>
      <c r="C78" s="1"/>
      <c r="D78" s="47"/>
      <c r="E78" s="74"/>
      <c r="F78" s="116"/>
      <c r="G78" s="116"/>
    </row>
    <row r="79" spans="1:12" x14ac:dyDescent="0.3">
      <c r="A79" s="116"/>
      <c r="B79" s="96" t="s">
        <v>129</v>
      </c>
      <c r="C79" s="4"/>
      <c r="D79" s="47"/>
      <c r="E79" s="11"/>
      <c r="F79" s="116"/>
      <c r="G79" s="116"/>
    </row>
    <row r="80" spans="1:12" x14ac:dyDescent="0.3">
      <c r="A80" s="116"/>
      <c r="B80" s="97" t="s">
        <v>131</v>
      </c>
      <c r="C80" s="4"/>
      <c r="D80" s="47"/>
      <c r="E80" s="11"/>
      <c r="F80" s="116"/>
      <c r="G80" s="116"/>
    </row>
    <row r="81" spans="1:12" x14ac:dyDescent="0.3">
      <c r="A81" s="116"/>
      <c r="B81" s="97" t="s">
        <v>133</v>
      </c>
      <c r="C81" s="2"/>
      <c r="D81" s="47"/>
      <c r="E81" s="75"/>
      <c r="F81" s="116"/>
      <c r="G81" s="116"/>
      <c r="H81" s="39"/>
    </row>
    <row r="82" spans="1:12" s="39" customFormat="1" ht="10.5" customHeight="1" x14ac:dyDescent="0.3">
      <c r="A82" s="123"/>
      <c r="B82" s="94" t="s">
        <v>135</v>
      </c>
      <c r="C82" s="45">
        <f>SUM(C78:C81)</f>
        <v>0</v>
      </c>
      <c r="D82" s="33"/>
      <c r="E82" s="45">
        <f>SUM(E78:E81)</f>
        <v>0</v>
      </c>
      <c r="F82" s="123"/>
      <c r="G82" s="123"/>
      <c r="K82" s="29"/>
      <c r="L82" s="29"/>
    </row>
    <row r="83" spans="1:12" s="39" customFormat="1" ht="10.5" customHeight="1" x14ac:dyDescent="0.3">
      <c r="A83" s="123"/>
      <c r="B83" s="94"/>
      <c r="C83" s="45"/>
      <c r="D83" s="33"/>
      <c r="E83" s="45"/>
      <c r="F83" s="123"/>
      <c r="G83" s="123"/>
      <c r="K83" s="29"/>
      <c r="L83" s="29"/>
    </row>
    <row r="84" spans="1:12" s="39" customFormat="1" ht="10.5" customHeight="1" x14ac:dyDescent="0.3">
      <c r="A84" s="123"/>
      <c r="B84" s="94" t="s">
        <v>137</v>
      </c>
      <c r="C84" s="4"/>
      <c r="D84" s="33"/>
      <c r="E84" s="78"/>
      <c r="F84" s="123"/>
      <c r="G84" s="123"/>
      <c r="K84" s="29"/>
      <c r="L84" s="29"/>
    </row>
    <row r="85" spans="1:12" s="39" customFormat="1" ht="10.5" customHeight="1" x14ac:dyDescent="0.3">
      <c r="A85" s="123"/>
      <c r="B85" s="94"/>
      <c r="C85" s="45"/>
      <c r="D85" s="33"/>
      <c r="E85" s="45"/>
      <c r="F85" s="123"/>
      <c r="G85" s="123"/>
      <c r="K85" s="29"/>
      <c r="L85" s="29"/>
    </row>
    <row r="86" spans="1:12" s="39" customFormat="1" x14ac:dyDescent="0.3">
      <c r="A86" s="123"/>
      <c r="B86" s="94" t="s">
        <v>140</v>
      </c>
      <c r="C86" s="4"/>
      <c r="D86" s="33"/>
      <c r="E86" s="11"/>
      <c r="F86" s="123"/>
      <c r="G86" s="123"/>
      <c r="H86" s="29"/>
      <c r="K86" s="29"/>
      <c r="L86" s="29"/>
    </row>
    <row r="87" spans="1:12" ht="7.5" customHeight="1" x14ac:dyDescent="0.3">
      <c r="A87" s="116"/>
      <c r="B87" s="33"/>
      <c r="C87" s="46"/>
      <c r="D87" s="33"/>
      <c r="E87" s="46"/>
      <c r="F87" s="116"/>
      <c r="G87" s="116"/>
      <c r="H87" s="39"/>
    </row>
    <row r="88" spans="1:12" s="39" customFormat="1" x14ac:dyDescent="0.3">
      <c r="A88" s="123"/>
      <c r="B88" s="98" t="s">
        <v>142</v>
      </c>
      <c r="C88" s="45">
        <f>SUM(C76,C82,C84,C86)</f>
        <v>0</v>
      </c>
      <c r="D88" s="33"/>
      <c r="E88" s="45">
        <f>SUM(E76,E82,E84,E86)</f>
        <v>0</v>
      </c>
      <c r="F88" s="123"/>
      <c r="G88" s="123"/>
      <c r="H88" s="29"/>
      <c r="K88" s="29"/>
      <c r="L88" s="29"/>
    </row>
    <row r="89" spans="1:12" x14ac:dyDescent="0.3">
      <c r="A89" s="116"/>
      <c r="B89" s="99"/>
      <c r="C89" s="46"/>
      <c r="D89" s="33"/>
      <c r="E89" s="46"/>
      <c r="F89" s="116"/>
      <c r="G89" s="116"/>
      <c r="H89" s="39"/>
    </row>
    <row r="90" spans="1:12" s="39" customFormat="1" ht="24.75" customHeight="1" x14ac:dyDescent="0.3">
      <c r="A90" s="123"/>
      <c r="B90" s="100" t="s">
        <v>144</v>
      </c>
      <c r="C90" s="4"/>
      <c r="D90" s="33"/>
      <c r="E90" s="79"/>
      <c r="F90" s="123"/>
      <c r="G90" s="123"/>
      <c r="K90" s="29"/>
      <c r="L90" s="29"/>
    </row>
    <row r="91" spans="1:12" s="39" customFormat="1" x14ac:dyDescent="0.3">
      <c r="A91" s="123"/>
      <c r="B91" s="101" t="s">
        <v>145</v>
      </c>
      <c r="C91" s="4"/>
      <c r="D91" s="38"/>
      <c r="E91" s="11"/>
      <c r="F91" s="123"/>
      <c r="G91" s="123"/>
      <c r="K91" s="29"/>
      <c r="L91" s="29"/>
    </row>
    <row r="92" spans="1:12" s="39" customFormat="1" x14ac:dyDescent="0.3">
      <c r="A92" s="123"/>
      <c r="B92" s="100" t="s">
        <v>147</v>
      </c>
      <c r="C92" s="4"/>
      <c r="D92" s="33"/>
      <c r="E92" s="78"/>
      <c r="F92" s="123"/>
      <c r="G92" s="123"/>
      <c r="K92" s="29"/>
      <c r="L92" s="29"/>
    </row>
    <row r="93" spans="1:12" s="39" customFormat="1" x14ac:dyDescent="0.3">
      <c r="A93" s="123"/>
      <c r="B93" s="100" t="s">
        <v>149</v>
      </c>
      <c r="C93" s="4"/>
      <c r="D93" s="33"/>
      <c r="E93" s="79"/>
      <c r="F93" s="123"/>
      <c r="G93" s="123"/>
      <c r="K93" s="29"/>
      <c r="L93" s="29"/>
    </row>
    <row r="94" spans="1:12" s="39" customFormat="1" x14ac:dyDescent="0.3">
      <c r="A94" s="123"/>
      <c r="B94" s="100" t="s">
        <v>153</v>
      </c>
      <c r="C94" s="4"/>
      <c r="D94" s="33"/>
      <c r="E94" s="79"/>
      <c r="F94" s="123"/>
      <c r="G94" s="123"/>
      <c r="K94" s="29"/>
      <c r="L94" s="29"/>
    </row>
    <row r="95" spans="1:12" s="39" customFormat="1" x14ac:dyDescent="0.3">
      <c r="A95" s="123"/>
      <c r="B95" s="100" t="s">
        <v>155</v>
      </c>
      <c r="C95" s="4"/>
      <c r="D95" s="33"/>
      <c r="E95" s="79"/>
      <c r="F95" s="123"/>
      <c r="G95" s="123"/>
      <c r="K95" s="29"/>
      <c r="L95" s="29"/>
    </row>
    <row r="96" spans="1:12" s="39" customFormat="1" x14ac:dyDescent="0.3">
      <c r="A96" s="123"/>
      <c r="B96" s="101" t="s">
        <v>157</v>
      </c>
      <c r="C96" s="4"/>
      <c r="D96" s="33"/>
      <c r="E96" s="79"/>
      <c r="F96" s="123"/>
      <c r="G96" s="123"/>
      <c r="K96" s="29"/>
      <c r="L96" s="29"/>
    </row>
    <row r="97" spans="1:12" s="39" customFormat="1" x14ac:dyDescent="0.3">
      <c r="A97" s="123"/>
      <c r="B97" s="100" t="s">
        <v>158</v>
      </c>
      <c r="C97" s="4"/>
      <c r="D97" s="33"/>
      <c r="E97" s="79"/>
      <c r="F97" s="123"/>
      <c r="G97" s="116"/>
      <c r="K97" s="29"/>
      <c r="L97" s="29"/>
    </row>
    <row r="98" spans="1:12" s="39" customFormat="1" ht="37.5" customHeight="1" x14ac:dyDescent="0.3">
      <c r="A98" s="123"/>
      <c r="B98" s="100" t="s">
        <v>337</v>
      </c>
      <c r="C98" s="5"/>
      <c r="D98" s="48"/>
      <c r="E98" s="71"/>
      <c r="F98" s="123"/>
      <c r="G98" s="116"/>
      <c r="K98" s="29"/>
      <c r="L98" s="29"/>
    </row>
    <row r="99" spans="1:12" s="39" customFormat="1" x14ac:dyDescent="0.3">
      <c r="A99" s="123"/>
      <c r="B99" s="90" t="s">
        <v>160</v>
      </c>
      <c r="C99" s="45">
        <f>SUM(C90,C92:C95,C97:C97)</f>
        <v>0</v>
      </c>
      <c r="D99" s="33"/>
      <c r="E99" s="45">
        <f>SUM(E90,E92:E95,E97:E97)</f>
        <v>0</v>
      </c>
      <c r="F99" s="123"/>
      <c r="G99" s="123"/>
      <c r="H99" s="29"/>
      <c r="K99" s="29"/>
      <c r="L99" s="29"/>
    </row>
    <row r="100" spans="1:12" ht="7.5" customHeight="1" x14ac:dyDescent="0.3">
      <c r="A100" s="116"/>
      <c r="B100" s="89"/>
      <c r="C100" s="46"/>
      <c r="D100" s="33"/>
      <c r="E100" s="46"/>
      <c r="F100" s="116"/>
      <c r="G100" s="116"/>
      <c r="H100" s="39"/>
    </row>
    <row r="101" spans="1:12" s="39" customFormat="1" x14ac:dyDescent="0.3">
      <c r="A101" s="123"/>
      <c r="B101" s="90" t="s">
        <v>163</v>
      </c>
      <c r="C101" s="24"/>
      <c r="D101" s="33"/>
      <c r="E101" s="78"/>
      <c r="F101" s="123"/>
      <c r="G101" s="123"/>
      <c r="K101" s="29"/>
      <c r="L101" s="29"/>
    </row>
    <row r="102" spans="1:12" s="39" customFormat="1" x14ac:dyDescent="0.3">
      <c r="A102" s="123"/>
      <c r="B102" s="90"/>
      <c r="C102" s="46"/>
      <c r="D102" s="33"/>
      <c r="E102" s="46"/>
      <c r="F102" s="123"/>
      <c r="G102" s="123"/>
      <c r="K102" s="29"/>
      <c r="L102" s="29"/>
    </row>
    <row r="103" spans="1:12" s="39" customFormat="1" x14ac:dyDescent="0.3">
      <c r="A103" s="123"/>
      <c r="B103" s="90" t="s">
        <v>338</v>
      </c>
      <c r="C103" s="5"/>
      <c r="D103" s="48"/>
      <c r="E103" s="5"/>
      <c r="F103" s="123"/>
      <c r="G103" s="123"/>
      <c r="H103" s="29"/>
      <c r="K103" s="29"/>
      <c r="L103" s="29"/>
    </row>
    <row r="104" spans="1:12" ht="7.5" customHeight="1" x14ac:dyDescent="0.3">
      <c r="A104" s="116"/>
      <c r="B104" s="89"/>
      <c r="C104" s="46"/>
      <c r="D104" s="33"/>
      <c r="E104" s="46"/>
      <c r="F104" s="116"/>
      <c r="G104" s="116"/>
    </row>
    <row r="105" spans="1:12" x14ac:dyDescent="0.3">
      <c r="A105" s="116"/>
      <c r="B105" s="91" t="s">
        <v>339</v>
      </c>
      <c r="C105" s="11"/>
      <c r="D105" s="48"/>
      <c r="E105" s="78"/>
      <c r="F105" s="116"/>
      <c r="G105" s="116"/>
    </row>
    <row r="106" spans="1:12" x14ac:dyDescent="0.3">
      <c r="A106" s="116"/>
      <c r="B106" s="102" t="s">
        <v>170</v>
      </c>
      <c r="C106" s="24"/>
      <c r="D106" s="48"/>
      <c r="E106" s="11"/>
      <c r="F106" s="116"/>
      <c r="G106" s="116"/>
    </row>
    <row r="107" spans="1:12" x14ac:dyDescent="0.3">
      <c r="A107" s="116"/>
      <c r="B107" s="91" t="s">
        <v>340</v>
      </c>
      <c r="C107" s="11"/>
      <c r="D107" s="48"/>
      <c r="E107" s="11"/>
      <c r="F107" s="116"/>
      <c r="G107" s="116"/>
    </row>
    <row r="108" spans="1:12" x14ac:dyDescent="0.3">
      <c r="A108" s="116"/>
      <c r="B108" s="102" t="s">
        <v>174</v>
      </c>
      <c r="C108" s="24"/>
      <c r="D108" s="47"/>
      <c r="E108" s="11"/>
      <c r="F108" s="116"/>
      <c r="G108" s="116"/>
    </row>
    <row r="109" spans="1:12" x14ac:dyDescent="0.3">
      <c r="A109" s="116"/>
      <c r="B109" s="103" t="s">
        <v>341</v>
      </c>
      <c r="C109" s="24"/>
      <c r="D109" s="47"/>
      <c r="E109" s="11"/>
      <c r="F109" s="116"/>
      <c r="G109" s="116"/>
      <c r="H109" s="39"/>
    </row>
    <row r="110" spans="1:12" s="39" customFormat="1" x14ac:dyDescent="0.3">
      <c r="A110" s="123"/>
      <c r="B110" s="90" t="s">
        <v>342</v>
      </c>
      <c r="C110" s="45">
        <f>SUM(C105,C107)</f>
        <v>0</v>
      </c>
      <c r="D110" s="33"/>
      <c r="E110" s="45">
        <f>SUM(E105,E107)</f>
        <v>0</v>
      </c>
      <c r="F110" s="123"/>
      <c r="G110" s="123"/>
      <c r="K110" s="29"/>
      <c r="L110" s="29"/>
    </row>
    <row r="111" spans="1:12" s="39" customFormat="1" x14ac:dyDescent="0.3">
      <c r="A111" s="123"/>
      <c r="B111" s="90"/>
      <c r="C111" s="45"/>
      <c r="D111" s="33"/>
      <c r="E111" s="45"/>
      <c r="F111" s="123"/>
      <c r="G111" s="123"/>
      <c r="K111" s="29"/>
      <c r="L111" s="29"/>
    </row>
    <row r="112" spans="1:12" s="39" customFormat="1" x14ac:dyDescent="0.3">
      <c r="A112" s="123"/>
      <c r="B112" s="90" t="s">
        <v>180</v>
      </c>
      <c r="C112" s="24"/>
      <c r="D112" s="33"/>
      <c r="E112" s="78"/>
      <c r="F112" s="123"/>
      <c r="G112" s="123"/>
      <c r="K112" s="29"/>
      <c r="L112" s="29"/>
    </row>
    <row r="113" spans="1:12" s="39" customFormat="1" ht="7.5" customHeight="1" x14ac:dyDescent="0.3">
      <c r="A113" s="123"/>
      <c r="B113" s="90"/>
      <c r="C113" s="45"/>
      <c r="D113" s="33"/>
      <c r="E113" s="45"/>
      <c r="F113" s="123"/>
      <c r="G113" s="123"/>
      <c r="K113" s="29"/>
      <c r="L113" s="29"/>
    </row>
    <row r="114" spans="1:12" s="39" customFormat="1" x14ac:dyDescent="0.3">
      <c r="A114" s="123"/>
      <c r="B114" s="90" t="s">
        <v>183</v>
      </c>
      <c r="C114" s="23"/>
      <c r="D114" s="33"/>
      <c r="E114" s="78"/>
      <c r="F114" s="123"/>
      <c r="G114" s="123"/>
      <c r="H114" s="29"/>
      <c r="K114" s="29"/>
      <c r="L114" s="29"/>
    </row>
    <row r="115" spans="1:12" ht="7.5" customHeight="1" x14ac:dyDescent="0.3">
      <c r="A115" s="116"/>
      <c r="B115" s="33"/>
      <c r="C115" s="46"/>
      <c r="D115" s="33"/>
      <c r="E115" s="46"/>
      <c r="F115" s="116"/>
      <c r="G115" s="116"/>
      <c r="H115" s="39"/>
    </row>
    <row r="116" spans="1:12" s="39" customFormat="1" x14ac:dyDescent="0.3">
      <c r="A116" s="123"/>
      <c r="B116" s="90" t="s">
        <v>186</v>
      </c>
      <c r="C116" s="45">
        <f>SUM(C99,C101,C103,C110,C112,C114)</f>
        <v>0</v>
      </c>
      <c r="D116" s="33"/>
      <c r="E116" s="45">
        <f>SUM(E99,E101,E103,E110,E112,E114)</f>
        <v>0</v>
      </c>
      <c r="F116" s="123"/>
      <c r="G116" s="123"/>
      <c r="K116" s="29"/>
      <c r="L116" s="29"/>
    </row>
    <row r="117" spans="1:12" s="39" customFormat="1" x14ac:dyDescent="0.3">
      <c r="A117" s="123"/>
      <c r="B117" s="90"/>
      <c r="C117" s="49"/>
      <c r="D117" s="33"/>
      <c r="E117" s="49"/>
      <c r="F117" s="123"/>
      <c r="G117" s="123"/>
      <c r="K117" s="29"/>
      <c r="L117" s="29"/>
    </row>
    <row r="118" spans="1:12" s="39" customFormat="1" x14ac:dyDescent="0.3">
      <c r="A118" s="123"/>
      <c r="B118" s="90" t="s">
        <v>189</v>
      </c>
      <c r="C118" s="50" t="str">
        <f>IF(ROUND((C88-C116)/2,1)=0,"Balansas",C88-C116)</f>
        <v>Balansas</v>
      </c>
      <c r="D118" s="33"/>
      <c r="E118" s="50" t="str">
        <f>IF(ROUND((E88-E116)/2,1)=0,"Balansas",E88-E116)</f>
        <v>Balansas</v>
      </c>
      <c r="F118" s="123"/>
      <c r="G118" s="123"/>
      <c r="H118" s="29"/>
      <c r="K118" s="29"/>
      <c r="L118" s="29"/>
    </row>
    <row r="119" spans="1:12" x14ac:dyDescent="0.3">
      <c r="A119" s="116"/>
      <c r="B119" s="33"/>
      <c r="C119" s="33"/>
      <c r="D119" s="33"/>
      <c r="E119" s="33"/>
      <c r="F119" s="116"/>
      <c r="G119" s="116"/>
    </row>
    <row r="120" spans="1:12" x14ac:dyDescent="0.3">
      <c r="A120" s="116"/>
      <c r="B120" s="33"/>
      <c r="C120" s="33"/>
      <c r="D120" s="33"/>
      <c r="E120" s="33"/>
      <c r="F120" s="116"/>
      <c r="G120" s="116"/>
    </row>
    <row r="121" spans="1:12" x14ac:dyDescent="0.3">
      <c r="A121" s="116"/>
      <c r="B121" s="104" t="s">
        <v>192</v>
      </c>
      <c r="C121" s="55"/>
      <c r="D121" s="48"/>
      <c r="E121" s="80"/>
      <c r="F121" s="116"/>
      <c r="G121" s="116"/>
    </row>
    <row r="122" spans="1:12" x14ac:dyDescent="0.3">
      <c r="A122" s="116"/>
      <c r="B122" s="33"/>
      <c r="C122" s="33"/>
      <c r="D122" s="33"/>
      <c r="E122" s="33"/>
      <c r="F122" s="116"/>
      <c r="G122" s="116"/>
    </row>
    <row r="123" spans="1:12" x14ac:dyDescent="0.3">
      <c r="A123" s="116"/>
      <c r="B123" s="89"/>
      <c r="C123" s="33"/>
      <c r="D123" s="33"/>
      <c r="E123" s="33"/>
      <c r="F123" s="116"/>
      <c r="G123" s="116"/>
    </row>
    <row r="124" spans="1:12" ht="12.5" thickBot="1" x14ac:dyDescent="0.35">
      <c r="A124" s="116"/>
      <c r="B124" s="88" t="s">
        <v>195</v>
      </c>
      <c r="C124" s="36" t="str">
        <f>C53</f>
        <v>2015 metai</v>
      </c>
      <c r="D124" s="36"/>
      <c r="E124" s="36" t="str">
        <f>E53</f>
        <v>2016 metai</v>
      </c>
      <c r="F124" s="116"/>
      <c r="G124" s="116"/>
    </row>
    <row r="125" spans="1:12" x14ac:dyDescent="0.3">
      <c r="A125" s="116"/>
      <c r="B125" s="105" t="s">
        <v>343</v>
      </c>
      <c r="C125" s="61" t="s">
        <v>344</v>
      </c>
      <c r="D125" s="51"/>
      <c r="E125" s="81"/>
      <c r="F125" s="116"/>
      <c r="G125" s="116"/>
    </row>
    <row r="126" spans="1:12" x14ac:dyDescent="0.3">
      <c r="A126" s="116"/>
      <c r="B126" s="106"/>
      <c r="C126" s="51"/>
      <c r="D126" s="51"/>
      <c r="E126" s="51"/>
      <c r="F126" s="116"/>
      <c r="G126" s="116"/>
    </row>
    <row r="127" spans="1:12" x14ac:dyDescent="0.3">
      <c r="A127" s="116"/>
      <c r="B127" s="107" t="s">
        <v>197</v>
      </c>
      <c r="C127" s="24"/>
      <c r="D127" s="33"/>
      <c r="E127" s="78"/>
      <c r="F127" s="116"/>
      <c r="G127" s="116"/>
    </row>
    <row r="128" spans="1:12" ht="9" customHeight="1" x14ac:dyDescent="0.3">
      <c r="A128" s="116"/>
      <c r="B128" s="33"/>
      <c r="C128" s="46"/>
      <c r="D128" s="10"/>
      <c r="E128" s="46"/>
      <c r="F128" s="116"/>
      <c r="G128" s="116"/>
    </row>
    <row r="129" spans="1:7" ht="24" x14ac:dyDescent="0.3">
      <c r="A129" s="116"/>
      <c r="B129" s="108" t="s">
        <v>345</v>
      </c>
      <c r="C129" s="23"/>
      <c r="D129" s="48"/>
      <c r="E129" s="78"/>
      <c r="F129" s="116"/>
      <c r="G129" s="116"/>
    </row>
    <row r="130" spans="1:7" x14ac:dyDescent="0.3">
      <c r="A130" s="116"/>
      <c r="B130" s="33"/>
      <c r="C130" s="10"/>
      <c r="D130" s="10"/>
      <c r="E130" s="10"/>
      <c r="F130" s="116"/>
      <c r="G130" s="116"/>
    </row>
    <row r="131" spans="1:7" ht="12.5" thickBot="1" x14ac:dyDescent="0.35">
      <c r="A131" s="116"/>
      <c r="B131" s="88" t="s">
        <v>209</v>
      </c>
      <c r="C131" s="36" t="str">
        <f>C53</f>
        <v>2015 metai</v>
      </c>
      <c r="D131" s="36"/>
      <c r="E131" s="36" t="str">
        <f>E53</f>
        <v>2016 metai</v>
      </c>
      <c r="F131" s="116"/>
      <c r="G131" s="116"/>
    </row>
    <row r="132" spans="1:7" x14ac:dyDescent="0.3">
      <c r="A132" s="116"/>
      <c r="B132" s="109" t="s">
        <v>210</v>
      </c>
      <c r="C132" s="4"/>
      <c r="D132" s="37"/>
      <c r="E132" s="11"/>
      <c r="F132" s="116"/>
      <c r="G132" s="116"/>
    </row>
    <row r="133" spans="1:7" x14ac:dyDescent="0.3">
      <c r="A133" s="116"/>
      <c r="B133" s="110" t="s">
        <v>211</v>
      </c>
      <c r="C133" s="24"/>
      <c r="D133" s="47"/>
      <c r="E133" s="11"/>
      <c r="F133" s="116"/>
      <c r="G133" s="116"/>
    </row>
    <row r="134" spans="1:7" x14ac:dyDescent="0.3">
      <c r="A134" s="116"/>
      <c r="B134" s="109" t="s">
        <v>346</v>
      </c>
      <c r="C134" s="24"/>
      <c r="D134" s="33"/>
      <c r="E134" s="79"/>
      <c r="F134" s="116"/>
      <c r="G134" s="116"/>
    </row>
    <row r="135" spans="1:7" x14ac:dyDescent="0.3">
      <c r="A135" s="116"/>
      <c r="B135" s="109" t="s">
        <v>213</v>
      </c>
      <c r="C135" s="24"/>
      <c r="D135" s="33"/>
      <c r="E135" s="79"/>
      <c r="F135" s="116"/>
      <c r="G135" s="116"/>
    </row>
    <row r="136" spans="1:7" ht="25.5" customHeight="1" x14ac:dyDescent="0.3">
      <c r="A136" s="116"/>
      <c r="B136" s="111" t="s">
        <v>215</v>
      </c>
      <c r="C136" s="33"/>
      <c r="D136" s="10"/>
      <c r="E136" s="33"/>
      <c r="F136" s="116"/>
      <c r="G136" s="116"/>
    </row>
    <row r="137" spans="1:7" ht="12" customHeight="1" thickBot="1" x14ac:dyDescent="0.35">
      <c r="A137" s="116"/>
      <c r="B137" s="112"/>
      <c r="C137" s="52"/>
      <c r="D137" s="52"/>
      <c r="E137" s="52"/>
      <c r="F137" s="116"/>
      <c r="G137" s="116"/>
    </row>
    <row r="138" spans="1:7" ht="12" customHeight="1" thickBot="1" x14ac:dyDescent="0.35">
      <c r="A138" s="116"/>
      <c r="B138" s="88" t="s">
        <v>216</v>
      </c>
      <c r="C138" s="36"/>
      <c r="D138" s="36"/>
      <c r="E138" s="36"/>
      <c r="F138" s="116"/>
      <c r="G138" s="116"/>
    </row>
    <row r="139" spans="1:7" ht="86.25" customHeight="1" x14ac:dyDescent="0.3">
      <c r="A139" s="116"/>
      <c r="B139" s="113" t="s">
        <v>218</v>
      </c>
      <c r="C139" s="557"/>
      <c r="D139" s="557"/>
      <c r="E139" s="557"/>
      <c r="F139" s="116"/>
      <c r="G139" s="116"/>
    </row>
    <row r="140" spans="1:7" x14ac:dyDescent="0.3">
      <c r="A140" s="116"/>
      <c r="B140" s="10"/>
      <c r="C140" s="33"/>
      <c r="D140" s="33"/>
      <c r="E140" s="33"/>
      <c r="F140" s="116"/>
      <c r="G140" s="116"/>
    </row>
    <row r="141" spans="1:7" ht="12.5" thickBot="1" x14ac:dyDescent="0.35">
      <c r="A141" s="116"/>
      <c r="B141" s="125"/>
      <c r="C141" s="53"/>
      <c r="D141" s="53"/>
      <c r="E141" s="53"/>
      <c r="F141" s="116"/>
      <c r="G141" s="116"/>
    </row>
    <row r="142" spans="1:7" ht="13.5" customHeight="1" x14ac:dyDescent="0.3">
      <c r="A142" s="116"/>
      <c r="B142" s="33"/>
      <c r="C142" s="33"/>
      <c r="D142" s="33"/>
      <c r="E142" s="33"/>
      <c r="F142" s="116"/>
      <c r="G142" s="116"/>
    </row>
    <row r="143" spans="1:7" x14ac:dyDescent="0.3">
      <c r="A143" s="116"/>
      <c r="B143" s="30" t="s">
        <v>223</v>
      </c>
      <c r="C143" s="82"/>
      <c r="D143" s="82"/>
      <c r="E143" s="82"/>
      <c r="F143" s="116"/>
      <c r="G143" s="116"/>
    </row>
    <row r="144" spans="1:7" x14ac:dyDescent="0.3">
      <c r="A144" s="116"/>
      <c r="B144" s="33" t="s">
        <v>225</v>
      </c>
      <c r="C144" s="563"/>
      <c r="D144" s="563"/>
      <c r="E144" s="563"/>
      <c r="F144" s="116"/>
      <c r="G144" s="116"/>
    </row>
    <row r="145" spans="1:7" x14ac:dyDescent="0.3">
      <c r="A145" s="116"/>
      <c r="B145" s="33" t="s">
        <v>227</v>
      </c>
      <c r="C145" s="565"/>
      <c r="D145" s="565"/>
      <c r="E145" s="565"/>
      <c r="F145" s="116"/>
      <c r="G145" s="116"/>
    </row>
    <row r="146" spans="1:7" x14ac:dyDescent="0.3">
      <c r="A146" s="116"/>
      <c r="B146" s="114" t="s">
        <v>229</v>
      </c>
      <c r="C146" s="545"/>
      <c r="D146" s="545"/>
      <c r="E146" s="545"/>
      <c r="F146" s="116"/>
      <c r="G146" s="116"/>
    </row>
    <row r="147" spans="1:7" ht="30" customHeight="1" x14ac:dyDescent="0.3">
      <c r="A147" s="116"/>
      <c r="B147" s="115" t="s">
        <v>347</v>
      </c>
      <c r="C147" s="555"/>
      <c r="D147" s="555"/>
      <c r="E147" s="555"/>
      <c r="F147" s="116"/>
      <c r="G147" s="116"/>
    </row>
    <row r="148" spans="1:7" ht="1.9" customHeight="1" x14ac:dyDescent="0.3">
      <c r="A148" s="116"/>
      <c r="B148" s="116"/>
      <c r="C148" s="116"/>
      <c r="D148" s="116"/>
      <c r="E148" s="124"/>
      <c r="F148" s="116"/>
      <c r="G148" s="116"/>
    </row>
    <row r="149" spans="1:7" ht="8.25" customHeight="1" x14ac:dyDescent="0.3">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opLeftCell="A103" zoomScaleNormal="100" workbookViewId="0">
      <selection activeCell="F111" sqref="F111:H111"/>
    </sheetView>
  </sheetViews>
  <sheetFormatPr defaultColWidth="0" defaultRowHeight="14.5" x14ac:dyDescent="0.35"/>
  <cols>
    <col min="1" max="1" width="8.81640625" style="12" customWidth="1"/>
    <col min="2" max="2" width="28.54296875" style="298" customWidth="1"/>
    <col min="3" max="3" width="8.81640625" style="298" customWidth="1"/>
    <col min="4" max="4" width="54.81640625" style="298" customWidth="1"/>
    <col min="5" max="5" width="20.7265625" style="298" bestFit="1" customWidth="1"/>
    <col min="6" max="6" width="15.54296875" style="298" customWidth="1"/>
    <col min="7" max="7" width="20.7265625" style="298" bestFit="1" customWidth="1"/>
    <col min="8" max="8" width="15.453125" style="298" customWidth="1"/>
    <col min="9" max="9" width="8.81640625" style="298" customWidth="1"/>
    <col min="10" max="10" width="8.81640625" style="12" customWidth="1"/>
    <col min="11" max="14" width="2.7265625" hidden="1" customWidth="1"/>
    <col min="15" max="15" width="21.26953125" hidden="1" customWidth="1"/>
    <col min="16" max="256" width="2.7265625" hidden="1" customWidth="1"/>
    <col min="257" max="16384" width="2.7265625" hidden="1"/>
  </cols>
  <sheetData>
    <row r="1" spans="2:12" ht="22.9" customHeight="1" thickBot="1" x14ac:dyDescent="0.4"/>
    <row r="2" spans="2:12" ht="25.9" customHeight="1" thickTop="1" x14ac:dyDescent="0.35">
      <c r="B2" s="627" t="s">
        <v>401</v>
      </c>
      <c r="C2" s="628"/>
      <c r="D2" s="628"/>
      <c r="E2" s="628"/>
      <c r="F2" s="628"/>
      <c r="G2" s="617" t="s">
        <v>348</v>
      </c>
      <c r="H2" s="617"/>
      <c r="I2" s="618"/>
    </row>
    <row r="3" spans="2:12" ht="70.5" customHeight="1" x14ac:dyDescent="0.35">
      <c r="B3" s="625" t="s">
        <v>576</v>
      </c>
      <c r="C3" s="626"/>
      <c r="D3" s="626"/>
      <c r="E3" s="626"/>
      <c r="F3" s="626"/>
      <c r="G3" s="368" t="s">
        <v>470</v>
      </c>
      <c r="H3" s="307"/>
      <c r="I3" s="299"/>
    </row>
    <row r="4" spans="2:12" s="12" customFormat="1" x14ac:dyDescent="0.35">
      <c r="B4" s="409" t="s">
        <v>7</v>
      </c>
      <c r="C4" s="621" t="str">
        <f>IF(ISBLANK('Finansiniai duomenys'!C8)," ",'Finansiniai duomenys'!C8)</f>
        <v>SĮ „Kaišiadorių paslaugos“</v>
      </c>
      <c r="D4" s="621"/>
      <c r="E4" s="621"/>
      <c r="F4" s="621"/>
      <c r="G4" s="621"/>
      <c r="H4" s="621"/>
      <c r="I4" s="620"/>
      <c r="K4"/>
    </row>
    <row r="5" spans="2:12" s="12" customFormat="1" x14ac:dyDescent="0.35">
      <c r="B5" s="409" t="s">
        <v>543</v>
      </c>
      <c r="C5" s="619" t="str">
        <f>IFERROR(VLOOKUP(C4,'Finansiniai duomenys'!R2:T232,3,FALSE),"")</f>
        <v>Kaišiadorių rajono savivaldybė</v>
      </c>
      <c r="D5" s="619"/>
      <c r="E5" s="619"/>
      <c r="F5" s="619"/>
      <c r="G5" s="619"/>
      <c r="H5" s="619"/>
      <c r="I5" s="620"/>
      <c r="K5"/>
    </row>
    <row r="6" spans="2:12" s="12" customFormat="1" x14ac:dyDescent="0.35">
      <c r="B6" s="409" t="s">
        <v>13</v>
      </c>
      <c r="C6" s="619">
        <f>IFERROR(VLOOKUP(C4,'Finansiniai duomenys'!R2:T232,2,FALSE),"")</f>
        <v>258847030</v>
      </c>
      <c r="D6" s="619"/>
      <c r="E6" s="619"/>
      <c r="F6" s="619"/>
      <c r="G6" s="619"/>
      <c r="H6" s="619"/>
      <c r="I6" s="620"/>
      <c r="K6"/>
    </row>
    <row r="7" spans="2:12" x14ac:dyDescent="0.35">
      <c r="B7" s="409" t="s">
        <v>20</v>
      </c>
      <c r="C7" s="619" t="str">
        <f>IFERROR(VLOOKUP(C4,'Finansiniai duomenys'!R2:V232,5,FALSE),"")</f>
        <v xml:space="preserve">Daugiafunkcinių paslaugų teikimo sektorius </v>
      </c>
      <c r="D7" s="619"/>
      <c r="E7" s="619"/>
      <c r="F7" s="619"/>
      <c r="G7" s="619"/>
      <c r="H7" s="619"/>
      <c r="I7" s="620"/>
      <c r="L7" s="12"/>
    </row>
    <row r="8" spans="2:12" x14ac:dyDescent="0.35">
      <c r="B8" s="367"/>
      <c r="C8" s="369"/>
      <c r="D8" s="369"/>
      <c r="E8" s="82"/>
      <c r="F8" s="370"/>
      <c r="G8" s="82"/>
      <c r="H8" s="371"/>
      <c r="I8" s="299"/>
      <c r="L8" s="12"/>
    </row>
    <row r="9" spans="2:12" x14ac:dyDescent="0.35">
      <c r="B9" s="367"/>
      <c r="C9" s="369"/>
      <c r="D9" s="369"/>
      <c r="E9" s="82"/>
      <c r="F9" s="370"/>
      <c r="G9" s="82"/>
      <c r="H9" s="371"/>
      <c r="I9" s="299"/>
    </row>
    <row r="10" spans="2:12" x14ac:dyDescent="0.35">
      <c r="B10" s="367"/>
      <c r="C10" s="385"/>
      <c r="D10" s="385"/>
      <c r="E10" s="82"/>
      <c r="F10" s="321"/>
      <c r="G10" s="321"/>
      <c r="H10" s="321"/>
      <c r="I10" s="482"/>
    </row>
    <row r="11" spans="2:12" ht="26.25" customHeight="1" x14ac:dyDescent="0.35">
      <c r="B11" s="480"/>
      <c r="C11" s="471" t="s">
        <v>529</v>
      </c>
      <c r="D11" s="468"/>
      <c r="E11" s="469"/>
      <c r="F11" s="474" t="s">
        <v>562</v>
      </c>
      <c r="G11" s="469"/>
      <c r="H11" s="475" t="s">
        <v>563</v>
      </c>
      <c r="I11" s="470"/>
    </row>
    <row r="12" spans="2:12" ht="18" customHeight="1" x14ac:dyDescent="0.35">
      <c r="B12" s="480"/>
      <c r="C12" s="476" t="s">
        <v>541</v>
      </c>
      <c r="D12" s="385"/>
      <c r="E12" s="82"/>
      <c r="F12" s="82"/>
      <c r="G12" s="82"/>
      <c r="H12" s="82"/>
      <c r="I12" s="299"/>
    </row>
    <row r="13" spans="2:12" x14ac:dyDescent="0.35">
      <c r="B13" s="480"/>
      <c r="C13" s="476" t="s">
        <v>528</v>
      </c>
      <c r="D13" s="385"/>
      <c r="E13" s="82"/>
      <c r="F13" s="522">
        <f>'Finansiniai duomenys'!C34</f>
        <v>2307.6999999999998</v>
      </c>
      <c r="G13" s="82"/>
      <c r="H13" s="522">
        <f>'Finansiniai duomenys'!E34</f>
        <v>2621</v>
      </c>
      <c r="I13" s="299"/>
    </row>
    <row r="14" spans="2:12" x14ac:dyDescent="0.35">
      <c r="B14" s="480"/>
      <c r="C14" s="478" t="s">
        <v>530</v>
      </c>
      <c r="D14" s="524" t="s">
        <v>616</v>
      </c>
      <c r="E14" s="82"/>
      <c r="F14" s="523">
        <v>571.20000000000005</v>
      </c>
      <c r="G14" s="82"/>
      <c r="H14" s="523">
        <v>715.8</v>
      </c>
      <c r="I14" s="299"/>
    </row>
    <row r="15" spans="2:12" x14ac:dyDescent="0.35">
      <c r="B15" s="480"/>
      <c r="C15" s="478" t="s">
        <v>531</v>
      </c>
      <c r="D15" s="524" t="s">
        <v>617</v>
      </c>
      <c r="E15" s="82"/>
      <c r="F15" s="523">
        <v>1670.9</v>
      </c>
      <c r="G15" s="82"/>
      <c r="H15" s="523">
        <v>1869.2</v>
      </c>
      <c r="I15" s="299"/>
    </row>
    <row r="16" spans="2:12" x14ac:dyDescent="0.35">
      <c r="B16" s="480"/>
      <c r="C16" s="478" t="s">
        <v>532</v>
      </c>
      <c r="D16" s="524" t="s">
        <v>618</v>
      </c>
      <c r="E16" s="82"/>
      <c r="F16" s="523">
        <v>65.599999999999994</v>
      </c>
      <c r="G16" s="82"/>
      <c r="H16" s="523">
        <v>5.5</v>
      </c>
      <c r="I16" s="299"/>
    </row>
    <row r="17" spans="2:15" x14ac:dyDescent="0.35">
      <c r="B17" s="480"/>
      <c r="C17" s="478" t="s">
        <v>533</v>
      </c>
      <c r="D17" s="524" t="s">
        <v>619</v>
      </c>
      <c r="E17" s="82"/>
      <c r="F17" s="523">
        <v>0</v>
      </c>
      <c r="G17" s="82"/>
      <c r="H17" s="523">
        <v>30.5</v>
      </c>
      <c r="I17" s="299"/>
    </row>
    <row r="18" spans="2:15" x14ac:dyDescent="0.35">
      <c r="B18" s="480"/>
      <c r="C18" s="478" t="s">
        <v>534</v>
      </c>
      <c r="D18" s="524"/>
      <c r="E18" s="82"/>
      <c r="F18" s="523"/>
      <c r="G18" s="82"/>
      <c r="H18" s="523"/>
      <c r="I18" s="299"/>
    </row>
    <row r="19" spans="2:15" x14ac:dyDescent="0.35">
      <c r="B19" s="480"/>
      <c r="C19" s="478" t="s">
        <v>535</v>
      </c>
      <c r="D19" s="524"/>
      <c r="E19" s="82"/>
      <c r="F19" s="523"/>
      <c r="G19" s="82"/>
      <c r="H19" s="523"/>
      <c r="I19" s="299"/>
    </row>
    <row r="20" spans="2:15" x14ac:dyDescent="0.35">
      <c r="B20" s="480"/>
      <c r="C20" s="478" t="s">
        <v>536</v>
      </c>
      <c r="D20" s="524"/>
      <c r="E20" s="82"/>
      <c r="F20" s="523"/>
      <c r="G20" s="82"/>
      <c r="H20" s="523"/>
      <c r="I20" s="299"/>
    </row>
    <row r="21" spans="2:15" x14ac:dyDescent="0.35">
      <c r="B21" s="480"/>
      <c r="C21" s="478" t="s">
        <v>537</v>
      </c>
      <c r="D21" s="524"/>
      <c r="E21" s="82"/>
      <c r="F21" s="523"/>
      <c r="G21" s="82"/>
      <c r="H21" s="523"/>
      <c r="I21" s="299"/>
    </row>
    <row r="22" spans="2:15" x14ac:dyDescent="0.35">
      <c r="B22" s="480"/>
      <c r="C22" s="478" t="s">
        <v>539</v>
      </c>
      <c r="D22" s="524"/>
      <c r="E22" s="82"/>
      <c r="F22" s="523"/>
      <c r="G22" s="82"/>
      <c r="H22" s="523"/>
      <c r="I22" s="299"/>
    </row>
    <row r="23" spans="2:15" x14ac:dyDescent="0.35">
      <c r="B23" s="480"/>
      <c r="C23" s="478" t="s">
        <v>540</v>
      </c>
      <c r="D23" s="524"/>
      <c r="E23" s="82"/>
      <c r="F23" s="523"/>
      <c r="G23" s="82"/>
      <c r="H23" s="523"/>
      <c r="I23" s="299"/>
    </row>
    <row r="24" spans="2:15" x14ac:dyDescent="0.35">
      <c r="B24" s="480"/>
      <c r="C24" s="477" t="s">
        <v>538</v>
      </c>
      <c r="D24" s="385"/>
      <c r="E24" s="82"/>
      <c r="F24" s="522">
        <f>F13-F14-F15-F16-F17-F18-F19-F20-F21-F22-F23</f>
        <v>-3.1263880373444408E-13</v>
      </c>
      <c r="G24" s="82"/>
      <c r="H24" s="522">
        <f>H13-H14-H15-H16-H17-H18-H19-H20-H21-H22-H23</f>
        <v>0</v>
      </c>
      <c r="I24" s="299"/>
    </row>
    <row r="25" spans="2:15" ht="15" thickBot="1" x14ac:dyDescent="0.4">
      <c r="B25" s="367"/>
      <c r="C25" s="472"/>
      <c r="D25" s="473"/>
      <c r="E25" s="383"/>
      <c r="F25" s="383"/>
      <c r="G25" s="383"/>
      <c r="H25" s="383"/>
      <c r="I25" s="384"/>
    </row>
    <row r="26" spans="2:15" ht="15.5" thickTop="1" thickBot="1" x14ac:dyDescent="0.4">
      <c r="B26" s="367"/>
      <c r="C26" s="385"/>
      <c r="D26" s="385"/>
      <c r="E26" s="82"/>
      <c r="F26" s="82"/>
      <c r="G26" s="82"/>
      <c r="H26" s="82"/>
      <c r="I26" s="299"/>
    </row>
    <row r="27" spans="2:15" ht="39.75" customHeight="1" thickTop="1" thickBot="1" x14ac:dyDescent="0.4">
      <c r="B27" s="367"/>
      <c r="C27" s="629" t="s">
        <v>613</v>
      </c>
      <c r="D27" s="630"/>
      <c r="E27" s="630"/>
      <c r="F27" s="630"/>
      <c r="G27" s="630"/>
      <c r="H27" s="630"/>
      <c r="I27" s="631"/>
      <c r="J27" s="501"/>
      <c r="O27" s="514" t="s">
        <v>609</v>
      </c>
    </row>
    <row r="28" spans="2:15" ht="27.75" customHeight="1" thickBot="1" x14ac:dyDescent="0.4">
      <c r="B28" s="367"/>
      <c r="C28" s="622" t="s">
        <v>590</v>
      </c>
      <c r="D28" s="623"/>
      <c r="E28" s="623"/>
      <c r="F28" s="624" t="s">
        <v>592</v>
      </c>
      <c r="G28" s="624"/>
      <c r="H28" s="624"/>
      <c r="I28" s="515"/>
      <c r="O28" s="502" t="s">
        <v>591</v>
      </c>
    </row>
    <row r="29" spans="2:15" ht="27.75" customHeight="1" thickBot="1" x14ac:dyDescent="0.4">
      <c r="B29" s="367"/>
      <c r="C29" s="615" t="s">
        <v>602</v>
      </c>
      <c r="D29" s="616"/>
      <c r="E29" s="616"/>
      <c r="F29" s="624" t="s">
        <v>612</v>
      </c>
      <c r="G29" s="624"/>
      <c r="H29" s="624"/>
      <c r="I29" s="515"/>
      <c r="O29" s="521" t="s">
        <v>592</v>
      </c>
    </row>
    <row r="30" spans="2:15" ht="27.75" customHeight="1" thickBot="1" x14ac:dyDescent="0.4">
      <c r="B30" s="367"/>
      <c r="C30" s="615" t="s">
        <v>603</v>
      </c>
      <c r="D30" s="616"/>
      <c r="E30" s="616"/>
      <c r="F30" s="624" t="s">
        <v>596</v>
      </c>
      <c r="G30" s="624"/>
      <c r="H30" s="624"/>
      <c r="I30" s="515"/>
      <c r="O30" s="503" t="s">
        <v>593</v>
      </c>
    </row>
    <row r="31" spans="2:15" ht="15.75" customHeight="1" thickBot="1" x14ac:dyDescent="0.4">
      <c r="B31" s="367"/>
      <c r="C31" s="615" t="s">
        <v>610</v>
      </c>
      <c r="D31" s="616"/>
      <c r="E31" s="616"/>
      <c r="F31" s="616"/>
      <c r="G31" s="516"/>
      <c r="H31" s="516"/>
      <c r="I31" s="515"/>
    </row>
    <row r="32" spans="2:15" ht="15" thickBot="1" x14ac:dyDescent="0.4">
      <c r="B32" s="367"/>
      <c r="C32" s="635" t="s">
        <v>604</v>
      </c>
      <c r="D32" s="636"/>
      <c r="E32" s="636"/>
      <c r="F32" s="82"/>
      <c r="G32" s="523" t="s">
        <v>198</v>
      </c>
      <c r="H32" s="82"/>
      <c r="I32" s="299"/>
    </row>
    <row r="33" spans="2:15" ht="15" thickBot="1" x14ac:dyDescent="0.4">
      <c r="B33" s="367"/>
      <c r="C33" s="635" t="s">
        <v>605</v>
      </c>
      <c r="D33" s="636"/>
      <c r="E33" s="636"/>
      <c r="F33" s="82"/>
      <c r="G33" s="523" t="s">
        <v>198</v>
      </c>
      <c r="H33" s="82"/>
      <c r="I33" s="299"/>
      <c r="O33" s="504" t="s">
        <v>594</v>
      </c>
    </row>
    <row r="34" spans="2:15" ht="15" thickBot="1" x14ac:dyDescent="0.4">
      <c r="B34" s="367"/>
      <c r="C34" s="635" t="s">
        <v>606</v>
      </c>
      <c r="D34" s="636"/>
      <c r="E34" s="636"/>
      <c r="F34" s="82"/>
      <c r="G34" s="523" t="s">
        <v>198</v>
      </c>
      <c r="H34" s="82"/>
      <c r="I34" s="299"/>
      <c r="O34" s="505" t="s">
        <v>595</v>
      </c>
    </row>
    <row r="35" spans="2:15" ht="15" thickBot="1" x14ac:dyDescent="0.4">
      <c r="B35" s="367"/>
      <c r="C35" s="635" t="s">
        <v>607</v>
      </c>
      <c r="D35" s="636"/>
      <c r="E35" s="636"/>
      <c r="F35" s="82"/>
      <c r="G35" s="523" t="s">
        <v>198</v>
      </c>
      <c r="H35" s="82"/>
      <c r="I35" s="299"/>
      <c r="O35" s="506" t="s">
        <v>596</v>
      </c>
    </row>
    <row r="36" spans="2:15" ht="15" thickBot="1" x14ac:dyDescent="0.4">
      <c r="B36" s="367"/>
      <c r="C36" s="637" t="s">
        <v>608</v>
      </c>
      <c r="D36" s="638"/>
      <c r="E36" s="638"/>
      <c r="F36" s="517"/>
      <c r="G36" s="523" t="s">
        <v>198</v>
      </c>
      <c r="H36" s="517"/>
      <c r="I36" s="518"/>
      <c r="O36" s="507" t="s">
        <v>597</v>
      </c>
    </row>
    <row r="37" spans="2:15" ht="63" customHeight="1" thickBot="1" x14ac:dyDescent="0.4">
      <c r="B37" s="519"/>
      <c r="C37" s="632" t="s">
        <v>611</v>
      </c>
      <c r="D37" s="633"/>
      <c r="E37" s="633"/>
      <c r="F37" s="634"/>
      <c r="G37" s="634"/>
      <c r="H37" s="634"/>
      <c r="I37" s="520"/>
      <c r="O37" s="508" t="s">
        <v>612</v>
      </c>
    </row>
    <row r="38" spans="2:15" ht="15.5" thickTop="1" thickBot="1" x14ac:dyDescent="0.4">
      <c r="B38" s="367"/>
      <c r="C38" s="385"/>
      <c r="D38" s="385"/>
      <c r="E38" s="82"/>
      <c r="F38" s="82"/>
      <c r="G38" s="82"/>
      <c r="H38" s="82"/>
      <c r="I38" s="299"/>
    </row>
    <row r="39" spans="2:15" ht="25" thickTop="1" thickBot="1" x14ac:dyDescent="0.4">
      <c r="B39" s="367"/>
      <c r="C39" s="490" t="s">
        <v>385</v>
      </c>
      <c r="D39" s="491"/>
      <c r="E39" s="492"/>
      <c r="F39" s="410" t="s">
        <v>562</v>
      </c>
      <c r="G39" s="488"/>
      <c r="H39" s="487" t="s">
        <v>563</v>
      </c>
      <c r="I39" s="493"/>
      <c r="O39" s="510" t="s">
        <v>598</v>
      </c>
    </row>
    <row r="40" spans="2:15" ht="15" thickBot="1" x14ac:dyDescent="0.4">
      <c r="B40" s="367"/>
      <c r="C40" s="489" t="s">
        <v>520</v>
      </c>
      <c r="D40" s="416"/>
      <c r="E40" s="417"/>
      <c r="F40" s="526"/>
      <c r="G40" s="486"/>
      <c r="H40" s="527"/>
      <c r="I40" s="484"/>
      <c r="O40" s="511" t="s">
        <v>599</v>
      </c>
    </row>
    <row r="41" spans="2:15" ht="15" thickBot="1" x14ac:dyDescent="0.4">
      <c r="B41" s="367"/>
      <c r="C41" s="444" t="s">
        <v>523</v>
      </c>
      <c r="D41" s="445"/>
      <c r="E41" s="446"/>
      <c r="F41" s="485"/>
      <c r="G41" s="448"/>
      <c r="H41" s="447"/>
      <c r="I41" s="449"/>
      <c r="O41" s="512" t="s">
        <v>600</v>
      </c>
    </row>
    <row r="42" spans="2:15" ht="15" thickBot="1" x14ac:dyDescent="0.4">
      <c r="B42" s="367"/>
      <c r="C42" s="367" t="s">
        <v>512</v>
      </c>
      <c r="D42" s="82"/>
      <c r="E42" s="82"/>
      <c r="F42" s="523"/>
      <c r="G42" s="82"/>
      <c r="H42" s="523"/>
      <c r="I42" s="299"/>
      <c r="O42" s="513" t="s">
        <v>601</v>
      </c>
    </row>
    <row r="43" spans="2:15" ht="15" thickBot="1" x14ac:dyDescent="0.4">
      <c r="B43" s="367"/>
      <c r="C43" s="367" t="s">
        <v>515</v>
      </c>
      <c r="D43" s="82"/>
      <c r="E43" s="82"/>
      <c r="F43" s="523"/>
      <c r="G43" s="82"/>
      <c r="H43" s="523"/>
      <c r="I43" s="299"/>
      <c r="O43" s="509" t="s">
        <v>612</v>
      </c>
    </row>
    <row r="44" spans="2:15" x14ac:dyDescent="0.35">
      <c r="B44" s="367"/>
      <c r="C44" s="367" t="s">
        <v>513</v>
      </c>
      <c r="D44" s="82"/>
      <c r="E44" s="82"/>
      <c r="F44" s="523"/>
      <c r="G44" s="82"/>
      <c r="H44" s="523"/>
      <c r="I44" s="299"/>
    </row>
    <row r="45" spans="2:15" x14ac:dyDescent="0.35">
      <c r="B45" s="367"/>
      <c r="C45" s="367" t="s">
        <v>517</v>
      </c>
      <c r="D45" s="82"/>
      <c r="E45" s="82"/>
      <c r="F45" s="523"/>
      <c r="G45" s="82"/>
      <c r="H45" s="523"/>
      <c r="I45" s="299"/>
    </row>
    <row r="46" spans="2:15" ht="15" thickBot="1" x14ac:dyDescent="0.4">
      <c r="B46" s="367"/>
      <c r="C46" s="377" t="s">
        <v>514</v>
      </c>
      <c r="D46" s="378"/>
      <c r="E46" s="378"/>
      <c r="F46" s="528"/>
      <c r="G46" s="378"/>
      <c r="H46" s="528"/>
      <c r="I46" s="379"/>
    </row>
    <row r="47" spans="2:15" ht="15" thickBot="1" x14ac:dyDescent="0.4">
      <c r="B47" s="367"/>
      <c r="C47" s="425" t="s">
        <v>516</v>
      </c>
      <c r="D47" s="419"/>
      <c r="E47" s="419"/>
      <c r="F47" s="529"/>
      <c r="G47" s="419"/>
      <c r="H47" s="526"/>
      <c r="I47" s="430"/>
    </row>
    <row r="48" spans="2:15" ht="15" thickBot="1" x14ac:dyDescent="0.4">
      <c r="B48" s="367"/>
      <c r="C48" s="442" t="s">
        <v>518</v>
      </c>
      <c r="D48" s="419"/>
      <c r="E48" s="419"/>
      <c r="F48" s="526"/>
      <c r="G48" s="419"/>
      <c r="H48" s="526"/>
      <c r="I48" s="443"/>
    </row>
    <row r="49" spans="2:10" ht="15" thickBot="1" x14ac:dyDescent="0.4">
      <c r="B49" s="367"/>
      <c r="C49" s="382" t="s">
        <v>519</v>
      </c>
      <c r="D49" s="383"/>
      <c r="E49" s="383"/>
      <c r="F49" s="529"/>
      <c r="G49" s="383"/>
      <c r="H49" s="529"/>
      <c r="I49" s="384"/>
    </row>
    <row r="50" spans="2:10" ht="15.5" thickTop="1" thickBot="1" x14ac:dyDescent="0.4">
      <c r="B50" s="367"/>
      <c r="C50" s="450"/>
      <c r="D50" s="82"/>
      <c r="E50" s="82"/>
      <c r="F50" s="494"/>
      <c r="G50" s="82"/>
      <c r="H50" s="494"/>
      <c r="I50" s="299"/>
    </row>
    <row r="51" spans="2:10" ht="25" thickTop="1" thickBot="1" x14ac:dyDescent="0.4">
      <c r="B51" s="481"/>
      <c r="C51" s="433" t="s">
        <v>384</v>
      </c>
      <c r="D51" s="387"/>
      <c r="E51" s="388"/>
      <c r="F51" s="410" t="s">
        <v>562</v>
      </c>
      <c r="G51" s="390"/>
      <c r="H51" s="487" t="s">
        <v>563</v>
      </c>
      <c r="I51" s="391"/>
    </row>
    <row r="52" spans="2:10" ht="15" thickTop="1" x14ac:dyDescent="0.35">
      <c r="B52" s="480"/>
      <c r="C52" s="380" t="s">
        <v>505</v>
      </c>
      <c r="D52" s="381"/>
      <c r="E52" s="65"/>
      <c r="F52" s="530"/>
      <c r="G52" s="413"/>
      <c r="H52" s="533"/>
      <c r="I52" s="483"/>
    </row>
    <row r="53" spans="2:10" ht="15" thickBot="1" x14ac:dyDescent="0.4">
      <c r="B53" s="480"/>
      <c r="C53" s="378" t="s">
        <v>506</v>
      </c>
      <c r="D53" s="416"/>
      <c r="E53" s="417"/>
      <c r="F53" s="531"/>
      <c r="G53" s="418"/>
      <c r="H53" s="531"/>
      <c r="I53" s="484"/>
    </row>
    <row r="54" spans="2:10" ht="15" thickBot="1" x14ac:dyDescent="0.4">
      <c r="B54" s="480"/>
      <c r="C54" s="419" t="s">
        <v>507</v>
      </c>
      <c r="D54" s="419"/>
      <c r="E54" s="419"/>
      <c r="F54" s="532"/>
      <c r="G54" s="419"/>
      <c r="H54" s="532"/>
      <c r="I54" s="430"/>
    </row>
    <row r="55" spans="2:10" x14ac:dyDescent="0.35">
      <c r="B55" s="480"/>
      <c r="C55" s="82" t="s">
        <v>511</v>
      </c>
      <c r="D55" s="82"/>
      <c r="E55" s="82"/>
      <c r="F55" s="533"/>
      <c r="G55" s="82"/>
      <c r="H55" s="533"/>
      <c r="I55" s="299"/>
    </row>
    <row r="56" spans="2:10" x14ac:dyDescent="0.35">
      <c r="B56" s="480"/>
      <c r="C56" s="82" t="s">
        <v>508</v>
      </c>
      <c r="D56" s="82"/>
      <c r="E56" s="82"/>
      <c r="F56" s="534"/>
      <c r="G56" s="82"/>
      <c r="H56" s="534"/>
      <c r="I56" s="299"/>
    </row>
    <row r="57" spans="2:10" x14ac:dyDescent="0.35">
      <c r="B57" s="480"/>
      <c r="C57" s="82" t="s">
        <v>578</v>
      </c>
      <c r="D57" s="82"/>
      <c r="E57" s="82"/>
      <c r="F57" s="534"/>
      <c r="G57" s="82"/>
      <c r="H57" s="534"/>
      <c r="I57" s="299"/>
    </row>
    <row r="58" spans="2:10" x14ac:dyDescent="0.35">
      <c r="B58" s="480"/>
      <c r="C58" s="82" t="s">
        <v>583</v>
      </c>
      <c r="D58" s="82"/>
      <c r="E58" s="82"/>
      <c r="F58" s="534"/>
      <c r="G58" s="82"/>
      <c r="H58" s="534"/>
      <c r="I58" s="299"/>
    </row>
    <row r="59" spans="2:10" ht="15" thickBot="1" x14ac:dyDescent="0.4">
      <c r="B59" s="480"/>
      <c r="C59" s="479" t="s">
        <v>577</v>
      </c>
      <c r="D59" s="378"/>
      <c r="E59" s="378"/>
      <c r="F59" s="535"/>
      <c r="G59" s="378"/>
      <c r="H59" s="531"/>
      <c r="I59" s="379"/>
    </row>
    <row r="60" spans="2:10" x14ac:dyDescent="0.35">
      <c r="B60" s="480"/>
      <c r="C60" s="82" t="s">
        <v>509</v>
      </c>
      <c r="D60" s="82"/>
      <c r="E60" s="82"/>
      <c r="F60" s="533"/>
      <c r="G60" s="82"/>
      <c r="H60" s="530"/>
      <c r="I60" s="299"/>
    </row>
    <row r="61" spans="2:10" ht="15" thickBot="1" x14ac:dyDescent="0.4">
      <c r="B61" s="480"/>
      <c r="C61" s="378" t="s">
        <v>510</v>
      </c>
      <c r="D61" s="378"/>
      <c r="E61" s="378"/>
      <c r="F61" s="531"/>
      <c r="G61" s="378"/>
      <c r="H61" s="535"/>
      <c r="I61" s="379"/>
    </row>
    <row r="62" spans="2:10" ht="15" thickBot="1" x14ac:dyDescent="0.4">
      <c r="B62" s="480"/>
      <c r="C62" s="378" t="s">
        <v>547</v>
      </c>
      <c r="D62" s="378"/>
      <c r="E62" s="378"/>
      <c r="F62" s="532"/>
      <c r="G62" s="378"/>
      <c r="H62" s="536"/>
      <c r="I62" s="379"/>
    </row>
    <row r="63" spans="2:10" ht="15" thickBot="1" x14ac:dyDescent="0.4">
      <c r="B63" s="367"/>
      <c r="C63" s="82"/>
      <c r="D63" s="82"/>
      <c r="E63" s="82"/>
      <c r="F63" s="415"/>
      <c r="G63" s="82"/>
      <c r="H63" s="500"/>
      <c r="I63" s="384"/>
    </row>
    <row r="64" spans="2:10" ht="25" thickTop="1" thickBot="1" x14ac:dyDescent="0.4">
      <c r="B64" s="367"/>
      <c r="C64" s="372" t="s">
        <v>383</v>
      </c>
      <c r="D64" s="373"/>
      <c r="E64" s="374"/>
      <c r="F64" s="487" t="s">
        <v>562</v>
      </c>
      <c r="G64" s="411"/>
      <c r="H64" s="410" t="s">
        <v>563</v>
      </c>
      <c r="I64" s="412"/>
      <c r="J64" s="432"/>
    </row>
    <row r="65" spans="1:9" ht="15" thickBot="1" x14ac:dyDescent="0.4">
      <c r="B65" s="367"/>
      <c r="C65" s="377" t="s">
        <v>542</v>
      </c>
      <c r="D65" s="378"/>
      <c r="E65" s="378"/>
      <c r="F65" s="526"/>
      <c r="G65" s="378"/>
      <c r="H65" s="526"/>
      <c r="I65" s="379"/>
    </row>
    <row r="66" spans="1:9" x14ac:dyDescent="0.35">
      <c r="B66" s="367"/>
      <c r="C66" s="431" t="s">
        <v>521</v>
      </c>
      <c r="D66" s="300"/>
      <c r="E66" s="300"/>
      <c r="F66" s="537"/>
      <c r="G66" s="300"/>
      <c r="H66" s="537"/>
      <c r="I66" s="376"/>
    </row>
    <row r="67" spans="1:9" ht="15" thickBot="1" x14ac:dyDescent="0.4">
      <c r="B67" s="367"/>
      <c r="C67" s="434" t="s">
        <v>522</v>
      </c>
      <c r="D67" s="378"/>
      <c r="E67" s="378"/>
      <c r="F67" s="538"/>
      <c r="G67" s="378"/>
      <c r="H67" s="538"/>
      <c r="I67" s="435"/>
    </row>
    <row r="68" spans="1:9" x14ac:dyDescent="0.35">
      <c r="B68" s="367"/>
      <c r="C68" s="431" t="s">
        <v>524</v>
      </c>
      <c r="D68" s="300"/>
      <c r="E68" s="82"/>
      <c r="F68" s="537"/>
      <c r="G68" s="82"/>
      <c r="H68" s="537"/>
      <c r="I68" s="376"/>
    </row>
    <row r="69" spans="1:9" ht="15" thickBot="1" x14ac:dyDescent="0.4">
      <c r="B69" s="367"/>
      <c r="C69" s="434" t="s">
        <v>525</v>
      </c>
      <c r="D69" s="378"/>
      <c r="E69" s="378"/>
      <c r="F69" s="538"/>
      <c r="G69" s="378"/>
      <c r="H69" s="538"/>
      <c r="I69" s="435"/>
    </row>
    <row r="70" spans="1:9" x14ac:dyDescent="0.35">
      <c r="B70" s="367"/>
      <c r="C70" s="431" t="s">
        <v>526</v>
      </c>
      <c r="D70" s="300"/>
      <c r="E70" s="300"/>
      <c r="F70" s="537"/>
      <c r="G70" s="300"/>
      <c r="H70" s="537"/>
      <c r="I70" s="376"/>
    </row>
    <row r="71" spans="1:9" ht="15" thickBot="1" x14ac:dyDescent="0.4">
      <c r="B71" s="367"/>
      <c r="C71" s="434" t="s">
        <v>527</v>
      </c>
      <c r="D71" s="300"/>
      <c r="E71" s="300"/>
      <c r="F71" s="523"/>
      <c r="G71" s="300"/>
      <c r="H71" s="523"/>
      <c r="I71" s="376"/>
    </row>
    <row r="72" spans="1:9" ht="15" thickBot="1" x14ac:dyDescent="0.4">
      <c r="B72" s="367"/>
      <c r="C72" s="444" t="s">
        <v>523</v>
      </c>
      <c r="D72" s="445"/>
      <c r="E72" s="446"/>
      <c r="F72" s="447"/>
      <c r="G72" s="448"/>
      <c r="H72" s="447"/>
      <c r="I72" s="449"/>
    </row>
    <row r="73" spans="1:9" x14ac:dyDescent="0.35">
      <c r="B73" s="480"/>
      <c r="C73" s="82" t="s">
        <v>548</v>
      </c>
      <c r="D73" s="300"/>
      <c r="E73" s="300"/>
      <c r="F73" s="523"/>
      <c r="G73" s="300"/>
      <c r="H73" s="538"/>
      <c r="I73" s="376"/>
    </row>
    <row r="74" spans="1:9" x14ac:dyDescent="0.35">
      <c r="B74" s="480"/>
      <c r="C74" s="82" t="s">
        <v>549</v>
      </c>
      <c r="D74" s="300"/>
      <c r="E74" s="300"/>
      <c r="F74" s="523"/>
      <c r="G74" s="300"/>
      <c r="H74" s="523"/>
      <c r="I74" s="376"/>
    </row>
    <row r="75" spans="1:9" x14ac:dyDescent="0.35">
      <c r="B75" s="480"/>
      <c r="C75" s="82" t="s">
        <v>550</v>
      </c>
      <c r="D75" s="300"/>
      <c r="E75" s="300"/>
      <c r="F75" s="523"/>
      <c r="G75" s="300"/>
      <c r="H75" s="523"/>
      <c r="I75" s="376"/>
    </row>
    <row r="76" spans="1:9" ht="15" thickBot="1" x14ac:dyDescent="0.4">
      <c r="B76" s="480"/>
      <c r="C76" s="434" t="s">
        <v>551</v>
      </c>
      <c r="D76" s="378"/>
      <c r="E76" s="378"/>
      <c r="F76" s="528"/>
      <c r="G76" s="378"/>
      <c r="H76" s="528"/>
      <c r="I76" s="435"/>
    </row>
    <row r="77" spans="1:9" ht="15" thickBot="1" x14ac:dyDescent="0.4">
      <c r="B77" s="480"/>
      <c r="C77" s="479" t="s">
        <v>579</v>
      </c>
      <c r="D77" s="451"/>
      <c r="E77" s="451"/>
      <c r="F77" s="526"/>
      <c r="G77" s="451"/>
      <c r="H77" s="526"/>
      <c r="I77" s="435"/>
    </row>
    <row r="78" spans="1:9" ht="15" thickBot="1" x14ac:dyDescent="0.4">
      <c r="B78" s="367"/>
      <c r="C78" s="82"/>
      <c r="D78" s="415"/>
      <c r="E78" s="415"/>
      <c r="F78" s="415"/>
      <c r="G78" s="415"/>
      <c r="H78" s="415"/>
      <c r="I78" s="299"/>
    </row>
    <row r="79" spans="1:9" ht="24.5" thickTop="1" x14ac:dyDescent="0.35">
      <c r="B79" s="367"/>
      <c r="C79" s="386" t="s">
        <v>46</v>
      </c>
      <c r="D79" s="387"/>
      <c r="E79" s="388"/>
      <c r="F79" s="389" t="s">
        <v>562</v>
      </c>
      <c r="G79" s="390"/>
      <c r="H79" s="389" t="s">
        <v>563</v>
      </c>
      <c r="I79" s="391"/>
    </row>
    <row r="80" spans="1:9" ht="27" customHeight="1" thickBot="1" x14ac:dyDescent="0.4">
      <c r="A80" s="401"/>
      <c r="B80" s="367"/>
      <c r="C80" s="420" t="s">
        <v>490</v>
      </c>
      <c r="D80" s="421"/>
      <c r="E80" s="422"/>
      <c r="F80" s="538">
        <v>837.2</v>
      </c>
      <c r="G80" s="423"/>
      <c r="H80" s="538">
        <v>2811</v>
      </c>
      <c r="I80" s="424"/>
    </row>
    <row r="81" spans="1:9" ht="15" thickBot="1" x14ac:dyDescent="0.4">
      <c r="A81" s="401"/>
      <c r="B81" s="367"/>
      <c r="C81" s="425" t="s">
        <v>489</v>
      </c>
      <c r="D81" s="426"/>
      <c r="E81" s="427"/>
      <c r="F81" s="526">
        <v>11</v>
      </c>
      <c r="G81" s="428"/>
      <c r="H81" s="540">
        <v>9.9499999999999993</v>
      </c>
      <c r="I81" s="429"/>
    </row>
    <row r="82" spans="1:9" x14ac:dyDescent="0.35">
      <c r="A82" s="401"/>
      <c r="B82" s="367"/>
      <c r="C82" s="367" t="s">
        <v>556</v>
      </c>
      <c r="D82" s="82"/>
      <c r="E82" s="82"/>
      <c r="F82" s="527">
        <v>34</v>
      </c>
      <c r="G82" s="82"/>
      <c r="H82" s="537">
        <v>35</v>
      </c>
      <c r="I82" s="299"/>
    </row>
    <row r="83" spans="1:9" x14ac:dyDescent="0.35">
      <c r="A83" s="401"/>
      <c r="B83" s="367"/>
      <c r="C83" s="367" t="s">
        <v>382</v>
      </c>
      <c r="D83" s="82"/>
      <c r="E83" s="82"/>
      <c r="F83" s="523">
        <v>34</v>
      </c>
      <c r="G83" s="82"/>
      <c r="H83" s="523">
        <v>35</v>
      </c>
      <c r="I83" s="299"/>
    </row>
    <row r="84" spans="1:9" x14ac:dyDescent="0.35">
      <c r="A84" s="401"/>
      <c r="B84" s="367"/>
      <c r="C84" s="367" t="s">
        <v>394</v>
      </c>
      <c r="D84" s="82"/>
      <c r="E84" s="82"/>
      <c r="F84" s="523">
        <v>30</v>
      </c>
      <c r="G84" s="82"/>
      <c r="H84" s="523">
        <v>35</v>
      </c>
      <c r="I84" s="299"/>
    </row>
    <row r="85" spans="1:9" x14ac:dyDescent="0.35">
      <c r="A85" s="401"/>
      <c r="B85" s="367"/>
      <c r="C85" s="367" t="s">
        <v>395</v>
      </c>
      <c r="D85" s="82"/>
      <c r="E85" s="82"/>
      <c r="F85" s="523">
        <v>0</v>
      </c>
      <c r="G85" s="82"/>
      <c r="H85" s="523">
        <v>0</v>
      </c>
      <c r="I85" s="299"/>
    </row>
    <row r="86" spans="1:9" x14ac:dyDescent="0.35">
      <c r="A86" s="401"/>
      <c r="B86" s="367"/>
      <c r="C86" s="367" t="s">
        <v>396</v>
      </c>
      <c r="D86" s="82"/>
      <c r="E86" s="82"/>
      <c r="F86" s="523">
        <v>4</v>
      </c>
      <c r="G86" s="82"/>
      <c r="H86" s="523">
        <v>15</v>
      </c>
      <c r="I86" s="299"/>
    </row>
    <row r="87" spans="1:9" x14ac:dyDescent="0.35">
      <c r="A87" s="401"/>
      <c r="B87" s="367"/>
      <c r="C87" s="367" t="s">
        <v>397</v>
      </c>
      <c r="D87" s="82"/>
      <c r="E87" s="82"/>
      <c r="F87" s="523">
        <v>0</v>
      </c>
      <c r="G87" s="82"/>
      <c r="H87" s="523">
        <v>0</v>
      </c>
      <c r="I87" s="299"/>
    </row>
    <row r="88" spans="1:9" ht="15" thickBot="1" x14ac:dyDescent="0.4">
      <c r="A88" s="401"/>
      <c r="B88" s="367"/>
      <c r="C88" s="367" t="s">
        <v>393</v>
      </c>
      <c r="D88" s="82"/>
      <c r="E88" s="82"/>
      <c r="F88" s="538">
        <v>0</v>
      </c>
      <c r="G88" s="82"/>
      <c r="H88" s="538">
        <v>0</v>
      </c>
      <c r="I88" s="299"/>
    </row>
    <row r="89" spans="1:9" ht="15.5" thickTop="1" thickBot="1" x14ac:dyDescent="0.4">
      <c r="A89" s="401"/>
      <c r="B89" s="367"/>
      <c r="C89" s="392" t="s">
        <v>475</v>
      </c>
      <c r="D89" s="393"/>
      <c r="E89" s="393"/>
      <c r="F89" s="539">
        <v>0.2</v>
      </c>
      <c r="G89" s="393"/>
      <c r="H89" s="539">
        <v>0.18</v>
      </c>
      <c r="I89" s="394"/>
    </row>
    <row r="90" spans="1:9" ht="15.5" thickTop="1" thickBot="1" x14ac:dyDescent="0.4">
      <c r="A90" s="401"/>
      <c r="B90" s="367"/>
      <c r="C90" s="392" t="s">
        <v>582</v>
      </c>
      <c r="D90" s="393"/>
      <c r="E90" s="393"/>
      <c r="F90" s="529">
        <v>490825</v>
      </c>
      <c r="G90" s="393"/>
      <c r="H90" s="529">
        <v>472548</v>
      </c>
      <c r="I90" s="394"/>
    </row>
    <row r="91" spans="1:9" ht="15.5" thickTop="1" thickBot="1" x14ac:dyDescent="0.4">
      <c r="A91" s="401"/>
      <c r="B91" s="367"/>
      <c r="C91" s="82"/>
      <c r="D91" s="415"/>
      <c r="E91" s="415"/>
      <c r="F91" s="494"/>
      <c r="G91" s="415"/>
      <c r="H91" s="494"/>
      <c r="I91" s="299"/>
    </row>
    <row r="92" spans="1:9" ht="25" thickTop="1" thickBot="1" x14ac:dyDescent="0.4">
      <c r="A92" s="401"/>
      <c r="B92" s="367"/>
      <c r="C92" s="490" t="s">
        <v>552</v>
      </c>
      <c r="D92" s="491"/>
      <c r="E92" s="492"/>
      <c r="F92" s="487" t="s">
        <v>562</v>
      </c>
      <c r="G92" s="488"/>
      <c r="H92" s="487" t="s">
        <v>563</v>
      </c>
      <c r="I92" s="493"/>
    </row>
    <row r="93" spans="1:9" ht="27" customHeight="1" thickBot="1" x14ac:dyDescent="0.4">
      <c r="A93" s="401"/>
      <c r="B93" s="367"/>
      <c r="C93" s="489" t="s">
        <v>581</v>
      </c>
      <c r="D93" s="416"/>
      <c r="E93" s="417"/>
      <c r="F93" s="529"/>
      <c r="G93" s="418"/>
      <c r="H93" s="529"/>
      <c r="I93" s="484"/>
    </row>
    <row r="94" spans="1:9" ht="15" thickBot="1" x14ac:dyDescent="0.4">
      <c r="A94" s="401"/>
      <c r="B94" s="367"/>
      <c r="C94" s="425" t="s">
        <v>553</v>
      </c>
      <c r="D94" s="426"/>
      <c r="E94" s="427"/>
      <c r="F94" s="540"/>
      <c r="G94" s="428"/>
      <c r="H94" s="526"/>
      <c r="I94" s="429"/>
    </row>
    <row r="95" spans="1:9" ht="15" thickBot="1" x14ac:dyDescent="0.4">
      <c r="A95" s="401"/>
      <c r="B95" s="367"/>
      <c r="C95" s="425" t="s">
        <v>554</v>
      </c>
      <c r="D95" s="426"/>
      <c r="E95" s="427"/>
      <c r="F95" s="540"/>
      <c r="G95" s="428"/>
      <c r="H95" s="526"/>
      <c r="I95" s="429"/>
    </row>
    <row r="96" spans="1:9" ht="15" thickBot="1" x14ac:dyDescent="0.4">
      <c r="A96" s="401"/>
      <c r="B96" s="367"/>
      <c r="C96" s="425" t="s">
        <v>580</v>
      </c>
      <c r="D96" s="426"/>
      <c r="E96" s="427"/>
      <c r="F96" s="526"/>
      <c r="G96" s="428"/>
      <c r="H96" s="526"/>
      <c r="I96" s="429"/>
    </row>
    <row r="97" spans="1:9" x14ac:dyDescent="0.35">
      <c r="A97" s="401"/>
      <c r="B97" s="367"/>
      <c r="C97" s="367" t="s">
        <v>555</v>
      </c>
      <c r="D97" s="82"/>
      <c r="E97" s="82"/>
      <c r="F97" s="527"/>
      <c r="G97" s="82"/>
      <c r="H97" s="527"/>
      <c r="I97" s="299"/>
    </row>
    <row r="98" spans="1:9" x14ac:dyDescent="0.35">
      <c r="A98" s="401"/>
      <c r="B98" s="367"/>
      <c r="C98" s="367" t="s">
        <v>559</v>
      </c>
      <c r="D98" s="82"/>
      <c r="E98" s="82"/>
      <c r="F98" s="523"/>
      <c r="G98" s="82"/>
      <c r="H98" s="523"/>
      <c r="I98" s="299"/>
    </row>
    <row r="99" spans="1:9" x14ac:dyDescent="0.35">
      <c r="A99" s="401"/>
      <c r="B99" s="367"/>
      <c r="C99" s="367" t="s">
        <v>557</v>
      </c>
      <c r="D99" s="82"/>
      <c r="E99" s="82"/>
      <c r="F99" s="523"/>
      <c r="G99" s="82"/>
      <c r="H99" s="523"/>
      <c r="I99" s="299"/>
    </row>
    <row r="100" spans="1:9" ht="15" thickBot="1" x14ac:dyDescent="0.4">
      <c r="A100" s="401"/>
      <c r="B100" s="367"/>
      <c r="C100" s="367" t="s">
        <v>558</v>
      </c>
      <c r="D100" s="82"/>
      <c r="E100" s="82"/>
      <c r="F100" s="538"/>
      <c r="G100" s="82"/>
      <c r="H100" s="528"/>
      <c r="I100" s="299"/>
    </row>
    <row r="101" spans="1:9" ht="15" thickBot="1" x14ac:dyDescent="0.4">
      <c r="A101" s="401"/>
      <c r="B101" s="367"/>
      <c r="C101" s="495" t="s">
        <v>560</v>
      </c>
      <c r="D101" s="496"/>
      <c r="E101" s="497"/>
      <c r="F101" s="526"/>
      <c r="G101" s="498"/>
      <c r="H101" s="542"/>
      <c r="I101" s="499"/>
    </row>
    <row r="102" spans="1:9" ht="15" thickBot="1" x14ac:dyDescent="0.4">
      <c r="A102" s="401"/>
      <c r="B102" s="367"/>
      <c r="C102" s="382" t="s">
        <v>561</v>
      </c>
      <c r="D102" s="383"/>
      <c r="E102" s="383"/>
      <c r="F102" s="541"/>
      <c r="G102" s="383"/>
      <c r="H102" s="541"/>
      <c r="I102" s="384"/>
    </row>
    <row r="103" spans="1:9" ht="15.5" thickTop="1" thickBot="1" x14ac:dyDescent="0.4">
      <c r="A103" s="401"/>
      <c r="B103" s="367"/>
      <c r="C103" s="82"/>
      <c r="D103" s="415"/>
      <c r="E103" s="415"/>
      <c r="F103" s="494"/>
      <c r="G103" s="415"/>
      <c r="H103" s="415"/>
      <c r="I103" s="299"/>
    </row>
    <row r="104" spans="1:9" ht="15.5" thickTop="1" thickBot="1" x14ac:dyDescent="0.4">
      <c r="A104" s="401"/>
      <c r="B104" s="367"/>
      <c r="C104" s="395" t="s">
        <v>216</v>
      </c>
      <c r="D104" s="396"/>
      <c r="E104" s="397"/>
      <c r="F104" s="398"/>
      <c r="G104" s="397"/>
      <c r="H104" s="398"/>
      <c r="I104" s="375"/>
    </row>
    <row r="105" spans="1:9" ht="15" thickTop="1" x14ac:dyDescent="0.35">
      <c r="A105" s="401"/>
      <c r="B105" s="367"/>
      <c r="C105" s="367" t="s">
        <v>366</v>
      </c>
      <c r="D105" s="82"/>
      <c r="E105" s="82"/>
      <c r="F105" s="606"/>
      <c r="G105" s="606"/>
      <c r="H105" s="607"/>
      <c r="I105" s="299"/>
    </row>
    <row r="106" spans="1:9" ht="15" thickBot="1" x14ac:dyDescent="0.4">
      <c r="A106" s="401"/>
      <c r="B106" s="367"/>
      <c r="C106" s="382"/>
      <c r="D106" s="383"/>
      <c r="E106" s="383"/>
      <c r="F106" s="608"/>
      <c r="G106" s="608"/>
      <c r="H106" s="609"/>
      <c r="I106" s="384"/>
    </row>
    <row r="107" spans="1:9" ht="15" thickTop="1" x14ac:dyDescent="0.35">
      <c r="A107" s="401"/>
      <c r="B107" s="367"/>
      <c r="C107" s="400" t="s">
        <v>223</v>
      </c>
      <c r="D107" s="82"/>
      <c r="E107" s="82"/>
      <c r="F107" s="610"/>
      <c r="G107" s="610"/>
      <c r="H107" s="611"/>
      <c r="I107" s="299"/>
    </row>
    <row r="108" spans="1:9" x14ac:dyDescent="0.35">
      <c r="A108" s="401"/>
      <c r="B108" s="367"/>
      <c r="C108" s="367" t="s">
        <v>225</v>
      </c>
      <c r="D108" s="82"/>
      <c r="E108" s="82"/>
      <c r="F108" s="612"/>
      <c r="G108" s="613"/>
      <c r="H108" s="614"/>
      <c r="I108" s="299"/>
    </row>
    <row r="109" spans="1:9" x14ac:dyDescent="0.35">
      <c r="A109" s="401"/>
      <c r="B109" s="367"/>
      <c r="C109" s="367" t="s">
        <v>227</v>
      </c>
      <c r="D109" s="82"/>
      <c r="E109" s="82"/>
      <c r="F109" s="613" t="s">
        <v>614</v>
      </c>
      <c r="G109" s="613"/>
      <c r="H109" s="614"/>
      <c r="I109" s="299"/>
    </row>
    <row r="110" spans="1:9" x14ac:dyDescent="0.35">
      <c r="A110" s="401"/>
      <c r="B110" s="367"/>
      <c r="C110" s="367" t="s">
        <v>229</v>
      </c>
      <c r="D110" s="82"/>
      <c r="E110" s="82"/>
      <c r="F110" s="613" t="s">
        <v>615</v>
      </c>
      <c r="G110" s="613"/>
      <c r="H110" s="614"/>
      <c r="I110" s="299"/>
    </row>
    <row r="111" spans="1:9" ht="18" customHeight="1" thickBot="1" x14ac:dyDescent="0.4">
      <c r="A111" s="401"/>
      <c r="B111" s="367"/>
      <c r="C111" s="382" t="s">
        <v>367</v>
      </c>
      <c r="D111" s="383"/>
      <c r="E111" s="383"/>
      <c r="F111" s="604"/>
      <c r="G111" s="604"/>
      <c r="H111" s="605"/>
      <c r="I111" s="384"/>
    </row>
    <row r="112" spans="1:9" ht="15.5" thickTop="1" thickBot="1" x14ac:dyDescent="0.4">
      <c r="A112" s="401"/>
      <c r="B112" s="367"/>
      <c r="C112" s="436"/>
      <c r="D112" s="436"/>
      <c r="E112" s="436"/>
      <c r="F112" s="436"/>
      <c r="G112" s="436"/>
      <c r="H112" s="436"/>
      <c r="I112" s="437"/>
    </row>
    <row r="113" spans="1:10" x14ac:dyDescent="0.35">
      <c r="A113" s="401"/>
      <c r="B113" s="367"/>
      <c r="C113" s="300"/>
      <c r="D113" s="300"/>
      <c r="E113" s="300"/>
      <c r="F113" s="300"/>
      <c r="G113" s="300"/>
      <c r="H113" s="300"/>
      <c r="I113" s="439"/>
    </row>
    <row r="114" spans="1:10" ht="15.65" customHeight="1" thickBot="1" x14ac:dyDescent="0.4">
      <c r="A114" s="401"/>
      <c r="B114" s="399"/>
      <c r="C114" s="300"/>
      <c r="D114" s="300"/>
      <c r="E114" s="300"/>
      <c r="F114" s="300"/>
      <c r="G114" s="300"/>
      <c r="H114" s="300"/>
      <c r="I114" s="440"/>
    </row>
    <row r="115" spans="1:10" ht="15" thickTop="1" x14ac:dyDescent="0.35">
      <c r="A115" s="401"/>
      <c r="B115" s="82"/>
      <c r="C115" s="300"/>
      <c r="D115" s="300"/>
      <c r="E115" s="300"/>
      <c r="F115" s="300"/>
      <c r="G115" s="300"/>
      <c r="H115" s="300"/>
      <c r="I115" s="440"/>
    </row>
    <row r="116" spans="1:10" x14ac:dyDescent="0.35">
      <c r="A116" s="401"/>
      <c r="B116" s="82"/>
      <c r="C116" s="300"/>
      <c r="D116" s="300"/>
      <c r="E116" s="300"/>
      <c r="F116" s="300"/>
      <c r="G116" s="300"/>
      <c r="H116" s="300"/>
      <c r="I116" s="440"/>
    </row>
    <row r="117" spans="1:10" x14ac:dyDescent="0.35">
      <c r="A117" s="401"/>
      <c r="B117" s="82"/>
      <c r="C117" s="300"/>
      <c r="D117" s="300"/>
      <c r="E117" s="300"/>
      <c r="F117" s="300"/>
      <c r="G117" s="300"/>
      <c r="H117" s="300"/>
      <c r="I117" s="440"/>
    </row>
    <row r="118" spans="1:10" x14ac:dyDescent="0.35">
      <c r="A118" s="401"/>
      <c r="B118" s="82"/>
      <c r="C118" s="300"/>
      <c r="D118" s="300"/>
      <c r="E118" s="300"/>
      <c r="F118" s="300"/>
      <c r="G118" s="300"/>
      <c r="H118" s="300"/>
      <c r="I118" s="440"/>
    </row>
    <row r="119" spans="1:10" ht="15" thickBot="1" x14ac:dyDescent="0.4">
      <c r="A119" s="401"/>
      <c r="B119" s="382"/>
      <c r="C119" s="438"/>
      <c r="D119" s="438"/>
      <c r="E119" s="438"/>
      <c r="F119" s="438"/>
      <c r="G119" s="438"/>
      <c r="H119" s="438"/>
      <c r="I119" s="441"/>
    </row>
    <row r="120" spans="1:10" ht="15" thickTop="1" x14ac:dyDescent="0.35">
      <c r="A120" s="298"/>
    </row>
    <row r="121" spans="1:10" x14ac:dyDescent="0.35">
      <c r="A121" s="298"/>
    </row>
    <row r="124" spans="1:10" s="14" customFormat="1" x14ac:dyDescent="0.35">
      <c r="A124" s="12"/>
      <c r="B124" s="298"/>
      <c r="C124" s="298"/>
      <c r="D124" s="298"/>
      <c r="E124" s="298"/>
      <c r="F124" s="298"/>
      <c r="G124" s="298"/>
      <c r="H124" s="298"/>
      <c r="I124" s="298"/>
      <c r="J124" s="12"/>
    </row>
    <row r="125" spans="1:10" s="14" customFormat="1" x14ac:dyDescent="0.35">
      <c r="A125" s="12"/>
      <c r="B125" s="298"/>
      <c r="C125" s="298"/>
      <c r="D125" s="298"/>
      <c r="E125" s="298"/>
      <c r="F125" s="298"/>
      <c r="G125" s="298"/>
      <c r="H125" s="298"/>
      <c r="I125" s="298"/>
      <c r="J125" s="12"/>
    </row>
    <row r="126" spans="1:10" s="14" customFormat="1" x14ac:dyDescent="0.35">
      <c r="A126" s="12"/>
      <c r="B126" s="298"/>
      <c r="C126" s="298"/>
      <c r="D126" s="298"/>
      <c r="E126" s="298"/>
      <c r="F126" s="298"/>
      <c r="G126" s="298"/>
      <c r="H126" s="298"/>
      <c r="I126" s="298"/>
      <c r="J126" s="12"/>
    </row>
    <row r="127" spans="1:10" s="14" customFormat="1" x14ac:dyDescent="0.35">
      <c r="A127" s="12"/>
      <c r="B127" s="298"/>
      <c r="C127" s="298"/>
      <c r="D127" s="298"/>
      <c r="E127" s="298"/>
      <c r="F127" s="298"/>
      <c r="G127" s="298"/>
      <c r="H127" s="298"/>
      <c r="I127" s="298"/>
      <c r="J127" s="12"/>
    </row>
    <row r="128" spans="1:10" s="14" customFormat="1" x14ac:dyDescent="0.35">
      <c r="A128" s="12"/>
      <c r="B128" s="298"/>
      <c r="C128" s="298"/>
      <c r="D128" s="298"/>
      <c r="E128" s="298"/>
      <c r="F128" s="298"/>
      <c r="G128" s="298"/>
      <c r="H128" s="298"/>
      <c r="I128" s="298"/>
      <c r="J128" s="12"/>
    </row>
    <row r="129" spans="1:10" s="14" customFormat="1" x14ac:dyDescent="0.35">
      <c r="A129" s="12"/>
      <c r="B129" s="298"/>
      <c r="C129" s="298"/>
      <c r="D129" s="298"/>
      <c r="E129" s="298"/>
      <c r="F129" s="298"/>
      <c r="G129" s="298"/>
      <c r="H129" s="298"/>
      <c r="I129" s="298"/>
      <c r="J129" s="12"/>
    </row>
    <row r="130" spans="1:10" s="14" customFormat="1" x14ac:dyDescent="0.35">
      <c r="A130" s="12"/>
      <c r="B130" s="298"/>
      <c r="C130" s="298"/>
      <c r="D130" s="298"/>
      <c r="E130" s="298"/>
      <c r="F130" s="298"/>
      <c r="G130" s="298"/>
      <c r="H130" s="298"/>
      <c r="I130" s="298"/>
      <c r="J130" s="12"/>
    </row>
    <row r="131" spans="1:10" s="14" customFormat="1" x14ac:dyDescent="0.3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80" zoomScaleNormal="100" zoomScaleSheetLayoutView="100" workbookViewId="0">
      <selection activeCell="F89" sqref="F89:L89"/>
    </sheetView>
  </sheetViews>
  <sheetFormatPr defaultColWidth="9.1796875" defaultRowHeight="14.5" x14ac:dyDescent="0.35"/>
  <cols>
    <col min="1" max="1" width="1.453125" style="12" customWidth="1"/>
    <col min="2" max="2" width="2.54296875" style="12" customWidth="1"/>
    <col min="3" max="3" width="7.26953125" style="12" customWidth="1"/>
    <col min="4" max="4" width="30.54296875" style="12" customWidth="1"/>
    <col min="5" max="5" width="38.26953125" style="12" customWidth="1"/>
    <col min="6" max="6" width="19" style="12" customWidth="1"/>
    <col min="7" max="7" width="2.7265625" style="12" customWidth="1"/>
    <col min="8" max="8" width="2.54296875" style="12" customWidth="1"/>
    <col min="9" max="9" width="7.26953125" style="12" customWidth="1"/>
    <col min="10" max="10" width="30.54296875" style="12" customWidth="1"/>
    <col min="11" max="11" width="38.26953125" style="12" customWidth="1"/>
    <col min="12" max="12" width="18.81640625" style="12" customWidth="1"/>
    <col min="13" max="13" width="2.7265625" style="12" customWidth="1"/>
    <col min="14" max="14" width="3.7265625" style="12" customWidth="1"/>
    <col min="15" max="15" width="9.1796875" style="12" hidden="1" customWidth="1"/>
    <col min="16" max="16384" width="9.1796875" style="12"/>
  </cols>
  <sheetData>
    <row r="1" spans="2:15" ht="9" customHeight="1" thickBot="1" x14ac:dyDescent="0.4">
      <c r="C1" s="131"/>
      <c r="D1" s="131"/>
      <c r="E1" s="131"/>
      <c r="F1" s="131"/>
      <c r="G1" s="131"/>
      <c r="H1" s="131"/>
      <c r="I1" s="131"/>
      <c r="J1" s="131"/>
      <c r="K1" s="131"/>
      <c r="L1" s="131"/>
    </row>
    <row r="2" spans="2:15" ht="12" customHeight="1" x14ac:dyDescent="0.35">
      <c r="B2" s="210"/>
      <c r="C2" s="211"/>
      <c r="D2" s="212"/>
      <c r="E2" s="212"/>
      <c r="F2" s="213"/>
      <c r="G2" s="213"/>
      <c r="H2" s="214"/>
      <c r="I2" s="215"/>
      <c r="J2" s="212"/>
      <c r="K2" s="212"/>
      <c r="L2" s="213"/>
      <c r="M2" s="232"/>
    </row>
    <row r="3" spans="2:15" ht="28.5" customHeight="1" x14ac:dyDescent="0.35">
      <c r="B3" s="216"/>
      <c r="C3" s="128" t="s">
        <v>474</v>
      </c>
      <c r="D3" s="13"/>
      <c r="E3" s="13"/>
      <c r="F3" s="13"/>
      <c r="G3" s="13"/>
      <c r="H3" s="14"/>
      <c r="I3" s="13"/>
      <c r="J3" s="13"/>
      <c r="K3" s="672" t="s">
        <v>348</v>
      </c>
      <c r="L3" s="673"/>
      <c r="M3" s="217"/>
    </row>
    <row r="4" spans="2:15" ht="15" customHeight="1" x14ac:dyDescent="0.35">
      <c r="B4" s="216"/>
      <c r="C4" s="128" t="s">
        <v>349</v>
      </c>
      <c r="D4" s="13"/>
      <c r="E4" s="13"/>
      <c r="F4" s="13"/>
      <c r="G4" s="13"/>
      <c r="H4" s="14"/>
      <c r="I4" s="13"/>
      <c r="J4" s="13"/>
      <c r="K4" s="323" t="s">
        <v>585</v>
      </c>
      <c r="L4" s="21"/>
      <c r="M4" s="217"/>
    </row>
    <row r="5" spans="2:15" ht="15" customHeight="1" x14ac:dyDescent="0.35">
      <c r="B5" s="216"/>
      <c r="C5" s="127"/>
      <c r="D5" s="13"/>
      <c r="E5" s="13"/>
      <c r="F5" s="13"/>
      <c r="G5" s="13"/>
      <c r="H5" s="14"/>
      <c r="I5" s="13"/>
      <c r="J5" s="13"/>
      <c r="K5" s="13"/>
      <c r="L5" s="21"/>
      <c r="M5" s="217"/>
    </row>
    <row r="6" spans="2:15" ht="15" customHeight="1" x14ac:dyDescent="0.35">
      <c r="B6" s="216"/>
      <c r="C6" s="669" t="s">
        <v>350</v>
      </c>
      <c r="D6" s="670"/>
      <c r="E6" s="670"/>
      <c r="F6" s="670"/>
      <c r="G6" s="670"/>
      <c r="H6" s="670"/>
      <c r="I6" s="670"/>
      <c r="J6" s="670"/>
      <c r="K6" s="670"/>
      <c r="L6" s="670"/>
      <c r="M6" s="671"/>
    </row>
    <row r="7" spans="2:15" ht="15" hidden="1" customHeight="1" x14ac:dyDescent="0.35">
      <c r="B7" s="216"/>
      <c r="C7" s="127"/>
      <c r="D7" s="13"/>
      <c r="E7" s="13"/>
      <c r="F7" s="13"/>
      <c r="G7" s="13"/>
      <c r="H7" s="14"/>
      <c r="I7" s="13"/>
      <c r="J7" s="13"/>
      <c r="K7" s="13"/>
      <c r="L7" s="21"/>
      <c r="M7" s="217"/>
    </row>
    <row r="8" spans="2:15" x14ac:dyDescent="0.35">
      <c r="B8" s="216"/>
      <c r="C8" s="128"/>
      <c r="D8" s="13"/>
      <c r="E8" s="13"/>
      <c r="F8" s="13"/>
      <c r="G8" s="13"/>
      <c r="H8" s="14"/>
      <c r="I8" s="13"/>
      <c r="J8" s="13"/>
      <c r="K8" s="13"/>
      <c r="L8" s="13"/>
      <c r="M8" s="217"/>
    </row>
    <row r="9" spans="2:15" ht="15" thickBot="1" x14ac:dyDescent="0.4">
      <c r="B9" s="216"/>
      <c r="C9" s="674" t="s">
        <v>7</v>
      </c>
      <c r="D9" s="675"/>
      <c r="E9" s="676" t="str">
        <f>IF(ISBLANK('Finansiniai duomenys'!C8)," ",'Finansiniai duomenys'!C8)</f>
        <v>SĮ „Kaišiadorių paslaugos“</v>
      </c>
      <c r="F9" s="676"/>
      <c r="G9" s="676"/>
      <c r="H9" s="676"/>
      <c r="I9" s="676"/>
      <c r="J9" s="676"/>
      <c r="K9" s="13"/>
      <c r="L9" s="13"/>
      <c r="M9" s="217"/>
    </row>
    <row r="10" spans="2:15" ht="15" thickBot="1" x14ac:dyDescent="0.4">
      <c r="B10" s="216"/>
      <c r="C10" s="674" t="s">
        <v>543</v>
      </c>
      <c r="D10" s="675"/>
      <c r="E10" s="677" t="str">
        <f>'Finansiniai duomenys'!C9</f>
        <v>Kaišiadorių rajono savivaldybė</v>
      </c>
      <c r="F10" s="677"/>
      <c r="G10" s="677"/>
      <c r="H10" s="677"/>
      <c r="I10" s="677"/>
      <c r="J10" s="677"/>
      <c r="K10" s="13"/>
      <c r="L10" s="13"/>
      <c r="M10" s="217"/>
    </row>
    <row r="11" spans="2:15" ht="15" thickBot="1" x14ac:dyDescent="0.4">
      <c r="B11" s="216"/>
      <c r="C11" s="674" t="s">
        <v>13</v>
      </c>
      <c r="D11" s="675"/>
      <c r="E11" s="677">
        <f>'Finansiniai duomenys'!C10</f>
        <v>258847030</v>
      </c>
      <c r="F11" s="677"/>
      <c r="G11" s="677"/>
      <c r="H11" s="677"/>
      <c r="I11" s="677"/>
      <c r="J11" s="677"/>
      <c r="K11" s="13"/>
      <c r="L11" s="13"/>
      <c r="M11" s="217"/>
    </row>
    <row r="12" spans="2:15" x14ac:dyDescent="0.35">
      <c r="B12" s="216"/>
      <c r="C12" s="126"/>
      <c r="D12" s="13"/>
      <c r="E12" s="13"/>
      <c r="F12" s="15"/>
      <c r="G12" s="15"/>
      <c r="H12" s="16"/>
      <c r="I12" s="13"/>
      <c r="J12" s="13"/>
      <c r="K12" s="13"/>
      <c r="L12" s="13"/>
      <c r="M12" s="217"/>
    </row>
    <row r="13" spans="2:15" x14ac:dyDescent="0.35">
      <c r="B13" s="216"/>
      <c r="C13" s="126"/>
      <c r="D13" s="13"/>
      <c r="E13" s="13"/>
      <c r="F13" s="13"/>
      <c r="G13" s="13"/>
      <c r="H13" s="14"/>
      <c r="I13" s="13"/>
      <c r="J13" s="13"/>
      <c r="K13" s="13"/>
      <c r="L13" s="13"/>
      <c r="M13" s="217"/>
      <c r="O13" s="12" t="s">
        <v>351</v>
      </c>
    </row>
    <row r="14" spans="2:15" ht="38.25" customHeight="1" x14ac:dyDescent="0.35">
      <c r="B14" s="216"/>
      <c r="C14" s="643" t="s">
        <v>566</v>
      </c>
      <c r="D14" s="644"/>
      <c r="E14" s="641"/>
      <c r="F14" s="645"/>
      <c r="G14" s="242"/>
      <c r="H14" s="245"/>
      <c r="I14" s="639" t="s">
        <v>569</v>
      </c>
      <c r="J14" s="640"/>
      <c r="K14" s="641"/>
      <c r="L14" s="642"/>
      <c r="M14" s="218"/>
    </row>
    <row r="15" spans="2:15" ht="26.5" customHeight="1" thickBot="1" x14ac:dyDescent="0.4">
      <c r="B15" s="216"/>
      <c r="C15" s="643" t="s">
        <v>567</v>
      </c>
      <c r="D15" s="652"/>
      <c r="E15" s="652"/>
      <c r="F15" s="680"/>
      <c r="G15" s="136"/>
      <c r="H15" s="245"/>
      <c r="I15" s="649" t="s">
        <v>570</v>
      </c>
      <c r="J15" s="650"/>
      <c r="K15" s="650"/>
      <c r="L15" s="651"/>
      <c r="M15" s="219"/>
    </row>
    <row r="16" spans="2:15" ht="49.5" customHeight="1" thickBot="1" x14ac:dyDescent="0.4">
      <c r="B16" s="216"/>
      <c r="C16" s="643" t="s">
        <v>491</v>
      </c>
      <c r="D16" s="652"/>
      <c r="E16" s="678"/>
      <c r="F16" s="679"/>
      <c r="G16" s="137"/>
      <c r="H16" s="246"/>
      <c r="I16" s="639" t="s">
        <v>571</v>
      </c>
      <c r="J16" s="639"/>
      <c r="K16" s="653"/>
      <c r="L16" s="654"/>
      <c r="M16" s="218"/>
    </row>
    <row r="17" spans="2:13" ht="40.5" customHeight="1" x14ac:dyDescent="0.35">
      <c r="B17" s="216"/>
      <c r="C17" s="643" t="s">
        <v>352</v>
      </c>
      <c r="D17" s="652"/>
      <c r="E17" s="647"/>
      <c r="F17" s="648"/>
      <c r="G17" s="242"/>
      <c r="H17" s="246"/>
      <c r="I17" s="652" t="s">
        <v>352</v>
      </c>
      <c r="J17" s="652"/>
      <c r="K17" s="647"/>
      <c r="L17" s="648"/>
      <c r="M17" s="218"/>
    </row>
    <row r="18" spans="2:13" x14ac:dyDescent="0.35">
      <c r="B18" s="216"/>
      <c r="C18" s="126"/>
      <c r="D18" s="13"/>
      <c r="E18" s="13"/>
      <c r="F18" s="15"/>
      <c r="G18" s="13"/>
      <c r="H18" s="245"/>
      <c r="I18" s="13"/>
      <c r="J18" s="13"/>
      <c r="K18" s="13"/>
      <c r="L18" s="13"/>
      <c r="M18" s="217"/>
    </row>
    <row r="19" spans="2:13" x14ac:dyDescent="0.35">
      <c r="B19" s="216"/>
      <c r="C19" s="126"/>
      <c r="D19" s="13"/>
      <c r="E19" s="13"/>
      <c r="F19" s="15"/>
      <c r="G19" s="13"/>
      <c r="H19" s="245"/>
      <c r="I19" s="13"/>
      <c r="J19" s="13"/>
      <c r="K19" s="13"/>
      <c r="L19" s="13"/>
      <c r="M19" s="217"/>
    </row>
    <row r="20" spans="2:13" x14ac:dyDescent="0.35">
      <c r="B20" s="216"/>
      <c r="C20" s="663" t="s">
        <v>564</v>
      </c>
      <c r="D20" s="658"/>
      <c r="E20" s="658"/>
      <c r="F20" s="664"/>
      <c r="G20" s="19"/>
      <c r="H20" s="245"/>
      <c r="I20" s="658" t="s">
        <v>565</v>
      </c>
      <c r="J20" s="658"/>
      <c r="K20" s="658"/>
      <c r="L20" s="658"/>
      <c r="M20" s="220"/>
    </row>
    <row r="21" spans="2:13" x14ac:dyDescent="0.35">
      <c r="B21" s="216"/>
      <c r="C21" s="129"/>
      <c r="D21" s="19"/>
      <c r="E21" s="19"/>
      <c r="F21" s="18"/>
      <c r="G21" s="19"/>
      <c r="H21" s="245"/>
      <c r="I21" s="19"/>
      <c r="J21" s="19"/>
      <c r="K21" s="19"/>
      <c r="L21" s="19"/>
      <c r="M21" s="220"/>
    </row>
    <row r="22" spans="2:13" x14ac:dyDescent="0.35">
      <c r="B22" s="216"/>
      <c r="C22" s="665" t="s">
        <v>568</v>
      </c>
      <c r="D22" s="659"/>
      <c r="E22" s="659"/>
      <c r="F22" s="666"/>
      <c r="G22" s="243"/>
      <c r="H22" s="245"/>
      <c r="I22" s="659" t="s">
        <v>572</v>
      </c>
      <c r="J22" s="659"/>
      <c r="K22" s="659"/>
      <c r="L22" s="659"/>
      <c r="M22" s="221"/>
    </row>
    <row r="23" spans="2:13" ht="24" x14ac:dyDescent="0.35">
      <c r="B23" s="216"/>
      <c r="C23" s="239" t="s">
        <v>353</v>
      </c>
      <c r="D23" s="240" t="s">
        <v>354</v>
      </c>
      <c r="E23" s="241" t="s">
        <v>355</v>
      </c>
      <c r="F23" s="239" t="s">
        <v>356</v>
      </c>
      <c r="G23" s="244"/>
      <c r="H23" s="247"/>
      <c r="I23" s="240" t="s">
        <v>353</v>
      </c>
      <c r="J23" s="239" t="s">
        <v>354</v>
      </c>
      <c r="K23" s="239" t="s">
        <v>355</v>
      </c>
      <c r="L23" s="239" t="s">
        <v>356</v>
      </c>
      <c r="M23" s="222"/>
    </row>
    <row r="24" spans="2:13" x14ac:dyDescent="0.35">
      <c r="B24" s="216"/>
      <c r="C24" s="20">
        <v>1</v>
      </c>
      <c r="D24" s="248"/>
      <c r="E24" s="8"/>
      <c r="F24" s="250"/>
      <c r="G24" s="234"/>
      <c r="H24" s="247"/>
      <c r="I24" s="22">
        <v>1</v>
      </c>
      <c r="J24" s="252"/>
      <c r="K24" s="8"/>
      <c r="L24" s="250"/>
      <c r="M24" s="223"/>
    </row>
    <row r="25" spans="2:13" x14ac:dyDescent="0.35">
      <c r="B25" s="216"/>
      <c r="C25" s="20">
        <v>2</v>
      </c>
      <c r="D25" s="248"/>
      <c r="E25" s="8"/>
      <c r="F25" s="250"/>
      <c r="G25" s="234"/>
      <c r="H25" s="247"/>
      <c r="I25" s="22">
        <v>2</v>
      </c>
      <c r="J25" s="252"/>
      <c r="K25" s="8"/>
      <c r="L25" s="250"/>
      <c r="M25" s="223"/>
    </row>
    <row r="26" spans="2:13" x14ac:dyDescent="0.35">
      <c r="B26" s="216"/>
      <c r="C26" s="20">
        <v>3</v>
      </c>
      <c r="D26" s="248"/>
      <c r="E26" s="8"/>
      <c r="F26" s="250"/>
      <c r="G26" s="234"/>
      <c r="H26" s="247"/>
      <c r="I26" s="22">
        <v>3</v>
      </c>
      <c r="J26" s="252"/>
      <c r="K26" s="8"/>
      <c r="L26" s="250"/>
      <c r="M26" s="223"/>
    </row>
    <row r="27" spans="2:13" x14ac:dyDescent="0.35">
      <c r="B27" s="216"/>
      <c r="C27" s="20">
        <v>4</v>
      </c>
      <c r="D27" s="248"/>
      <c r="E27" s="8"/>
      <c r="F27" s="250"/>
      <c r="G27" s="234"/>
      <c r="H27" s="247"/>
      <c r="I27" s="22">
        <v>4</v>
      </c>
      <c r="J27" s="252"/>
      <c r="K27" s="8"/>
      <c r="L27" s="250"/>
      <c r="M27" s="223"/>
    </row>
    <row r="28" spans="2:13" x14ac:dyDescent="0.35">
      <c r="B28" s="216"/>
      <c r="C28" s="20">
        <v>5</v>
      </c>
      <c r="D28" s="248"/>
      <c r="E28" s="8"/>
      <c r="F28" s="250"/>
      <c r="G28" s="234"/>
      <c r="H28" s="247"/>
      <c r="I28" s="22">
        <v>5</v>
      </c>
      <c r="J28" s="252"/>
      <c r="K28" s="8"/>
      <c r="L28" s="250"/>
      <c r="M28" s="223"/>
    </row>
    <row r="29" spans="2:13" x14ac:dyDescent="0.35">
      <c r="B29" s="216"/>
      <c r="C29" s="20">
        <v>6</v>
      </c>
      <c r="D29" s="248"/>
      <c r="E29" s="8"/>
      <c r="F29" s="250"/>
      <c r="G29" s="234"/>
      <c r="H29" s="247"/>
      <c r="I29" s="22">
        <v>6</v>
      </c>
      <c r="J29" s="252"/>
      <c r="K29" s="8"/>
      <c r="L29" s="250"/>
      <c r="M29" s="223"/>
    </row>
    <row r="30" spans="2:13" x14ac:dyDescent="0.35">
      <c r="B30" s="216"/>
      <c r="C30" s="20">
        <v>7</v>
      </c>
      <c r="D30" s="248"/>
      <c r="E30" s="8"/>
      <c r="F30" s="250"/>
      <c r="G30" s="234"/>
      <c r="H30" s="246"/>
      <c r="I30" s="20">
        <v>7</v>
      </c>
      <c r="J30" s="252"/>
      <c r="K30" s="8"/>
      <c r="L30" s="250"/>
      <c r="M30" s="223"/>
    </row>
    <row r="31" spans="2:13" x14ac:dyDescent="0.35">
      <c r="B31" s="216"/>
      <c r="C31" s="20">
        <v>8</v>
      </c>
      <c r="D31" s="248"/>
      <c r="E31" s="8"/>
      <c r="F31" s="250"/>
      <c r="G31" s="234"/>
      <c r="H31" s="246"/>
      <c r="I31" s="20">
        <v>8</v>
      </c>
      <c r="J31" s="248"/>
      <c r="K31" s="8"/>
      <c r="L31" s="250"/>
      <c r="M31" s="223"/>
    </row>
    <row r="32" spans="2:13" x14ac:dyDescent="0.35">
      <c r="B32" s="216"/>
      <c r="C32" s="20">
        <v>9</v>
      </c>
      <c r="D32" s="248"/>
      <c r="E32" s="8"/>
      <c r="F32" s="250"/>
      <c r="G32" s="234"/>
      <c r="H32" s="247"/>
      <c r="I32" s="22">
        <v>9</v>
      </c>
      <c r="J32" s="248"/>
      <c r="K32" s="8"/>
      <c r="L32" s="250"/>
      <c r="M32" s="223"/>
    </row>
    <row r="33" spans="2:13" x14ac:dyDescent="0.35">
      <c r="B33" s="216"/>
      <c r="C33" s="20">
        <v>10</v>
      </c>
      <c r="D33" s="248"/>
      <c r="E33" s="8"/>
      <c r="F33" s="250"/>
      <c r="G33" s="234"/>
      <c r="H33" s="246"/>
      <c r="I33" s="20">
        <v>10</v>
      </c>
      <c r="J33" s="248"/>
      <c r="K33" s="8"/>
      <c r="L33" s="250"/>
      <c r="M33" s="223"/>
    </row>
    <row r="34" spans="2:13" x14ac:dyDescent="0.35">
      <c r="B34" s="216"/>
      <c r="C34" s="20">
        <v>11</v>
      </c>
      <c r="D34" s="248"/>
      <c r="E34" s="8"/>
      <c r="F34" s="250"/>
      <c r="G34" s="234"/>
      <c r="H34" s="247"/>
      <c r="I34" s="22">
        <v>11</v>
      </c>
      <c r="J34" s="252"/>
      <c r="K34" s="8"/>
      <c r="L34" s="250"/>
      <c r="M34" s="223"/>
    </row>
    <row r="35" spans="2:13" x14ac:dyDescent="0.35">
      <c r="B35" s="216"/>
      <c r="C35" s="20">
        <v>12</v>
      </c>
      <c r="D35" s="248"/>
      <c r="E35" s="8"/>
      <c r="F35" s="250"/>
      <c r="G35" s="234"/>
      <c r="H35" s="247"/>
      <c r="I35" s="22">
        <v>12</v>
      </c>
      <c r="J35" s="252"/>
      <c r="K35" s="8"/>
      <c r="L35" s="250"/>
      <c r="M35" s="223"/>
    </row>
    <row r="36" spans="2:13" x14ac:dyDescent="0.35">
      <c r="B36" s="216"/>
      <c r="C36" s="20">
        <v>13</v>
      </c>
      <c r="D36" s="248"/>
      <c r="E36" s="8"/>
      <c r="F36" s="250"/>
      <c r="G36" s="234"/>
      <c r="H36" s="247"/>
      <c r="I36" s="22">
        <v>13</v>
      </c>
      <c r="J36" s="252"/>
      <c r="K36" s="8"/>
      <c r="L36" s="250"/>
      <c r="M36" s="223"/>
    </row>
    <row r="37" spans="2:13" x14ac:dyDescent="0.35">
      <c r="B37" s="216"/>
      <c r="C37" s="20">
        <v>14</v>
      </c>
      <c r="D37" s="248"/>
      <c r="E37" s="8"/>
      <c r="F37" s="250"/>
      <c r="G37" s="234"/>
      <c r="H37" s="247"/>
      <c r="I37" s="22">
        <v>14</v>
      </c>
      <c r="J37" s="252"/>
      <c r="K37" s="8"/>
      <c r="L37" s="250"/>
      <c r="M37" s="223"/>
    </row>
    <row r="38" spans="2:13" x14ac:dyDescent="0.35">
      <c r="B38" s="216"/>
      <c r="C38" s="20">
        <v>15</v>
      </c>
      <c r="D38" s="248"/>
      <c r="E38" s="8"/>
      <c r="F38" s="250"/>
      <c r="G38" s="234"/>
      <c r="H38" s="247"/>
      <c r="I38" s="22">
        <v>15</v>
      </c>
      <c r="J38" s="252"/>
      <c r="K38" s="8"/>
      <c r="L38" s="250"/>
      <c r="M38" s="223"/>
    </row>
    <row r="39" spans="2:13" x14ac:dyDescent="0.35">
      <c r="B39" s="216"/>
      <c r="C39" s="20">
        <v>16</v>
      </c>
      <c r="D39" s="248"/>
      <c r="E39" s="8"/>
      <c r="F39" s="250"/>
      <c r="G39" s="234"/>
      <c r="H39" s="247"/>
      <c r="I39" s="22">
        <v>16</v>
      </c>
      <c r="J39" s="252"/>
      <c r="K39" s="8"/>
      <c r="L39" s="250"/>
      <c r="M39" s="223"/>
    </row>
    <row r="40" spans="2:13" x14ac:dyDescent="0.35">
      <c r="B40" s="216"/>
      <c r="C40" s="20">
        <v>17</v>
      </c>
      <c r="D40" s="248"/>
      <c r="E40" s="8"/>
      <c r="F40" s="250"/>
      <c r="G40" s="234"/>
      <c r="H40" s="247"/>
      <c r="I40" s="22">
        <v>17</v>
      </c>
      <c r="J40" s="252"/>
      <c r="K40" s="8"/>
      <c r="L40" s="250"/>
      <c r="M40" s="223"/>
    </row>
    <row r="41" spans="2:13" x14ac:dyDescent="0.35">
      <c r="B41" s="216"/>
      <c r="C41" s="20">
        <v>18</v>
      </c>
      <c r="D41" s="248"/>
      <c r="E41" s="8"/>
      <c r="F41" s="250"/>
      <c r="G41" s="234"/>
      <c r="H41" s="247"/>
      <c r="I41" s="22">
        <v>18</v>
      </c>
      <c r="J41" s="252"/>
      <c r="K41" s="8"/>
      <c r="L41" s="250"/>
      <c r="M41" s="223"/>
    </row>
    <row r="42" spans="2:13" x14ac:dyDescent="0.35">
      <c r="B42" s="216"/>
      <c r="C42" s="20">
        <v>19</v>
      </c>
      <c r="D42" s="248"/>
      <c r="E42" s="8"/>
      <c r="F42" s="250"/>
      <c r="G42" s="234"/>
      <c r="H42" s="247"/>
      <c r="I42" s="22">
        <v>19</v>
      </c>
      <c r="J42" s="252"/>
      <c r="K42" s="8"/>
      <c r="L42" s="250"/>
      <c r="M42" s="223"/>
    </row>
    <row r="43" spans="2:13" x14ac:dyDescent="0.35">
      <c r="B43" s="216"/>
      <c r="C43" s="20">
        <v>20</v>
      </c>
      <c r="D43" s="248"/>
      <c r="E43" s="8"/>
      <c r="F43" s="250"/>
      <c r="G43" s="234"/>
      <c r="H43" s="247"/>
      <c r="I43" s="22">
        <v>20</v>
      </c>
      <c r="J43" s="252"/>
      <c r="K43" s="8"/>
      <c r="L43" s="250"/>
      <c r="M43" s="223"/>
    </row>
    <row r="44" spans="2:13" x14ac:dyDescent="0.35">
      <c r="B44" s="216"/>
      <c r="C44" s="20">
        <v>21</v>
      </c>
      <c r="D44" s="248"/>
      <c r="E44" s="8"/>
      <c r="F44" s="250"/>
      <c r="G44" s="234"/>
      <c r="H44" s="247"/>
      <c r="I44" s="22">
        <v>21</v>
      </c>
      <c r="J44" s="252"/>
      <c r="K44" s="8"/>
      <c r="L44" s="250"/>
      <c r="M44" s="223"/>
    </row>
    <row r="45" spans="2:13" x14ac:dyDescent="0.35">
      <c r="B45" s="216"/>
      <c r="C45" s="20">
        <v>22</v>
      </c>
      <c r="D45" s="248"/>
      <c r="E45" s="8"/>
      <c r="F45" s="250"/>
      <c r="G45" s="234"/>
      <c r="H45" s="247"/>
      <c r="I45" s="22">
        <v>22</v>
      </c>
      <c r="J45" s="252"/>
      <c r="K45" s="8"/>
      <c r="L45" s="250"/>
      <c r="M45" s="223"/>
    </row>
    <row r="46" spans="2:13" x14ac:dyDescent="0.35">
      <c r="B46" s="216"/>
      <c r="C46" s="20">
        <v>23</v>
      </c>
      <c r="D46" s="248"/>
      <c r="E46" s="8"/>
      <c r="F46" s="250"/>
      <c r="G46" s="234"/>
      <c r="H46" s="247"/>
      <c r="I46" s="22">
        <v>23</v>
      </c>
      <c r="J46" s="252"/>
      <c r="K46" s="8"/>
      <c r="L46" s="250"/>
      <c r="M46" s="223"/>
    </row>
    <row r="47" spans="2:13" x14ac:dyDescent="0.35">
      <c r="B47" s="216"/>
      <c r="C47" s="20">
        <v>24</v>
      </c>
      <c r="D47" s="249"/>
      <c r="E47" s="9"/>
      <c r="F47" s="251"/>
      <c r="G47" s="234"/>
      <c r="H47" s="247"/>
      <c r="I47" s="22">
        <v>24</v>
      </c>
      <c r="J47" s="253"/>
      <c r="K47" s="9"/>
      <c r="L47" s="251"/>
      <c r="M47" s="223"/>
    </row>
    <row r="48" spans="2:13" x14ac:dyDescent="0.35">
      <c r="B48" s="216"/>
      <c r="C48" s="20">
        <v>25</v>
      </c>
      <c r="D48" s="249"/>
      <c r="E48" s="9"/>
      <c r="F48" s="251"/>
      <c r="G48" s="234"/>
      <c r="H48" s="247"/>
      <c r="I48" s="22">
        <v>25</v>
      </c>
      <c r="J48" s="253"/>
      <c r="K48" s="9"/>
      <c r="L48" s="251"/>
      <c r="M48" s="223"/>
    </row>
    <row r="49" spans="2:13" x14ac:dyDescent="0.35">
      <c r="B49" s="216"/>
      <c r="C49" s="20">
        <v>26</v>
      </c>
      <c r="D49" s="249"/>
      <c r="E49" s="9"/>
      <c r="F49" s="251"/>
      <c r="G49" s="234"/>
      <c r="H49" s="247"/>
      <c r="I49" s="22">
        <v>26</v>
      </c>
      <c r="J49" s="253"/>
      <c r="K49" s="9"/>
      <c r="L49" s="251"/>
      <c r="M49" s="223"/>
    </row>
    <row r="50" spans="2:13" x14ac:dyDescent="0.35">
      <c r="B50" s="216"/>
      <c r="C50" s="20">
        <v>27</v>
      </c>
      <c r="D50" s="249"/>
      <c r="E50" s="9"/>
      <c r="F50" s="251"/>
      <c r="G50" s="234"/>
      <c r="H50" s="247"/>
      <c r="I50" s="22">
        <v>27</v>
      </c>
      <c r="J50" s="253"/>
      <c r="K50" s="9"/>
      <c r="L50" s="251"/>
      <c r="M50" s="223"/>
    </row>
    <row r="51" spans="2:13" x14ac:dyDescent="0.35">
      <c r="B51" s="216"/>
      <c r="C51" s="20">
        <v>28</v>
      </c>
      <c r="D51" s="249"/>
      <c r="E51" s="9"/>
      <c r="F51" s="251"/>
      <c r="G51" s="234"/>
      <c r="H51" s="247"/>
      <c r="I51" s="22">
        <v>28</v>
      </c>
      <c r="J51" s="253"/>
      <c r="K51" s="9"/>
      <c r="L51" s="251"/>
      <c r="M51" s="223"/>
    </row>
    <row r="52" spans="2:13" x14ac:dyDescent="0.35">
      <c r="B52" s="216"/>
      <c r="C52" s="20">
        <v>29</v>
      </c>
      <c r="D52" s="249"/>
      <c r="E52" s="9"/>
      <c r="F52" s="251"/>
      <c r="G52" s="234"/>
      <c r="H52" s="247"/>
      <c r="I52" s="22">
        <v>29</v>
      </c>
      <c r="J52" s="253"/>
      <c r="K52" s="9"/>
      <c r="L52" s="251"/>
      <c r="M52" s="223"/>
    </row>
    <row r="53" spans="2:13" x14ac:dyDescent="0.35">
      <c r="B53" s="216"/>
      <c r="C53" s="20">
        <v>30</v>
      </c>
      <c r="D53" s="249"/>
      <c r="E53" s="9"/>
      <c r="F53" s="251"/>
      <c r="G53" s="234"/>
      <c r="H53" s="247"/>
      <c r="I53" s="22">
        <v>30</v>
      </c>
      <c r="J53" s="253"/>
      <c r="K53" s="9"/>
      <c r="L53" s="251"/>
      <c r="M53" s="223"/>
    </row>
    <row r="54" spans="2:13" x14ac:dyDescent="0.35">
      <c r="B54" s="216"/>
      <c r="C54" s="20">
        <v>31</v>
      </c>
      <c r="D54" s="249"/>
      <c r="E54" s="9"/>
      <c r="F54" s="251"/>
      <c r="G54" s="234"/>
      <c r="H54" s="247"/>
      <c r="I54" s="22">
        <v>31</v>
      </c>
      <c r="J54" s="253"/>
      <c r="K54" s="9"/>
      <c r="L54" s="251"/>
      <c r="M54" s="223"/>
    </row>
    <row r="55" spans="2:13" x14ac:dyDescent="0.35">
      <c r="B55" s="216"/>
      <c r="C55" s="20">
        <v>32</v>
      </c>
      <c r="D55" s="249"/>
      <c r="E55" s="9"/>
      <c r="F55" s="251"/>
      <c r="G55" s="234"/>
      <c r="H55" s="247"/>
      <c r="I55" s="22">
        <v>32</v>
      </c>
      <c r="J55" s="253"/>
      <c r="K55" s="9"/>
      <c r="L55" s="251"/>
      <c r="M55" s="223"/>
    </row>
    <row r="56" spans="2:13" x14ac:dyDescent="0.35">
      <c r="B56" s="216"/>
      <c r="C56" s="20">
        <v>33</v>
      </c>
      <c r="D56" s="249"/>
      <c r="E56" s="9"/>
      <c r="F56" s="251"/>
      <c r="G56" s="234"/>
      <c r="H56" s="247"/>
      <c r="I56" s="22">
        <v>33</v>
      </c>
      <c r="J56" s="253"/>
      <c r="K56" s="9"/>
      <c r="L56" s="251"/>
      <c r="M56" s="223"/>
    </row>
    <row r="57" spans="2:13" x14ac:dyDescent="0.35">
      <c r="B57" s="216"/>
      <c r="C57" s="20">
        <v>34</v>
      </c>
      <c r="D57" s="249"/>
      <c r="E57" s="9"/>
      <c r="F57" s="251"/>
      <c r="G57" s="234"/>
      <c r="H57" s="247"/>
      <c r="I57" s="22">
        <v>34</v>
      </c>
      <c r="J57" s="253"/>
      <c r="K57" s="9"/>
      <c r="L57" s="251"/>
      <c r="M57" s="223"/>
    </row>
    <row r="58" spans="2:13" x14ac:dyDescent="0.35">
      <c r="B58" s="216"/>
      <c r="C58" s="20">
        <v>35</v>
      </c>
      <c r="D58" s="249"/>
      <c r="E58" s="9"/>
      <c r="F58" s="251"/>
      <c r="G58" s="234"/>
      <c r="H58" s="247"/>
      <c r="I58" s="22">
        <v>35</v>
      </c>
      <c r="J58" s="253"/>
      <c r="K58" s="9"/>
      <c r="L58" s="251"/>
      <c r="M58" s="223"/>
    </row>
    <row r="59" spans="2:13" x14ac:dyDescent="0.35">
      <c r="B59" s="216"/>
      <c r="C59" s="20">
        <v>36</v>
      </c>
      <c r="D59" s="249"/>
      <c r="E59" s="9"/>
      <c r="F59" s="251"/>
      <c r="G59" s="234"/>
      <c r="H59" s="247"/>
      <c r="I59" s="22">
        <v>36</v>
      </c>
      <c r="J59" s="253"/>
      <c r="K59" s="9"/>
      <c r="L59" s="251"/>
      <c r="M59" s="223"/>
    </row>
    <row r="60" spans="2:13" x14ac:dyDescent="0.35">
      <c r="B60" s="216"/>
      <c r="C60" s="20">
        <v>37</v>
      </c>
      <c r="D60" s="249"/>
      <c r="E60" s="9"/>
      <c r="F60" s="251"/>
      <c r="G60" s="234"/>
      <c r="H60" s="247"/>
      <c r="I60" s="22">
        <v>37</v>
      </c>
      <c r="J60" s="253"/>
      <c r="K60" s="9"/>
      <c r="L60" s="251"/>
      <c r="M60" s="223"/>
    </row>
    <row r="61" spans="2:13" x14ac:dyDescent="0.35">
      <c r="B61" s="216"/>
      <c r="C61" s="20">
        <v>38</v>
      </c>
      <c r="D61" s="249"/>
      <c r="E61" s="9"/>
      <c r="F61" s="251"/>
      <c r="G61" s="234"/>
      <c r="H61" s="247"/>
      <c r="I61" s="22">
        <v>38</v>
      </c>
      <c r="J61" s="253"/>
      <c r="K61" s="9"/>
      <c r="L61" s="251"/>
      <c r="M61" s="223"/>
    </row>
    <row r="62" spans="2:13" x14ac:dyDescent="0.35">
      <c r="B62" s="216"/>
      <c r="C62" s="20">
        <v>39</v>
      </c>
      <c r="D62" s="249"/>
      <c r="E62" s="9"/>
      <c r="F62" s="251"/>
      <c r="G62" s="234"/>
      <c r="H62" s="247"/>
      <c r="I62" s="22">
        <v>39</v>
      </c>
      <c r="J62" s="253"/>
      <c r="K62" s="9"/>
      <c r="L62" s="251"/>
      <c r="M62" s="223"/>
    </row>
    <row r="63" spans="2:13" x14ac:dyDescent="0.35">
      <c r="B63" s="216"/>
      <c r="C63" s="20">
        <v>40</v>
      </c>
      <c r="D63" s="249"/>
      <c r="E63" s="9"/>
      <c r="F63" s="251"/>
      <c r="G63" s="234"/>
      <c r="H63" s="247"/>
      <c r="I63" s="22">
        <v>40</v>
      </c>
      <c r="J63" s="253"/>
      <c r="K63" s="9"/>
      <c r="L63" s="251"/>
      <c r="M63" s="223"/>
    </row>
    <row r="64" spans="2:13" x14ac:dyDescent="0.35">
      <c r="B64" s="216"/>
      <c r="C64" s="20">
        <v>41</v>
      </c>
      <c r="D64" s="249"/>
      <c r="E64" s="9"/>
      <c r="F64" s="251"/>
      <c r="G64" s="234"/>
      <c r="H64" s="247"/>
      <c r="I64" s="22">
        <v>41</v>
      </c>
      <c r="J64" s="253"/>
      <c r="K64" s="9"/>
      <c r="L64" s="251"/>
      <c r="M64" s="223"/>
    </row>
    <row r="65" spans="2:13" x14ac:dyDescent="0.35">
      <c r="B65" s="216"/>
      <c r="C65" s="20">
        <v>42</v>
      </c>
      <c r="D65" s="249"/>
      <c r="E65" s="9"/>
      <c r="F65" s="251"/>
      <c r="G65" s="234"/>
      <c r="H65" s="247"/>
      <c r="I65" s="22">
        <v>42</v>
      </c>
      <c r="J65" s="253"/>
      <c r="K65" s="9"/>
      <c r="L65" s="251"/>
      <c r="M65" s="223"/>
    </row>
    <row r="66" spans="2:13" x14ac:dyDescent="0.35">
      <c r="B66" s="216"/>
      <c r="C66" s="20">
        <v>43</v>
      </c>
      <c r="D66" s="249"/>
      <c r="E66" s="9"/>
      <c r="F66" s="251"/>
      <c r="G66" s="234"/>
      <c r="H66" s="247"/>
      <c r="I66" s="22">
        <v>43</v>
      </c>
      <c r="J66" s="253"/>
      <c r="K66" s="9"/>
      <c r="L66" s="251"/>
      <c r="M66" s="223"/>
    </row>
    <row r="67" spans="2:13" x14ac:dyDescent="0.35">
      <c r="B67" s="216"/>
      <c r="C67" s="20">
        <v>44</v>
      </c>
      <c r="D67" s="249"/>
      <c r="E67" s="9"/>
      <c r="F67" s="251"/>
      <c r="G67" s="234"/>
      <c r="H67" s="247"/>
      <c r="I67" s="22">
        <v>44</v>
      </c>
      <c r="J67" s="253"/>
      <c r="K67" s="9"/>
      <c r="L67" s="251"/>
      <c r="M67" s="223"/>
    </row>
    <row r="68" spans="2:13" x14ac:dyDescent="0.35">
      <c r="B68" s="216"/>
      <c r="C68" s="20">
        <v>45</v>
      </c>
      <c r="D68" s="249"/>
      <c r="E68" s="9"/>
      <c r="F68" s="251"/>
      <c r="G68" s="234"/>
      <c r="H68" s="247"/>
      <c r="I68" s="22">
        <v>45</v>
      </c>
      <c r="J68" s="253"/>
      <c r="K68" s="9"/>
      <c r="L68" s="251"/>
      <c r="M68" s="223"/>
    </row>
    <row r="69" spans="2:13" x14ac:dyDescent="0.35">
      <c r="B69" s="216"/>
      <c r="C69" s="20">
        <v>46</v>
      </c>
      <c r="D69" s="249"/>
      <c r="E69" s="9"/>
      <c r="F69" s="251"/>
      <c r="G69" s="234"/>
      <c r="H69" s="247"/>
      <c r="I69" s="22">
        <v>46</v>
      </c>
      <c r="J69" s="253"/>
      <c r="K69" s="9"/>
      <c r="L69" s="251"/>
      <c r="M69" s="223"/>
    </row>
    <row r="70" spans="2:13" x14ac:dyDescent="0.35">
      <c r="B70" s="216"/>
      <c r="C70" s="20">
        <v>47</v>
      </c>
      <c r="D70" s="249"/>
      <c r="E70" s="9"/>
      <c r="F70" s="251"/>
      <c r="G70" s="234"/>
      <c r="H70" s="247"/>
      <c r="I70" s="22">
        <v>47</v>
      </c>
      <c r="J70" s="253"/>
      <c r="K70" s="9"/>
      <c r="L70" s="251"/>
      <c r="M70" s="223"/>
    </row>
    <row r="71" spans="2:13" x14ac:dyDescent="0.35">
      <c r="B71" s="216"/>
      <c r="C71" s="20">
        <v>48</v>
      </c>
      <c r="D71" s="249"/>
      <c r="E71" s="9"/>
      <c r="F71" s="251"/>
      <c r="G71" s="234"/>
      <c r="H71" s="247"/>
      <c r="I71" s="22">
        <v>48</v>
      </c>
      <c r="J71" s="253"/>
      <c r="K71" s="9"/>
      <c r="L71" s="251"/>
      <c r="M71" s="223"/>
    </row>
    <row r="72" spans="2:13" x14ac:dyDescent="0.35">
      <c r="B72" s="216"/>
      <c r="C72" s="20">
        <v>49</v>
      </c>
      <c r="D72" s="249"/>
      <c r="E72" s="9"/>
      <c r="F72" s="251"/>
      <c r="G72" s="234"/>
      <c r="H72" s="247"/>
      <c r="I72" s="22">
        <v>49</v>
      </c>
      <c r="J72" s="253"/>
      <c r="K72" s="9"/>
      <c r="L72" s="251"/>
      <c r="M72" s="223"/>
    </row>
    <row r="73" spans="2:13" x14ac:dyDescent="0.35">
      <c r="B73" s="216"/>
      <c r="C73" s="20">
        <v>50</v>
      </c>
      <c r="D73" s="249"/>
      <c r="E73" s="9"/>
      <c r="F73" s="251"/>
      <c r="G73" s="234"/>
      <c r="H73" s="247"/>
      <c r="I73" s="22">
        <v>50</v>
      </c>
      <c r="J73" s="253"/>
      <c r="K73" s="9"/>
      <c r="L73" s="251"/>
      <c r="M73" s="223"/>
    </row>
    <row r="74" spans="2:13" x14ac:dyDescent="0.35">
      <c r="B74" s="216"/>
      <c r="C74" s="20">
        <v>51</v>
      </c>
      <c r="D74" s="249"/>
      <c r="E74" s="9"/>
      <c r="F74" s="251"/>
      <c r="G74" s="234"/>
      <c r="H74" s="247"/>
      <c r="I74" s="22">
        <v>51</v>
      </c>
      <c r="J74" s="253"/>
      <c r="K74" s="9"/>
      <c r="L74" s="251"/>
      <c r="M74" s="223"/>
    </row>
    <row r="75" spans="2:13" x14ac:dyDescent="0.35">
      <c r="B75" s="216"/>
      <c r="C75" s="20">
        <v>52</v>
      </c>
      <c r="D75" s="249"/>
      <c r="E75" s="9"/>
      <c r="F75" s="251"/>
      <c r="G75" s="234"/>
      <c r="H75" s="247"/>
      <c r="I75" s="22">
        <v>52</v>
      </c>
      <c r="J75" s="253"/>
      <c r="K75" s="9"/>
      <c r="L75" s="251"/>
      <c r="M75" s="223"/>
    </row>
    <row r="76" spans="2:13" x14ac:dyDescent="0.35">
      <c r="B76" s="216"/>
      <c r="C76" s="20">
        <v>53</v>
      </c>
      <c r="D76" s="249"/>
      <c r="E76" s="9"/>
      <c r="F76" s="251"/>
      <c r="G76" s="234"/>
      <c r="H76" s="247"/>
      <c r="I76" s="22">
        <v>53</v>
      </c>
      <c r="J76" s="253"/>
      <c r="K76" s="9"/>
      <c r="L76" s="251"/>
      <c r="M76" s="223"/>
    </row>
    <row r="77" spans="2:13" x14ac:dyDescent="0.35">
      <c r="B77" s="216"/>
      <c r="C77" s="20">
        <v>54</v>
      </c>
      <c r="D77" s="249"/>
      <c r="E77" s="9"/>
      <c r="F77" s="251"/>
      <c r="G77" s="234"/>
      <c r="H77" s="247"/>
      <c r="I77" s="22">
        <v>54</v>
      </c>
      <c r="J77" s="253"/>
      <c r="K77" s="9"/>
      <c r="L77" s="251"/>
      <c r="M77" s="223"/>
    </row>
    <row r="78" spans="2:13" x14ac:dyDescent="0.35">
      <c r="B78" s="216"/>
      <c r="C78" s="20">
        <v>55</v>
      </c>
      <c r="D78" s="249"/>
      <c r="E78" s="9"/>
      <c r="F78" s="251"/>
      <c r="G78" s="234"/>
      <c r="H78" s="247"/>
      <c r="I78" s="22">
        <v>55</v>
      </c>
      <c r="J78" s="253"/>
      <c r="K78" s="9"/>
      <c r="L78" s="251"/>
      <c r="M78" s="223"/>
    </row>
    <row r="79" spans="2:13" x14ac:dyDescent="0.35">
      <c r="B79" s="216"/>
      <c r="C79" s="20">
        <v>56</v>
      </c>
      <c r="D79" s="249"/>
      <c r="E79" s="9"/>
      <c r="F79" s="251"/>
      <c r="G79" s="234"/>
      <c r="H79" s="247"/>
      <c r="I79" s="22">
        <v>56</v>
      </c>
      <c r="J79" s="253"/>
      <c r="K79" s="9"/>
      <c r="L79" s="251"/>
      <c r="M79" s="223"/>
    </row>
    <row r="80" spans="2:13" x14ac:dyDescent="0.35">
      <c r="B80" s="216"/>
      <c r="C80" s="20">
        <v>57</v>
      </c>
      <c r="D80" s="249"/>
      <c r="E80" s="9"/>
      <c r="F80" s="251"/>
      <c r="G80" s="234"/>
      <c r="H80" s="247"/>
      <c r="I80" s="22">
        <v>57</v>
      </c>
      <c r="J80" s="253"/>
      <c r="K80" s="9"/>
      <c r="L80" s="251"/>
      <c r="M80" s="223"/>
    </row>
    <row r="81" spans="2:13" x14ac:dyDescent="0.35">
      <c r="B81" s="216"/>
      <c r="C81" s="20">
        <v>58</v>
      </c>
      <c r="D81" s="249"/>
      <c r="E81" s="9"/>
      <c r="F81" s="251"/>
      <c r="G81" s="234"/>
      <c r="H81" s="247"/>
      <c r="I81" s="22">
        <v>58</v>
      </c>
      <c r="J81" s="253"/>
      <c r="K81" s="9"/>
      <c r="L81" s="251"/>
      <c r="M81" s="223"/>
    </row>
    <row r="82" spans="2:13" x14ac:dyDescent="0.35">
      <c r="B82" s="216"/>
      <c r="C82" s="20">
        <v>59</v>
      </c>
      <c r="D82" s="249"/>
      <c r="E82" s="9"/>
      <c r="F82" s="251"/>
      <c r="G82" s="234"/>
      <c r="H82" s="247"/>
      <c r="I82" s="22">
        <v>59</v>
      </c>
      <c r="J82" s="253"/>
      <c r="K82" s="9"/>
      <c r="L82" s="251"/>
      <c r="M82" s="223"/>
    </row>
    <row r="83" spans="2:13" x14ac:dyDescent="0.35">
      <c r="B83" s="216"/>
      <c r="C83" s="20">
        <v>60</v>
      </c>
      <c r="D83" s="248"/>
      <c r="E83" s="8"/>
      <c r="F83" s="250"/>
      <c r="G83" s="234"/>
      <c r="H83" s="247"/>
      <c r="I83" s="22">
        <v>60</v>
      </c>
      <c r="J83" s="252"/>
      <c r="K83" s="8"/>
      <c r="L83" s="250"/>
      <c r="M83" s="223"/>
    </row>
    <row r="84" spans="2:13" x14ac:dyDescent="0.35">
      <c r="B84" s="216"/>
      <c r="C84" s="130"/>
      <c r="D84" s="17"/>
      <c r="E84" s="17"/>
      <c r="F84" s="17"/>
      <c r="G84" s="13"/>
      <c r="H84" s="14"/>
      <c r="I84" s="17"/>
      <c r="J84" s="17"/>
      <c r="K84" s="17"/>
      <c r="L84" s="17"/>
      <c r="M84" s="217"/>
    </row>
    <row r="85" spans="2:13" x14ac:dyDescent="0.35">
      <c r="B85" s="216"/>
      <c r="C85" s="681" t="s">
        <v>216</v>
      </c>
      <c r="D85" s="681"/>
      <c r="E85" s="681"/>
      <c r="F85" s="681"/>
      <c r="G85" s="681"/>
      <c r="H85" s="681"/>
      <c r="I85" s="681"/>
      <c r="J85" s="681"/>
      <c r="K85" s="681"/>
      <c r="L85" s="681"/>
      <c r="M85" s="224"/>
    </row>
    <row r="86" spans="2:13" ht="66" customHeight="1" x14ac:dyDescent="0.35">
      <c r="B86" s="216"/>
      <c r="C86" s="662" t="s">
        <v>357</v>
      </c>
      <c r="D86" s="650"/>
      <c r="E86" s="650"/>
      <c r="F86" s="646"/>
      <c r="G86" s="646"/>
      <c r="H86" s="646"/>
      <c r="I86" s="646"/>
      <c r="J86" s="646"/>
      <c r="K86" s="646"/>
      <c r="L86" s="646"/>
      <c r="M86" s="217"/>
    </row>
    <row r="87" spans="2:13" ht="20.25" customHeight="1" x14ac:dyDescent="0.35">
      <c r="B87" s="216"/>
      <c r="C87" s="135"/>
      <c r="D87" s="136"/>
      <c r="E87" s="137"/>
      <c r="F87" s="137"/>
      <c r="G87" s="137"/>
      <c r="H87" s="137"/>
      <c r="I87" s="137"/>
      <c r="J87" s="137"/>
      <c r="K87" s="137"/>
      <c r="L87" s="137"/>
      <c r="M87" s="225"/>
    </row>
    <row r="88" spans="2:13" ht="15.75" customHeight="1" x14ac:dyDescent="0.35">
      <c r="B88" s="216"/>
      <c r="C88" s="660" t="s">
        <v>223</v>
      </c>
      <c r="D88" s="661"/>
      <c r="E88" s="661"/>
      <c r="F88" s="137"/>
      <c r="G88" s="137"/>
      <c r="H88" s="137"/>
      <c r="I88" s="137"/>
      <c r="J88" s="137"/>
      <c r="K88" s="137"/>
      <c r="L88" s="137"/>
      <c r="M88" s="225"/>
    </row>
    <row r="89" spans="2:13" ht="15.75" customHeight="1" x14ac:dyDescent="0.35">
      <c r="B89" s="216"/>
      <c r="C89" s="662" t="s">
        <v>225</v>
      </c>
      <c r="D89" s="650"/>
      <c r="E89" s="650"/>
      <c r="F89" s="667">
        <v>46135</v>
      </c>
      <c r="G89" s="668"/>
      <c r="H89" s="668"/>
      <c r="I89" s="668"/>
      <c r="J89" s="668"/>
      <c r="K89" s="668"/>
      <c r="L89" s="668"/>
      <c r="M89" s="225"/>
    </row>
    <row r="90" spans="2:13" ht="15.75" customHeight="1" x14ac:dyDescent="0.35">
      <c r="B90" s="216"/>
      <c r="C90" s="662" t="s">
        <v>227</v>
      </c>
      <c r="D90" s="650"/>
      <c r="E90" s="650"/>
      <c r="F90" s="668" t="s">
        <v>614</v>
      </c>
      <c r="G90" s="668"/>
      <c r="H90" s="668"/>
      <c r="I90" s="668"/>
      <c r="J90" s="668"/>
      <c r="K90" s="668"/>
      <c r="L90" s="668"/>
      <c r="M90" s="225"/>
    </row>
    <row r="91" spans="2:13" ht="15.75" customHeight="1" x14ac:dyDescent="0.35">
      <c r="B91" s="216"/>
      <c r="C91" s="662" t="s">
        <v>229</v>
      </c>
      <c r="D91" s="650"/>
      <c r="E91" s="650"/>
      <c r="F91" s="668" t="s">
        <v>615</v>
      </c>
      <c r="G91" s="668"/>
      <c r="H91" s="668"/>
      <c r="I91" s="668"/>
      <c r="J91" s="668"/>
      <c r="K91" s="668"/>
      <c r="L91" s="668"/>
      <c r="M91" s="225"/>
    </row>
    <row r="92" spans="2:13" ht="21" customHeight="1" x14ac:dyDescent="0.35">
      <c r="B92" s="216"/>
      <c r="C92" s="655" t="s">
        <v>231</v>
      </c>
      <c r="D92" s="639"/>
      <c r="E92" s="639"/>
      <c r="F92" s="137"/>
      <c r="G92" s="137"/>
      <c r="H92" s="137"/>
      <c r="I92" s="137"/>
      <c r="J92" s="137"/>
      <c r="K92" s="137"/>
      <c r="L92" s="137"/>
      <c r="M92" s="225"/>
    </row>
    <row r="93" spans="2:13" ht="15" thickBot="1" x14ac:dyDescent="0.4">
      <c r="B93" s="226"/>
      <c r="C93" s="656"/>
      <c r="D93" s="657"/>
      <c r="E93" s="65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topLeftCell="A55" zoomScale="70" zoomScaleNormal="70" workbookViewId="0">
      <selection activeCell="H73" sqref="H73:J73"/>
    </sheetView>
  </sheetViews>
  <sheetFormatPr defaultColWidth="0" defaultRowHeight="14.5" zeroHeight="1" x14ac:dyDescent="0.35"/>
  <cols>
    <col min="1" max="1" width="8.81640625" customWidth="1"/>
    <col min="2" max="2" width="8.81640625" style="82" customWidth="1"/>
    <col min="3" max="3" width="51.54296875" style="82" bestFit="1" customWidth="1"/>
    <col min="4" max="5" width="25.26953125" style="82" customWidth="1"/>
    <col min="6" max="6" width="29.54296875" style="82" customWidth="1"/>
    <col min="7" max="7" width="23.81640625" style="82" bestFit="1" customWidth="1"/>
    <col min="8" max="8" width="17.453125" style="82" bestFit="1" customWidth="1"/>
    <col min="9" max="9" width="17.7265625" style="82" customWidth="1"/>
    <col min="10" max="10" width="19" style="82" customWidth="1"/>
    <col min="11" max="11" width="17.81640625" style="82" customWidth="1"/>
    <col min="12" max="12" width="18.81640625" style="82" customWidth="1"/>
    <col min="13" max="13" width="17.54296875" style="82" customWidth="1"/>
    <col min="14" max="14" width="18.54296875" style="82" customWidth="1"/>
    <col min="15" max="15" width="18" style="82" customWidth="1"/>
    <col min="16" max="16" width="18.453125" style="82" customWidth="1"/>
    <col min="17" max="17" width="18" style="82" customWidth="1"/>
    <col min="18" max="18" width="19" style="82" customWidth="1"/>
    <col min="19" max="24" width="19" customWidth="1"/>
    <col min="25" max="25" width="5.1796875" customWidth="1"/>
    <col min="26" max="33" width="5.1796875" hidden="1" customWidth="1"/>
    <col min="34" max="16384" width="5.1796875" hidden="1"/>
  </cols>
  <sheetData>
    <row r="1" spans="1:27" x14ac:dyDescent="0.3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35">
      <c r="A2" s="12"/>
      <c r="C2" s="128" t="s">
        <v>471</v>
      </c>
      <c r="O2" s="300"/>
      <c r="P2" s="300"/>
      <c r="Y2" s="12"/>
      <c r="AA2" t="s">
        <v>198</v>
      </c>
    </row>
    <row r="3" spans="1:27" ht="14.5" customHeight="1" x14ac:dyDescent="0.35">
      <c r="A3" s="12"/>
      <c r="C3" s="328"/>
      <c r="D3" s="327"/>
      <c r="E3" s="327"/>
      <c r="F3" s="322"/>
      <c r="G3" s="301" t="s">
        <v>7</v>
      </c>
      <c r="H3" s="706" t="str">
        <f>IF(ISBLANK('Finansiniai duomenys'!C8)," ",'Finansiniai duomenys'!C8)</f>
        <v>SĮ „Kaišiadorių paslaugos“</v>
      </c>
      <c r="I3" s="706"/>
      <c r="J3" s="706"/>
      <c r="K3" s="706"/>
      <c r="L3" s="706"/>
      <c r="N3" s="672" t="s">
        <v>348</v>
      </c>
      <c r="O3" s="672"/>
      <c r="P3" s="672"/>
      <c r="Y3" s="12"/>
      <c r="AA3" t="s">
        <v>201</v>
      </c>
    </row>
    <row r="4" spans="1:27" ht="13.9" customHeight="1" x14ac:dyDescent="0.35">
      <c r="A4" s="12"/>
      <c r="C4" s="692" t="s">
        <v>406</v>
      </c>
      <c r="D4" s="693"/>
      <c r="E4" s="693"/>
      <c r="F4" s="322"/>
      <c r="G4" s="301" t="s">
        <v>543</v>
      </c>
      <c r="H4" s="706" t="str">
        <f>IFERROR(VLOOKUP(H3,'Finansiniai duomenys'!R2:T232,3,FALSE),"")</f>
        <v>Kaišiadorių rajono savivaldybė</v>
      </c>
      <c r="I4" s="706"/>
      <c r="J4" s="706"/>
      <c r="K4" s="706"/>
      <c r="L4" s="706"/>
      <c r="N4" s="672"/>
      <c r="O4" s="672"/>
      <c r="P4" s="672"/>
      <c r="Y4" s="12"/>
    </row>
    <row r="5" spans="1:27" x14ac:dyDescent="0.35">
      <c r="A5" s="12"/>
      <c r="C5" s="692"/>
      <c r="D5" s="693"/>
      <c r="E5" s="693"/>
      <c r="F5" s="322"/>
      <c r="G5" s="302" t="s">
        <v>13</v>
      </c>
      <c r="H5" s="705">
        <f>IFERROR(VLOOKUP(H3,'Finansiniai duomenys'!R2:T232,2,FALSE),"")</f>
        <v>258847030</v>
      </c>
      <c r="I5" s="705"/>
      <c r="J5" s="705"/>
      <c r="K5" s="705"/>
      <c r="L5" s="705"/>
      <c r="N5" s="323" t="s">
        <v>586</v>
      </c>
      <c r="O5" s="300"/>
      <c r="P5" s="300"/>
      <c r="Y5" s="12"/>
    </row>
    <row r="6" spans="1:27" s="284" customFormat="1" x14ac:dyDescent="0.35">
      <c r="A6" s="12"/>
      <c r="B6" s="82"/>
      <c r="C6" s="326"/>
      <c r="D6" s="327"/>
      <c r="E6" s="327"/>
      <c r="F6" s="322"/>
      <c r="G6" s="303"/>
      <c r="H6" s="304"/>
      <c r="I6" s="304"/>
      <c r="J6" s="304"/>
      <c r="K6" s="304"/>
      <c r="L6" s="304"/>
      <c r="M6" s="122"/>
      <c r="N6" s="122"/>
      <c r="O6" s="122"/>
      <c r="P6" s="122"/>
      <c r="Q6" s="122"/>
      <c r="R6" s="122"/>
      <c r="T6"/>
      <c r="Y6" s="12"/>
    </row>
    <row r="7" spans="1:27" s="284" customFormat="1" x14ac:dyDescent="0.35">
      <c r="A7" s="12"/>
      <c r="B7" s="82"/>
      <c r="C7" s="694" t="s">
        <v>472</v>
      </c>
      <c r="D7" s="695"/>
      <c r="E7" s="695"/>
      <c r="F7" s="122"/>
      <c r="G7" s="691" t="s">
        <v>398</v>
      </c>
      <c r="H7" s="691"/>
      <c r="I7" s="691"/>
      <c r="J7" s="691"/>
      <c r="K7" s="691"/>
      <c r="L7" s="283"/>
      <c r="M7" s="122"/>
      <c r="N7" s="122"/>
      <c r="O7" s="122"/>
      <c r="P7" s="122"/>
      <c r="Q7" s="122"/>
      <c r="R7" s="122"/>
      <c r="T7"/>
      <c r="Y7" s="12"/>
    </row>
    <row r="8" spans="1:27" s="284" customFormat="1" x14ac:dyDescent="0.35">
      <c r="A8" s="12"/>
      <c r="B8" s="82"/>
      <c r="C8" s="695"/>
      <c r="D8" s="695"/>
      <c r="E8" s="695"/>
      <c r="F8" s="122"/>
      <c r="G8" s="691" t="s">
        <v>399</v>
      </c>
      <c r="H8" s="691"/>
      <c r="I8" s="691"/>
      <c r="J8" s="691"/>
      <c r="K8" s="691"/>
      <c r="L8" s="283"/>
      <c r="M8" s="122"/>
      <c r="N8" s="122"/>
      <c r="O8" s="122"/>
      <c r="P8" s="122"/>
      <c r="Q8" s="122"/>
      <c r="R8" s="122"/>
      <c r="T8"/>
      <c r="Y8" s="12"/>
    </row>
    <row r="9" spans="1:27" s="284" customFormat="1" x14ac:dyDescent="0.35">
      <c r="A9" s="12"/>
      <c r="B9" s="82"/>
      <c r="C9" s="695"/>
      <c r="D9" s="695"/>
      <c r="E9" s="695"/>
      <c r="F9" s="122"/>
      <c r="G9" s="305" t="s">
        <v>477</v>
      </c>
      <c r="H9" s="305"/>
      <c r="I9" s="305"/>
      <c r="J9" s="305"/>
      <c r="K9" s="305"/>
      <c r="L9" s="283"/>
      <c r="M9" s="705"/>
      <c r="N9" s="705"/>
      <c r="O9" s="705"/>
      <c r="P9" s="705"/>
      <c r="Q9" s="705"/>
      <c r="R9" s="122"/>
      <c r="T9"/>
      <c r="Y9" s="12"/>
    </row>
    <row r="10" spans="1:27" s="284" customFormat="1" ht="46.9" customHeight="1" x14ac:dyDescent="0.35">
      <c r="A10" s="12"/>
      <c r="B10" s="82"/>
      <c r="C10" s="695"/>
      <c r="D10" s="695"/>
      <c r="E10" s="695"/>
      <c r="F10" s="122"/>
      <c r="G10" s="332" t="s">
        <v>476</v>
      </c>
      <c r="H10" s="332"/>
      <c r="I10" s="332"/>
      <c r="J10" s="332"/>
      <c r="K10" s="305"/>
      <c r="L10" s="122"/>
      <c r="M10" s="122"/>
      <c r="N10" s="122"/>
      <c r="O10" s="122"/>
      <c r="P10" s="122"/>
      <c r="Q10" s="122"/>
      <c r="R10" s="122"/>
      <c r="T10"/>
      <c r="Y10" s="12"/>
    </row>
    <row r="11" spans="1:27" s="284" customFormat="1" x14ac:dyDescent="0.35">
      <c r="A11" s="12"/>
      <c r="B11" s="82"/>
      <c r="C11" s="122"/>
      <c r="D11" s="122"/>
      <c r="E11" s="122"/>
      <c r="F11" s="122"/>
      <c r="G11" s="306"/>
      <c r="H11" s="307"/>
      <c r="I11" s="304"/>
      <c r="J11" s="304"/>
      <c r="K11" s="304"/>
      <c r="L11" s="304"/>
      <c r="M11" s="122"/>
      <c r="N11" s="122"/>
      <c r="O11" s="122"/>
      <c r="P11" s="122"/>
      <c r="Q11" s="122"/>
      <c r="R11" s="122"/>
      <c r="T11"/>
      <c r="Y11" s="12"/>
    </row>
    <row r="12" spans="1:27" ht="26.5" customHeight="1" x14ac:dyDescent="0.35">
      <c r="A12" s="12"/>
      <c r="C12" s="688" t="s">
        <v>574</v>
      </c>
      <c r="D12" s="689"/>
      <c r="E12" s="689"/>
      <c r="F12" s="689"/>
      <c r="G12" s="684" t="s">
        <v>400</v>
      </c>
      <c r="H12" s="684"/>
      <c r="I12" s="684" t="s">
        <v>400</v>
      </c>
      <c r="J12" s="684"/>
      <c r="K12" s="684" t="s">
        <v>400</v>
      </c>
      <c r="L12" s="684"/>
      <c r="M12" s="684" t="s">
        <v>400</v>
      </c>
      <c r="N12" s="684"/>
      <c r="O12" s="684" t="s">
        <v>400</v>
      </c>
      <c r="P12" s="684"/>
      <c r="Q12" s="684" t="s">
        <v>400</v>
      </c>
      <c r="R12" s="684"/>
      <c r="S12" s="684" t="s">
        <v>400</v>
      </c>
      <c r="T12" s="684"/>
      <c r="U12" s="684" t="s">
        <v>400</v>
      </c>
      <c r="V12" s="684"/>
      <c r="W12" s="684" t="s">
        <v>400</v>
      </c>
      <c r="X12" s="684"/>
      <c r="Y12" s="12"/>
    </row>
    <row r="13" spans="1:27" ht="67.900000000000006" customHeight="1" x14ac:dyDescent="0.35">
      <c r="A13" s="12"/>
      <c r="C13" s="690" t="s">
        <v>368</v>
      </c>
      <c r="D13" s="687" t="s">
        <v>369</v>
      </c>
      <c r="E13" s="682" t="s">
        <v>404</v>
      </c>
      <c r="F13" s="687" t="s">
        <v>370</v>
      </c>
      <c r="G13" s="685"/>
      <c r="H13" s="686"/>
      <c r="I13" s="685"/>
      <c r="J13" s="686"/>
      <c r="K13" s="685"/>
      <c r="L13" s="686"/>
      <c r="M13" s="685"/>
      <c r="N13" s="686"/>
      <c r="O13" s="685"/>
      <c r="P13" s="686"/>
      <c r="Q13" s="685"/>
      <c r="R13" s="686"/>
      <c r="S13" s="685"/>
      <c r="T13" s="686"/>
      <c r="U13" s="685"/>
      <c r="V13" s="686"/>
      <c r="W13" s="685"/>
      <c r="X13" s="686"/>
      <c r="Y13" s="12"/>
    </row>
    <row r="14" spans="1:27" ht="39" customHeight="1" x14ac:dyDescent="0.35">
      <c r="A14" s="12"/>
      <c r="C14" s="690"/>
      <c r="D14" s="687"/>
      <c r="E14" s="683"/>
      <c r="F14" s="687"/>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3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 thickBot="1" x14ac:dyDescent="0.4">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3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35">
      <c r="A18" s="12"/>
      <c r="C18" s="294" t="s">
        <v>93</v>
      </c>
      <c r="D18" s="292">
        <f t="shared" si="0"/>
        <v>0</v>
      </c>
      <c r="E18" s="290" t="str">
        <f>IF(OR(D18-'Finansiniai duomenys'!C37&lt;-0.1,D18-'Finansiniai duomenys'!C37&gt;0.1),"Klaida","Gerai")</f>
        <v>Klaida</v>
      </c>
      <c r="F18" s="291"/>
      <c r="G18" s="291"/>
      <c r="H18" s="291"/>
      <c r="I18" s="291"/>
      <c r="J18" s="291"/>
      <c r="K18" s="291"/>
      <c r="L18" s="291"/>
      <c r="M18" s="291"/>
      <c r="N18" s="291"/>
      <c r="O18" s="291"/>
      <c r="P18" s="291"/>
      <c r="Q18" s="291"/>
      <c r="R18" s="291"/>
      <c r="S18" s="291"/>
      <c r="T18" s="291"/>
      <c r="U18" s="291"/>
      <c r="V18" s="291"/>
      <c r="W18" s="291"/>
      <c r="X18" s="291"/>
      <c r="Y18" s="12"/>
    </row>
    <row r="19" spans="1:25" ht="15" thickBot="1" x14ac:dyDescent="0.4">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3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3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3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3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3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35">
      <c r="A25" s="12"/>
      <c r="Y25" s="12"/>
    </row>
    <row r="26" spans="1:25" x14ac:dyDescent="0.35">
      <c r="A26" s="12"/>
      <c r="Y26" s="12"/>
    </row>
    <row r="27" spans="1:25" x14ac:dyDescent="0.35">
      <c r="A27" s="12"/>
      <c r="G27" s="306"/>
      <c r="H27" s="307"/>
      <c r="Y27" s="12"/>
    </row>
    <row r="28" spans="1:25" ht="25.15" customHeight="1" x14ac:dyDescent="0.35">
      <c r="A28" s="12"/>
      <c r="C28" s="688" t="s">
        <v>573</v>
      </c>
      <c r="D28" s="689"/>
      <c r="E28" s="689"/>
      <c r="F28" s="689"/>
      <c r="G28" s="684" t="s">
        <v>400</v>
      </c>
      <c r="H28" s="684"/>
      <c r="I28" s="684" t="s">
        <v>400</v>
      </c>
      <c r="J28" s="684"/>
      <c r="K28" s="684" t="s">
        <v>400</v>
      </c>
      <c r="L28" s="684"/>
      <c r="M28" s="684" t="s">
        <v>400</v>
      </c>
      <c r="N28" s="684"/>
      <c r="O28" s="684" t="s">
        <v>400</v>
      </c>
      <c r="P28" s="684"/>
      <c r="Q28" s="684" t="s">
        <v>400</v>
      </c>
      <c r="R28" s="684"/>
      <c r="S28" s="684" t="s">
        <v>400</v>
      </c>
      <c r="T28" s="684"/>
      <c r="U28" s="684" t="s">
        <v>400</v>
      </c>
      <c r="V28" s="684"/>
      <c r="W28" s="684" t="s">
        <v>400</v>
      </c>
      <c r="X28" s="684"/>
      <c r="Y28" s="12"/>
    </row>
    <row r="29" spans="1:25" ht="62.5" customHeight="1" x14ac:dyDescent="0.35">
      <c r="A29" s="12"/>
      <c r="C29" s="690" t="s">
        <v>368</v>
      </c>
      <c r="D29" s="687" t="s">
        <v>369</v>
      </c>
      <c r="E29" s="682" t="s">
        <v>405</v>
      </c>
      <c r="F29" s="687" t="s">
        <v>370</v>
      </c>
      <c r="G29" s="685"/>
      <c r="H29" s="686"/>
      <c r="I29" s="685"/>
      <c r="J29" s="686"/>
      <c r="K29" s="685"/>
      <c r="L29" s="686"/>
      <c r="M29" s="685"/>
      <c r="N29" s="686"/>
      <c r="O29" s="685"/>
      <c r="P29" s="686"/>
      <c r="Q29" s="685"/>
      <c r="R29" s="686"/>
      <c r="S29" s="685"/>
      <c r="T29" s="686"/>
      <c r="U29" s="685"/>
      <c r="V29" s="686"/>
      <c r="W29" s="685"/>
      <c r="X29" s="686"/>
      <c r="Y29" s="12"/>
    </row>
    <row r="30" spans="1:25" ht="52.15" customHeight="1" x14ac:dyDescent="0.35">
      <c r="A30" s="12"/>
      <c r="C30" s="690"/>
      <c r="D30" s="687"/>
      <c r="E30" s="683"/>
      <c r="F30" s="687"/>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3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 thickBot="1" x14ac:dyDescent="0.4">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3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35">
      <c r="A34" s="12"/>
      <c r="C34" s="294" t="s">
        <v>93</v>
      </c>
      <c r="D34" s="292">
        <f>F34+G34+I34+K34+M34+O34+Q34</f>
        <v>0</v>
      </c>
      <c r="E34" s="290" t="str">
        <f>IF(OR(D34-'Finansiniai duomenys'!E37&lt;-0.1,D34-'Finansiniai duomenys'!E37&gt;0.1),"Klaida","Gerai")</f>
        <v>Klaida</v>
      </c>
      <c r="F34" s="291"/>
      <c r="G34" s="291"/>
      <c r="H34" s="291"/>
      <c r="I34" s="291"/>
      <c r="J34" s="291"/>
      <c r="K34" s="291"/>
      <c r="L34" s="291"/>
      <c r="M34" s="291"/>
      <c r="N34" s="291"/>
      <c r="O34" s="291"/>
      <c r="P34" s="291"/>
      <c r="Q34" s="291"/>
      <c r="R34" s="291"/>
      <c r="S34" s="291"/>
      <c r="T34" s="291"/>
      <c r="U34" s="291"/>
      <c r="V34" s="291"/>
      <c r="W34" s="291"/>
      <c r="X34" s="291"/>
      <c r="Y34" s="12"/>
    </row>
    <row r="35" spans="1:25" ht="15" thickBot="1" x14ac:dyDescent="0.4">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3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3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3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3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3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35">
      <c r="A41" s="12"/>
      <c r="Y41" s="12"/>
    </row>
    <row r="42" spans="1:25" x14ac:dyDescent="0.35">
      <c r="A42" s="12"/>
      <c r="Y42" s="12"/>
    </row>
    <row r="43" spans="1:25" x14ac:dyDescent="0.35">
      <c r="A43" s="12"/>
      <c r="Y43" s="12"/>
    </row>
    <row r="44" spans="1:25" ht="30.65" customHeight="1" x14ac:dyDescent="0.35">
      <c r="A44" s="12"/>
      <c r="C44" s="688" t="s">
        <v>574</v>
      </c>
      <c r="D44" s="689"/>
      <c r="E44" s="689"/>
      <c r="F44" s="689"/>
      <c r="G44" s="684" t="s">
        <v>400</v>
      </c>
      <c r="H44" s="684"/>
      <c r="I44" s="684" t="s">
        <v>400</v>
      </c>
      <c r="J44" s="684"/>
      <c r="K44" s="684" t="s">
        <v>400</v>
      </c>
      <c r="L44" s="684"/>
      <c r="M44" s="684" t="s">
        <v>400</v>
      </c>
      <c r="N44" s="684"/>
      <c r="O44" s="684" t="s">
        <v>400</v>
      </c>
      <c r="P44" s="684"/>
      <c r="Q44" s="684" t="s">
        <v>400</v>
      </c>
      <c r="R44" s="684"/>
      <c r="S44" s="684" t="s">
        <v>400</v>
      </c>
      <c r="T44" s="684"/>
      <c r="U44" s="684" t="s">
        <v>400</v>
      </c>
      <c r="V44" s="684"/>
      <c r="W44" s="684" t="s">
        <v>400</v>
      </c>
      <c r="X44" s="684"/>
      <c r="Y44" s="12"/>
    </row>
    <row r="45" spans="1:25" ht="62.5" customHeight="1" x14ac:dyDescent="0.35">
      <c r="A45" s="12"/>
      <c r="C45" s="690" t="s">
        <v>368</v>
      </c>
      <c r="D45" s="687" t="s">
        <v>369</v>
      </c>
      <c r="E45" s="682" t="s">
        <v>404</v>
      </c>
      <c r="F45" s="687" t="s">
        <v>370</v>
      </c>
      <c r="G45" s="685"/>
      <c r="H45" s="686"/>
      <c r="I45" s="685"/>
      <c r="J45" s="686"/>
      <c r="K45" s="685"/>
      <c r="L45" s="686"/>
      <c r="M45" s="685"/>
      <c r="N45" s="686"/>
      <c r="O45" s="685"/>
      <c r="P45" s="686"/>
      <c r="Q45" s="685"/>
      <c r="R45" s="686"/>
      <c r="S45" s="685"/>
      <c r="T45" s="686"/>
      <c r="U45" s="685"/>
      <c r="V45" s="686"/>
      <c r="W45" s="685"/>
      <c r="X45" s="686"/>
      <c r="Y45" s="12"/>
    </row>
    <row r="46" spans="1:25" ht="59.5" customHeight="1" x14ac:dyDescent="0.35">
      <c r="A46" s="12"/>
      <c r="C46" s="690"/>
      <c r="D46" s="687"/>
      <c r="E46" s="683"/>
      <c r="F46" s="687"/>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3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3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3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3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 thickBot="1" x14ac:dyDescent="0.4">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3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35">
      <c r="A53" s="12"/>
      <c r="G53" s="314"/>
      <c r="S53" s="82"/>
      <c r="T53" s="82"/>
      <c r="U53" s="82"/>
      <c r="V53" s="82"/>
      <c r="W53" s="82"/>
      <c r="X53" s="82"/>
      <c r="Y53" s="12"/>
    </row>
    <row r="54" spans="1:25" x14ac:dyDescent="0.3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35">
      <c r="A55" s="12"/>
      <c r="Y55" s="12"/>
    </row>
    <row r="56" spans="1:25" ht="34.9" customHeight="1" x14ac:dyDescent="0.35">
      <c r="A56" s="12"/>
      <c r="C56" s="688" t="s">
        <v>573</v>
      </c>
      <c r="D56" s="689"/>
      <c r="E56" s="689"/>
      <c r="F56" s="689"/>
      <c r="G56" s="684" t="s">
        <v>400</v>
      </c>
      <c r="H56" s="684"/>
      <c r="I56" s="684" t="s">
        <v>400</v>
      </c>
      <c r="J56" s="684"/>
      <c r="K56" s="684" t="s">
        <v>400</v>
      </c>
      <c r="L56" s="684"/>
      <c r="M56" s="684" t="s">
        <v>400</v>
      </c>
      <c r="N56" s="684"/>
      <c r="O56" s="684" t="s">
        <v>400</v>
      </c>
      <c r="P56" s="684"/>
      <c r="Q56" s="684" t="s">
        <v>400</v>
      </c>
      <c r="R56" s="684"/>
      <c r="S56" s="684" t="s">
        <v>400</v>
      </c>
      <c r="T56" s="684"/>
      <c r="U56" s="684" t="s">
        <v>400</v>
      </c>
      <c r="V56" s="684"/>
      <c r="W56" s="684" t="s">
        <v>400</v>
      </c>
      <c r="X56" s="684"/>
      <c r="Y56" s="12"/>
    </row>
    <row r="57" spans="1:25" ht="70.150000000000006" customHeight="1" x14ac:dyDescent="0.35">
      <c r="A57" s="12"/>
      <c r="C57" s="690" t="s">
        <v>368</v>
      </c>
      <c r="D57" s="687" t="s">
        <v>369</v>
      </c>
      <c r="E57" s="682" t="s">
        <v>403</v>
      </c>
      <c r="F57" s="687" t="s">
        <v>370</v>
      </c>
      <c r="G57" s="685"/>
      <c r="H57" s="686"/>
      <c r="I57" s="685"/>
      <c r="J57" s="686"/>
      <c r="K57" s="685"/>
      <c r="L57" s="686"/>
      <c r="M57" s="685"/>
      <c r="N57" s="686"/>
      <c r="O57" s="685"/>
      <c r="P57" s="686"/>
      <c r="Q57" s="685"/>
      <c r="R57" s="686"/>
      <c r="S57" s="685"/>
      <c r="T57" s="686"/>
      <c r="U57" s="685"/>
      <c r="V57" s="686"/>
      <c r="W57" s="685"/>
      <c r="X57" s="686"/>
      <c r="Y57" s="12"/>
    </row>
    <row r="58" spans="1:25" ht="55.9" customHeight="1" x14ac:dyDescent="0.35">
      <c r="A58" s="12"/>
      <c r="C58" s="690"/>
      <c r="D58" s="687"/>
      <c r="E58" s="683"/>
      <c r="F58" s="687"/>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3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3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3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3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 thickBot="1" x14ac:dyDescent="0.4">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3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35">
      <c r="A65" s="12"/>
      <c r="G65" s="314"/>
      <c r="S65" s="82"/>
      <c r="T65" s="82"/>
      <c r="U65" s="82"/>
      <c r="V65" s="82"/>
      <c r="W65" s="82"/>
      <c r="X65" s="82"/>
      <c r="Y65" s="12"/>
    </row>
    <row r="66" spans="1:25" x14ac:dyDescent="0.3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35">
      <c r="A67" s="12"/>
      <c r="Y67" s="12"/>
    </row>
    <row r="68" spans="1:25" x14ac:dyDescent="0.35">
      <c r="A68" s="12"/>
      <c r="Y68" s="12"/>
    </row>
    <row r="69" spans="1:25" x14ac:dyDescent="0.35">
      <c r="A69" s="12"/>
      <c r="E69" s="316" t="s">
        <v>216</v>
      </c>
      <c r="F69" s="317"/>
      <c r="G69" s="317"/>
      <c r="H69" s="317"/>
      <c r="I69" s="317"/>
      <c r="J69" s="318"/>
      <c r="Y69" s="12"/>
    </row>
    <row r="70" spans="1:25" x14ac:dyDescent="0.35">
      <c r="A70" s="12"/>
      <c r="E70" s="319" t="s">
        <v>366</v>
      </c>
      <c r="H70" s="608"/>
      <c r="I70" s="608"/>
      <c r="J70" s="698"/>
      <c r="Y70" s="12"/>
    </row>
    <row r="71" spans="1:25" ht="51" customHeight="1" x14ac:dyDescent="0.35">
      <c r="A71" s="12"/>
      <c r="E71" s="319"/>
      <c r="H71" s="699"/>
      <c r="I71" s="699"/>
      <c r="J71" s="700"/>
      <c r="Y71" s="12"/>
    </row>
    <row r="72" spans="1:25" x14ac:dyDescent="0.35">
      <c r="A72" s="12"/>
      <c r="E72" s="329" t="s">
        <v>223</v>
      </c>
      <c r="H72" s="701"/>
      <c r="I72" s="701"/>
      <c r="J72" s="702"/>
      <c r="Y72" s="12"/>
    </row>
    <row r="73" spans="1:25" x14ac:dyDescent="0.35">
      <c r="A73" s="12"/>
      <c r="E73" s="319" t="s">
        <v>225</v>
      </c>
      <c r="H73" s="703"/>
      <c r="I73" s="703"/>
      <c r="J73" s="704"/>
      <c r="Y73" s="12"/>
    </row>
    <row r="74" spans="1:25" x14ac:dyDescent="0.35">
      <c r="A74" s="12"/>
      <c r="E74" s="319" t="s">
        <v>227</v>
      </c>
      <c r="H74" s="703" t="s">
        <v>614</v>
      </c>
      <c r="I74" s="703"/>
      <c r="J74" s="704"/>
      <c r="Y74" s="12"/>
    </row>
    <row r="75" spans="1:25" x14ac:dyDescent="0.35">
      <c r="A75" s="12"/>
      <c r="E75" s="319" t="s">
        <v>229</v>
      </c>
      <c r="H75" s="703" t="s">
        <v>615</v>
      </c>
      <c r="I75" s="703"/>
      <c r="J75" s="704"/>
      <c r="Y75" s="12"/>
    </row>
    <row r="76" spans="1:25" x14ac:dyDescent="0.35">
      <c r="A76" s="12"/>
      <c r="E76" s="320" t="s">
        <v>367</v>
      </c>
      <c r="F76" s="321"/>
      <c r="G76" s="321"/>
      <c r="H76" s="696"/>
      <c r="I76" s="696"/>
      <c r="J76" s="697"/>
      <c r="Y76" s="12"/>
    </row>
    <row r="77" spans="1:25" x14ac:dyDescent="0.35">
      <c r="A77" s="12"/>
      <c r="Y77" s="12"/>
    </row>
    <row r="78" spans="1:25" x14ac:dyDescent="0.3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35">
      <c r="A79" s="12"/>
      <c r="T79" s="12"/>
    </row>
    <row r="80" spans="1:25" hidden="1" x14ac:dyDescent="0.35">
      <c r="A80" s="12"/>
      <c r="T80" s="12"/>
    </row>
    <row r="81" spans="1:1" hidden="1" x14ac:dyDescent="0.35">
      <c r="A81" s="12"/>
    </row>
    <row r="82" spans="1:1" x14ac:dyDescent="0.3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disablePrompts="1"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topLeftCell="A96" zoomScaleNormal="100" zoomScaleSheetLayoutView="100" zoomScalePageLayoutView="60" workbookViewId="0">
      <selection activeCell="C113" sqref="C113:E113"/>
    </sheetView>
  </sheetViews>
  <sheetFormatPr defaultColWidth="9.1796875" defaultRowHeight="12" x14ac:dyDescent="0.3"/>
  <cols>
    <col min="1" max="1" width="1.7265625" style="29" customWidth="1"/>
    <col min="2" max="2" width="61.7265625" style="29" customWidth="1"/>
    <col min="3" max="5" width="24.26953125" style="29" customWidth="1"/>
    <col min="6" max="6" width="6.453125" style="29" customWidth="1"/>
    <col min="7" max="9" width="9.1796875" style="29" customWidth="1"/>
    <col min="10" max="10" width="9.1796875" style="29" hidden="1" customWidth="1"/>
    <col min="11" max="11" width="28.26953125" style="29" hidden="1" customWidth="1"/>
    <col min="12" max="12" width="23.453125" style="29" hidden="1" customWidth="1"/>
    <col min="13" max="14" width="12.7265625" style="29" hidden="1" customWidth="1"/>
    <col min="15" max="15" width="31.453125" style="29" hidden="1" customWidth="1"/>
    <col min="16" max="16" width="9.1796875" style="29" hidden="1" customWidth="1"/>
    <col min="17" max="17" width="9.1796875" style="29" customWidth="1"/>
    <col min="18" max="16384" width="9.1796875" style="29"/>
  </cols>
  <sheetData>
    <row r="1" spans="2:15" ht="9.65" customHeight="1" thickBot="1" x14ac:dyDescent="0.35"/>
    <row r="2" spans="2:15" ht="41.25" customHeight="1" x14ac:dyDescent="0.35">
      <c r="B2" s="254"/>
      <c r="C2" s="255"/>
      <c r="D2" s="722" t="s">
        <v>348</v>
      </c>
      <c r="E2" s="723"/>
      <c r="J2" s="29">
        <v>1</v>
      </c>
      <c r="K2" s="286" t="s">
        <v>386</v>
      </c>
      <c r="L2" s="287">
        <v>304148387</v>
      </c>
      <c r="M2" s="285" t="s">
        <v>1</v>
      </c>
      <c r="N2" s="285" t="s">
        <v>65</v>
      </c>
      <c r="O2" s="285" t="s">
        <v>65</v>
      </c>
    </row>
    <row r="3" spans="2:15" ht="29.5" customHeight="1" x14ac:dyDescent="0.35">
      <c r="B3" s="256"/>
      <c r="C3" s="257"/>
      <c r="D3" s="324" t="s">
        <v>587</v>
      </c>
      <c r="E3" s="325"/>
      <c r="K3" s="288" t="s">
        <v>388</v>
      </c>
      <c r="L3" s="288">
        <v>303042623</v>
      </c>
      <c r="M3" s="285" t="s">
        <v>1</v>
      </c>
      <c r="N3" s="288" t="s">
        <v>102</v>
      </c>
      <c r="O3" s="288" t="s">
        <v>102</v>
      </c>
    </row>
    <row r="4" spans="2:15" ht="14.25" customHeight="1" x14ac:dyDescent="0.35">
      <c r="B4" s="583" t="s">
        <v>358</v>
      </c>
      <c r="C4" s="584"/>
      <c r="D4" s="584"/>
      <c r="E4" s="585"/>
      <c r="K4" s="288" t="s">
        <v>389</v>
      </c>
      <c r="L4" s="288">
        <v>304923194</v>
      </c>
      <c r="M4" s="285" t="s">
        <v>1</v>
      </c>
      <c r="N4" s="288" t="s">
        <v>141</v>
      </c>
      <c r="O4" s="288" t="s">
        <v>141</v>
      </c>
    </row>
    <row r="5" spans="2:15" ht="14.25" customHeight="1" x14ac:dyDescent="0.35">
      <c r="B5" s="258"/>
      <c r="C5" s="259"/>
      <c r="D5" s="259"/>
      <c r="E5" s="260"/>
      <c r="K5" s="288" t="s">
        <v>544</v>
      </c>
      <c r="L5" s="288">
        <v>300073802</v>
      </c>
      <c r="M5" s="285" t="s">
        <v>1</v>
      </c>
      <c r="N5" s="288" t="s">
        <v>589</v>
      </c>
      <c r="O5" s="288" t="s">
        <v>589</v>
      </c>
    </row>
    <row r="6" spans="2:15" ht="18.5" x14ac:dyDescent="0.45">
      <c r="B6" s="144" t="s">
        <v>7</v>
      </c>
      <c r="C6" s="586"/>
      <c r="D6" s="586"/>
      <c r="E6" s="587"/>
      <c r="K6" s="29" t="s">
        <v>545</v>
      </c>
      <c r="L6" s="29">
        <v>183204042</v>
      </c>
      <c r="M6" s="39" t="s">
        <v>1</v>
      </c>
      <c r="N6" s="288" t="s">
        <v>589</v>
      </c>
      <c r="O6" s="288" t="s">
        <v>589</v>
      </c>
    </row>
    <row r="7" spans="2:15" x14ac:dyDescent="0.3">
      <c r="B7" s="145" t="s">
        <v>9</v>
      </c>
      <c r="C7" s="576" t="str">
        <f>IFERROR(VLOOKUP(C6,$K$2:$M$6,3,FALSE),"")</f>
        <v/>
      </c>
      <c r="D7" s="576"/>
      <c r="E7" s="577"/>
      <c r="M7" s="39"/>
      <c r="N7" s="39"/>
      <c r="O7" s="39"/>
    </row>
    <row r="8" spans="2:15" x14ac:dyDescent="0.3">
      <c r="B8" s="146" t="s">
        <v>13</v>
      </c>
      <c r="C8" s="576" t="str">
        <f>IFERROR(VLOOKUP(C6,$K$2:$L$6,2,FALSE),"")</f>
        <v/>
      </c>
      <c r="D8" s="576"/>
      <c r="E8" s="577"/>
      <c r="O8" s="39"/>
    </row>
    <row r="9" spans="2:15" ht="12" customHeight="1" x14ac:dyDescent="0.3">
      <c r="B9" s="146" t="s">
        <v>16</v>
      </c>
      <c r="C9" s="134"/>
      <c r="D9" s="134"/>
      <c r="E9" s="261"/>
      <c r="K9" s="39"/>
      <c r="L9" s="39"/>
    </row>
    <row r="10" spans="2:15" ht="12" customHeight="1" x14ac:dyDescent="0.3">
      <c r="B10" s="146" t="s">
        <v>25</v>
      </c>
      <c r="C10" s="715"/>
      <c r="D10" s="715"/>
      <c r="E10" s="716"/>
    </row>
    <row r="11" spans="2:15" ht="12" customHeight="1" x14ac:dyDescent="0.3">
      <c r="B11" s="146" t="s">
        <v>29</v>
      </c>
      <c r="C11" s="717"/>
      <c r="D11" s="717"/>
      <c r="E11" s="718"/>
      <c r="K11" s="39"/>
      <c r="L11" s="39"/>
    </row>
    <row r="12" spans="2:15" ht="12" customHeight="1" x14ac:dyDescent="0.3">
      <c r="B12" s="146"/>
      <c r="C12" s="34"/>
      <c r="D12" s="34"/>
      <c r="E12" s="147"/>
      <c r="K12" s="39"/>
      <c r="L12" s="39"/>
    </row>
    <row r="13" spans="2:15" ht="12" customHeight="1" x14ac:dyDescent="0.3">
      <c r="B13" s="146"/>
      <c r="C13" s="580" t="s">
        <v>36</v>
      </c>
      <c r="D13" s="581"/>
      <c r="E13" s="582"/>
    </row>
    <row r="14" spans="2:15" ht="12" customHeight="1" x14ac:dyDescent="0.3">
      <c r="B14" s="146" t="s">
        <v>40</v>
      </c>
      <c r="C14" s="567" t="s">
        <v>330</v>
      </c>
      <c r="D14" s="567"/>
      <c r="E14" s="148" t="s">
        <v>41</v>
      </c>
    </row>
    <row r="15" spans="2:15" ht="12" customHeight="1" x14ac:dyDescent="0.3">
      <c r="B15" s="149" t="s">
        <v>45</v>
      </c>
      <c r="C15" s="568"/>
      <c r="D15" s="719"/>
      <c r="E15" s="150"/>
      <c r="M15" s="39"/>
      <c r="N15" s="39"/>
    </row>
    <row r="16" spans="2:15" ht="12" customHeight="1" x14ac:dyDescent="0.3">
      <c r="B16" s="149" t="s">
        <v>49</v>
      </c>
      <c r="C16" s="568"/>
      <c r="D16" s="719"/>
      <c r="E16" s="150"/>
      <c r="O16" s="39"/>
    </row>
    <row r="17" spans="2:15" ht="12" customHeight="1" x14ac:dyDescent="0.3">
      <c r="B17" s="149" t="s">
        <v>53</v>
      </c>
      <c r="C17" s="568"/>
      <c r="D17" s="719"/>
      <c r="E17" s="150"/>
      <c r="M17" s="39"/>
      <c r="N17" s="39"/>
    </row>
    <row r="18" spans="2:15" ht="12" customHeight="1" x14ac:dyDescent="0.3">
      <c r="B18" s="149" t="s">
        <v>56</v>
      </c>
      <c r="C18" s="568"/>
      <c r="D18" s="719"/>
      <c r="E18" s="150"/>
      <c r="M18" s="39"/>
      <c r="N18" s="39"/>
      <c r="O18" s="39"/>
    </row>
    <row r="19" spans="2:15" ht="12" customHeight="1" x14ac:dyDescent="0.3">
      <c r="B19" s="149" t="s">
        <v>59</v>
      </c>
      <c r="C19" s="568"/>
      <c r="D19" s="719"/>
      <c r="E19" s="150"/>
      <c r="M19" s="39"/>
      <c r="N19" s="39"/>
      <c r="O19" s="39"/>
    </row>
    <row r="20" spans="2:15" ht="12" customHeight="1" x14ac:dyDescent="0.3">
      <c r="B20" s="149" t="s">
        <v>67</v>
      </c>
      <c r="C20" s="592" t="s">
        <v>68</v>
      </c>
      <c r="D20" s="593"/>
      <c r="E20" s="262">
        <f>100%-SUM(E15:E19)</f>
        <v>1</v>
      </c>
      <c r="M20" s="39"/>
      <c r="N20" s="39"/>
      <c r="O20" s="39"/>
    </row>
    <row r="21" spans="2:15" ht="13.5" customHeight="1" x14ac:dyDescent="0.3">
      <c r="B21" s="149"/>
      <c r="C21" s="69"/>
      <c r="D21" s="69"/>
      <c r="E21" s="152"/>
      <c r="M21" s="39"/>
      <c r="N21" s="39"/>
      <c r="O21" s="39"/>
    </row>
    <row r="22" spans="2:15" x14ac:dyDescent="0.3">
      <c r="B22" s="146" t="s">
        <v>359</v>
      </c>
      <c r="C22" s="720" t="str">
        <f>IFERROR(VLOOKUP(C6,$K$2:$O$6,4,FALSE),"")</f>
        <v/>
      </c>
      <c r="D22" s="720"/>
      <c r="E22" s="721"/>
      <c r="O22" s="39"/>
    </row>
    <row r="23" spans="2:15" ht="12.75" customHeight="1" x14ac:dyDescent="0.3">
      <c r="B23" s="146"/>
      <c r="C23" s="69"/>
      <c r="D23" s="69"/>
      <c r="E23" s="152"/>
      <c r="M23" s="39"/>
      <c r="N23" s="39"/>
    </row>
    <row r="24" spans="2:15" ht="26.25" customHeight="1" x14ac:dyDescent="0.3">
      <c r="B24" s="146"/>
      <c r="C24" s="547" t="s">
        <v>79</v>
      </c>
      <c r="D24" s="547"/>
      <c r="E24" s="548"/>
      <c r="O24" s="39"/>
    </row>
    <row r="25" spans="2:15" x14ac:dyDescent="0.3">
      <c r="B25" s="157"/>
      <c r="C25" s="559"/>
      <c r="D25" s="559"/>
      <c r="E25" s="560"/>
      <c r="M25" s="39"/>
      <c r="N25" s="39"/>
      <c r="O25" s="39"/>
    </row>
    <row r="26" spans="2:15" x14ac:dyDescent="0.3">
      <c r="B26" s="157"/>
      <c r="C26" s="561" t="s">
        <v>84</v>
      </c>
      <c r="D26" s="561"/>
      <c r="E26" s="562"/>
      <c r="M26" s="39"/>
      <c r="N26" s="39"/>
      <c r="O26" s="39"/>
    </row>
    <row r="27" spans="2:15" ht="27" customHeight="1" thickBot="1" x14ac:dyDescent="0.35">
      <c r="B27" s="158" t="s">
        <v>86</v>
      </c>
      <c r="C27" s="208" t="s">
        <v>575</v>
      </c>
      <c r="D27" s="208"/>
      <c r="E27" s="209" t="s">
        <v>563</v>
      </c>
      <c r="M27" s="39"/>
      <c r="N27" s="39"/>
      <c r="O27" s="39"/>
    </row>
    <row r="28" spans="2:15" x14ac:dyDescent="0.3">
      <c r="B28" s="160" t="s">
        <v>88</v>
      </c>
      <c r="C28" s="1"/>
      <c r="D28" s="33"/>
      <c r="E28" s="263"/>
      <c r="M28" s="39"/>
      <c r="N28" s="39"/>
      <c r="O28" s="39"/>
    </row>
    <row r="29" spans="2:15" x14ac:dyDescent="0.3">
      <c r="B29" s="160" t="s">
        <v>90</v>
      </c>
      <c r="C29" s="2"/>
      <c r="D29" s="33"/>
      <c r="E29" s="264"/>
      <c r="M29" s="39"/>
      <c r="N29" s="39"/>
      <c r="O29" s="39"/>
    </row>
    <row r="30" spans="2:15" x14ac:dyDescent="0.3">
      <c r="B30" s="163" t="s">
        <v>92</v>
      </c>
      <c r="C30" s="40">
        <f>+C28-C29</f>
        <v>0</v>
      </c>
      <c r="D30" s="33"/>
      <c r="E30" s="164">
        <f>+E28-E29</f>
        <v>0</v>
      </c>
      <c r="M30" s="39"/>
      <c r="N30" s="39"/>
      <c r="O30" s="39"/>
    </row>
    <row r="31" spans="2:15" x14ac:dyDescent="0.3">
      <c r="B31" s="160" t="s">
        <v>93</v>
      </c>
      <c r="C31" s="6"/>
      <c r="D31" s="33"/>
      <c r="E31" s="265"/>
      <c r="M31" s="39"/>
      <c r="N31" s="39"/>
      <c r="O31" s="39"/>
    </row>
    <row r="32" spans="2:15" x14ac:dyDescent="0.3">
      <c r="B32" s="160" t="s">
        <v>95</v>
      </c>
      <c r="C32" s="3"/>
      <c r="D32" s="33"/>
      <c r="E32" s="266"/>
      <c r="M32" s="39"/>
      <c r="N32" s="39"/>
      <c r="O32" s="39"/>
    </row>
    <row r="33" spans="2:15" x14ac:dyDescent="0.3">
      <c r="B33" s="163" t="s">
        <v>97</v>
      </c>
      <c r="C33" s="40">
        <f>+C30-C31-C32</f>
        <v>0</v>
      </c>
      <c r="D33" s="33"/>
      <c r="E33" s="164">
        <f>+E30-E31-E32</f>
        <v>0</v>
      </c>
      <c r="M33" s="39"/>
      <c r="N33" s="39"/>
      <c r="O33" s="39"/>
    </row>
    <row r="34" spans="2:15" x14ac:dyDescent="0.3">
      <c r="B34" s="160" t="s">
        <v>101</v>
      </c>
      <c r="C34" s="3"/>
      <c r="D34" s="33"/>
      <c r="E34" s="266"/>
      <c r="M34" s="39"/>
      <c r="N34" s="39"/>
      <c r="O34" s="39"/>
    </row>
    <row r="35" spans="2:15" x14ac:dyDescent="0.3">
      <c r="B35" s="160" t="s">
        <v>103</v>
      </c>
      <c r="C35" s="43">
        <f>C36-C37</f>
        <v>0</v>
      </c>
      <c r="D35" s="33"/>
      <c r="E35" s="167">
        <f>E36-E37</f>
        <v>0</v>
      </c>
      <c r="O35" s="39"/>
    </row>
    <row r="36" spans="2:15" ht="12" customHeight="1" x14ac:dyDescent="0.3">
      <c r="B36" s="168" t="s">
        <v>105</v>
      </c>
      <c r="C36" s="1"/>
      <c r="D36" s="33"/>
      <c r="E36" s="263"/>
      <c r="M36" s="39"/>
      <c r="N36" s="39"/>
    </row>
    <row r="37" spans="2:15" s="35" customFormat="1" ht="12" customHeight="1" x14ac:dyDescent="0.3">
      <c r="B37" s="168" t="s">
        <v>107</v>
      </c>
      <c r="C37" s="2"/>
      <c r="D37" s="33"/>
      <c r="E37" s="264"/>
      <c r="K37" s="29"/>
      <c r="L37" s="29"/>
      <c r="M37" s="39"/>
      <c r="N37" s="39"/>
      <c r="O37" s="39"/>
    </row>
    <row r="38" spans="2:15" ht="12" customHeight="1" x14ac:dyDescent="0.3">
      <c r="B38" s="163" t="s">
        <v>109</v>
      </c>
      <c r="C38" s="40">
        <f>+C33+C34+C35</f>
        <v>0</v>
      </c>
      <c r="D38" s="33"/>
      <c r="E38" s="164">
        <f>+E33+E34+E35</f>
        <v>0</v>
      </c>
      <c r="M38" s="39"/>
      <c r="N38" s="39"/>
      <c r="O38" s="39"/>
    </row>
    <row r="39" spans="2:15" x14ac:dyDescent="0.3">
      <c r="B39" s="160" t="s">
        <v>111</v>
      </c>
      <c r="C39" s="3"/>
      <c r="D39" s="33"/>
      <c r="E39" s="266"/>
      <c r="O39" s="39"/>
    </row>
    <row r="40" spans="2:15" x14ac:dyDescent="0.3">
      <c r="B40" s="163" t="s">
        <v>113</v>
      </c>
      <c r="C40" s="40">
        <f>C38-C39</f>
        <v>0</v>
      </c>
      <c r="D40" s="33"/>
      <c r="E40" s="164">
        <f>E38-E39</f>
        <v>0</v>
      </c>
    </row>
    <row r="41" spans="2:15" x14ac:dyDescent="0.3">
      <c r="B41" s="157"/>
      <c r="C41" s="33"/>
      <c r="D41" s="33"/>
      <c r="E41" s="173"/>
    </row>
    <row r="42" spans="2:15" s="39" customFormat="1" ht="31.5" customHeight="1" x14ac:dyDescent="0.3">
      <c r="B42" s="157"/>
      <c r="C42" s="547" t="s">
        <v>360</v>
      </c>
      <c r="D42" s="547"/>
      <c r="E42" s="548"/>
      <c r="K42" s="29"/>
      <c r="L42" s="29"/>
      <c r="M42" s="29"/>
      <c r="N42" s="29"/>
      <c r="O42" s="29"/>
    </row>
    <row r="43" spans="2:15" s="39" customFormat="1" ht="27" customHeight="1" thickBot="1" x14ac:dyDescent="0.35">
      <c r="B43" s="158" t="s">
        <v>117</v>
      </c>
      <c r="C43" s="236" t="s">
        <v>575</v>
      </c>
      <c r="D43" s="208"/>
      <c r="E43" s="237" t="s">
        <v>563</v>
      </c>
      <c r="K43" s="29"/>
      <c r="L43" s="29"/>
      <c r="M43" s="29"/>
      <c r="N43" s="29"/>
      <c r="O43" s="29"/>
    </row>
    <row r="44" spans="2:15" x14ac:dyDescent="0.3">
      <c r="B44" s="174" t="s">
        <v>118</v>
      </c>
      <c r="C44" s="1"/>
      <c r="D44" s="33"/>
      <c r="E44" s="263"/>
    </row>
    <row r="45" spans="2:15" s="39" customFormat="1" x14ac:dyDescent="0.3">
      <c r="B45" s="174" t="s">
        <v>119</v>
      </c>
      <c r="C45" s="4"/>
      <c r="D45" s="33"/>
      <c r="E45" s="187"/>
      <c r="K45" s="29"/>
      <c r="L45" s="29"/>
      <c r="O45" s="29"/>
    </row>
    <row r="46" spans="2:15" x14ac:dyDescent="0.3">
      <c r="B46" s="174" t="s">
        <v>121</v>
      </c>
      <c r="C46" s="4"/>
      <c r="D46" s="33"/>
      <c r="E46" s="187"/>
      <c r="M46" s="39"/>
      <c r="N46" s="39"/>
      <c r="O46" s="39"/>
    </row>
    <row r="47" spans="2:15" x14ac:dyDescent="0.3">
      <c r="B47" s="174" t="s">
        <v>123</v>
      </c>
      <c r="C47" s="4"/>
      <c r="D47" s="33"/>
      <c r="E47" s="187"/>
      <c r="M47" s="39"/>
      <c r="N47" s="39"/>
      <c r="O47" s="39"/>
    </row>
    <row r="48" spans="2:15" x14ac:dyDescent="0.3">
      <c r="B48" s="176" t="s">
        <v>124</v>
      </c>
      <c r="C48" s="45">
        <f>SUM(C44:C47)</f>
        <v>0</v>
      </c>
      <c r="D48" s="33"/>
      <c r="E48" s="177">
        <f>SUM(E44:E47)</f>
        <v>0</v>
      </c>
      <c r="M48" s="39"/>
      <c r="N48" s="39"/>
      <c r="O48" s="39"/>
    </row>
    <row r="49" spans="2:15" x14ac:dyDescent="0.3">
      <c r="B49" s="157"/>
      <c r="C49" s="46"/>
      <c r="D49" s="33"/>
      <c r="E49" s="178"/>
      <c r="M49" s="39"/>
      <c r="N49" s="39"/>
      <c r="O49" s="39"/>
    </row>
    <row r="50" spans="2:15" s="39" customFormat="1" x14ac:dyDescent="0.3">
      <c r="B50" s="179" t="s">
        <v>127</v>
      </c>
      <c r="C50" s="1"/>
      <c r="D50" s="33"/>
      <c r="E50" s="263"/>
      <c r="K50" s="29"/>
      <c r="L50" s="29"/>
    </row>
    <row r="51" spans="2:15" x14ac:dyDescent="0.3">
      <c r="B51" s="180" t="s">
        <v>361</v>
      </c>
      <c r="C51" s="4"/>
      <c r="D51" s="33"/>
      <c r="E51" s="187"/>
      <c r="M51" s="39"/>
      <c r="N51" s="39"/>
      <c r="O51" s="39"/>
    </row>
    <row r="52" spans="2:15" s="39" customFormat="1" x14ac:dyDescent="0.3">
      <c r="B52" s="181" t="s">
        <v>362</v>
      </c>
      <c r="C52" s="4"/>
      <c r="D52" s="33"/>
      <c r="E52" s="187"/>
      <c r="K52" s="29"/>
      <c r="L52" s="29"/>
    </row>
    <row r="53" spans="2:15" s="39" customFormat="1" ht="15.75" customHeight="1" x14ac:dyDescent="0.3">
      <c r="B53" s="181" t="s">
        <v>133</v>
      </c>
      <c r="C53" s="2"/>
      <c r="D53" s="33"/>
      <c r="E53" s="264"/>
      <c r="K53" s="29"/>
      <c r="L53" s="29"/>
    </row>
    <row r="54" spans="2:15" ht="14.25" customHeight="1" x14ac:dyDescent="0.3">
      <c r="B54" s="176" t="s">
        <v>135</v>
      </c>
      <c r="C54" s="45">
        <f>SUM(C50:C53)</f>
        <v>0</v>
      </c>
      <c r="D54" s="33"/>
      <c r="E54" s="177">
        <f>SUM(E50:E53)</f>
        <v>0</v>
      </c>
      <c r="O54" s="39"/>
    </row>
    <row r="55" spans="2:15" ht="12.75" customHeight="1" x14ac:dyDescent="0.3">
      <c r="B55" s="176"/>
      <c r="C55" s="45"/>
      <c r="D55" s="33"/>
      <c r="E55" s="177"/>
    </row>
    <row r="56" spans="2:15" x14ac:dyDescent="0.3">
      <c r="B56" s="176" t="s">
        <v>137</v>
      </c>
      <c r="C56" s="4"/>
      <c r="D56" s="33"/>
      <c r="E56" s="175"/>
    </row>
    <row r="57" spans="2:15" x14ac:dyDescent="0.3">
      <c r="B57" s="176"/>
      <c r="C57" s="45"/>
      <c r="D57" s="33"/>
      <c r="E57" s="177"/>
    </row>
    <row r="58" spans="2:15" x14ac:dyDescent="0.3">
      <c r="B58" s="176" t="s">
        <v>140</v>
      </c>
      <c r="C58" s="4"/>
      <c r="D58" s="33"/>
      <c r="E58" s="175"/>
    </row>
    <row r="59" spans="2:15" x14ac:dyDescent="0.3">
      <c r="B59" s="157"/>
      <c r="C59" s="46"/>
      <c r="D59" s="33"/>
      <c r="E59" s="178"/>
    </row>
    <row r="60" spans="2:15" x14ac:dyDescent="0.3">
      <c r="B60" s="183" t="s">
        <v>142</v>
      </c>
      <c r="C60" s="45">
        <f>SUM(C48,C54,C56,C58)</f>
        <v>0</v>
      </c>
      <c r="D60" s="33"/>
      <c r="E60" s="177">
        <f>SUM(E48,E54,E56,E58)</f>
        <v>0</v>
      </c>
    </row>
    <row r="61" spans="2:15" s="39" customFormat="1" x14ac:dyDescent="0.3">
      <c r="B61" s="184"/>
      <c r="C61" s="46"/>
      <c r="D61" s="33"/>
      <c r="E61" s="178"/>
      <c r="K61" s="29"/>
      <c r="L61" s="29"/>
      <c r="M61" s="29"/>
      <c r="N61" s="29"/>
      <c r="O61" s="29"/>
    </row>
    <row r="62" spans="2:15" ht="12" customHeight="1" x14ac:dyDescent="0.3">
      <c r="B62" s="185" t="s">
        <v>363</v>
      </c>
      <c r="C62" s="4"/>
      <c r="D62" s="33"/>
      <c r="E62" s="187"/>
    </row>
    <row r="63" spans="2:15" s="39" customFormat="1" ht="10.5" customHeight="1" x14ac:dyDescent="0.3">
      <c r="B63" s="185" t="s">
        <v>153</v>
      </c>
      <c r="C63" s="4"/>
      <c r="D63" s="33"/>
      <c r="E63" s="187"/>
      <c r="K63" s="29"/>
      <c r="L63" s="29"/>
      <c r="M63" s="29"/>
      <c r="N63" s="29"/>
      <c r="O63" s="29"/>
    </row>
    <row r="64" spans="2:15" s="39" customFormat="1" ht="10.5" customHeight="1" x14ac:dyDescent="0.3">
      <c r="B64" s="185" t="s">
        <v>155</v>
      </c>
      <c r="C64" s="4"/>
      <c r="D64" s="33"/>
      <c r="E64" s="187"/>
      <c r="K64" s="29"/>
      <c r="L64" s="29"/>
      <c r="M64" s="29"/>
      <c r="N64" s="29"/>
      <c r="O64" s="29"/>
    </row>
    <row r="65" spans="2:15" s="39" customFormat="1" ht="10.5" customHeight="1" x14ac:dyDescent="0.3">
      <c r="B65" s="186" t="s">
        <v>157</v>
      </c>
      <c r="C65" s="4"/>
      <c r="D65" s="33"/>
      <c r="E65" s="187"/>
      <c r="K65" s="29"/>
      <c r="L65" s="29"/>
      <c r="M65" s="29"/>
      <c r="N65" s="29"/>
      <c r="O65" s="29"/>
    </row>
    <row r="66" spans="2:15" s="39" customFormat="1" ht="10.5" customHeight="1" x14ac:dyDescent="0.3">
      <c r="B66" s="185" t="s">
        <v>158</v>
      </c>
      <c r="C66" s="4"/>
      <c r="D66" s="33"/>
      <c r="E66" s="187"/>
      <c r="K66" s="29"/>
      <c r="L66" s="29"/>
      <c r="M66" s="29"/>
      <c r="N66" s="29"/>
      <c r="O66" s="29"/>
    </row>
    <row r="67" spans="2:15" s="39" customFormat="1" ht="10.5" customHeight="1" x14ac:dyDescent="0.3">
      <c r="B67" s="163" t="s">
        <v>160</v>
      </c>
      <c r="C67" s="45">
        <f>SUM(C62,C63:C64,C66:C66)</f>
        <v>0</v>
      </c>
      <c r="D67" s="33"/>
      <c r="E67" s="177">
        <f>SUM(E62,E63:E64,E66:E66)</f>
        <v>0</v>
      </c>
      <c r="K67" s="29"/>
      <c r="L67" s="29"/>
      <c r="M67" s="29"/>
      <c r="N67" s="29"/>
      <c r="O67" s="29"/>
    </row>
    <row r="68" spans="2:15" ht="12.75" customHeight="1" x14ac:dyDescent="0.3">
      <c r="B68" s="160"/>
      <c r="C68" s="46"/>
      <c r="D68" s="33"/>
      <c r="E68" s="178"/>
    </row>
    <row r="69" spans="2:15" s="39" customFormat="1" x14ac:dyDescent="0.3">
      <c r="B69" s="163" t="s">
        <v>163</v>
      </c>
      <c r="C69" s="4"/>
      <c r="D69" s="33"/>
      <c r="E69" s="187"/>
      <c r="K69" s="29"/>
      <c r="L69" s="29"/>
      <c r="M69" s="29"/>
      <c r="N69" s="29"/>
      <c r="O69" s="29"/>
    </row>
    <row r="70" spans="2:15" x14ac:dyDescent="0.3">
      <c r="B70" s="163"/>
      <c r="C70" s="46"/>
      <c r="D70" s="33"/>
      <c r="E70" s="178"/>
    </row>
    <row r="71" spans="2:15" s="39" customFormat="1" ht="12.75" customHeight="1" x14ac:dyDescent="0.3">
      <c r="B71" s="163" t="s">
        <v>166</v>
      </c>
      <c r="C71" s="5"/>
      <c r="D71" s="33"/>
      <c r="E71" s="166"/>
      <c r="K71" s="29"/>
      <c r="L71" s="29"/>
      <c r="M71" s="29"/>
      <c r="N71" s="29"/>
      <c r="O71" s="29"/>
    </row>
    <row r="72" spans="2:15" s="39" customFormat="1" x14ac:dyDescent="0.3">
      <c r="B72" s="160"/>
      <c r="C72" s="46"/>
      <c r="D72" s="33"/>
      <c r="E72" s="178"/>
      <c r="K72" s="29"/>
      <c r="L72" s="29"/>
      <c r="M72" s="29"/>
      <c r="N72" s="29"/>
      <c r="O72" s="29"/>
    </row>
    <row r="73" spans="2:15" s="39" customFormat="1" x14ac:dyDescent="0.3">
      <c r="B73" s="168" t="s">
        <v>168</v>
      </c>
      <c r="C73" s="4"/>
      <c r="D73" s="33"/>
      <c r="E73" s="187"/>
      <c r="K73" s="29"/>
      <c r="L73" s="29"/>
      <c r="M73" s="29"/>
      <c r="N73" s="29"/>
      <c r="O73" s="29"/>
    </row>
    <row r="74" spans="2:15" s="39" customFormat="1" x14ac:dyDescent="0.3">
      <c r="B74" s="188" t="s">
        <v>170</v>
      </c>
      <c r="C74" s="4"/>
      <c r="D74" s="33"/>
      <c r="E74" s="175"/>
      <c r="K74" s="29"/>
      <c r="L74" s="29"/>
      <c r="M74" s="29"/>
      <c r="N74" s="29"/>
      <c r="O74" s="29"/>
    </row>
    <row r="75" spans="2:15" s="39" customFormat="1" x14ac:dyDescent="0.3">
      <c r="B75" s="168" t="s">
        <v>172</v>
      </c>
      <c r="C75" s="4"/>
      <c r="D75" s="33"/>
      <c r="E75" s="187"/>
      <c r="K75" s="29"/>
      <c r="L75" s="29"/>
      <c r="M75" s="29"/>
      <c r="N75" s="29"/>
      <c r="O75" s="29"/>
    </row>
    <row r="76" spans="2:15" s="39" customFormat="1" x14ac:dyDescent="0.3">
      <c r="B76" s="188" t="s">
        <v>174</v>
      </c>
      <c r="C76" s="4"/>
      <c r="D76" s="33"/>
      <c r="E76" s="175"/>
      <c r="K76" s="29"/>
      <c r="L76" s="29"/>
      <c r="M76" s="29"/>
      <c r="N76" s="29"/>
      <c r="O76" s="29"/>
    </row>
    <row r="77" spans="2:15" s="39" customFormat="1" x14ac:dyDescent="0.3">
      <c r="B77" s="188" t="s">
        <v>341</v>
      </c>
      <c r="C77" s="4"/>
      <c r="D77" s="33"/>
      <c r="E77" s="175"/>
      <c r="K77" s="29"/>
      <c r="L77" s="29"/>
      <c r="M77" s="29"/>
      <c r="N77" s="29"/>
      <c r="O77" s="29"/>
    </row>
    <row r="78" spans="2:15" s="39" customFormat="1" x14ac:dyDescent="0.3">
      <c r="B78" s="163" t="s">
        <v>177</v>
      </c>
      <c r="C78" s="45">
        <f>SUM(C73,C75)</f>
        <v>0</v>
      </c>
      <c r="D78" s="33"/>
      <c r="E78" s="177">
        <f>SUM(E73,E75)</f>
        <v>0</v>
      </c>
      <c r="K78" s="29"/>
      <c r="L78" s="29"/>
      <c r="M78" s="29"/>
      <c r="N78" s="29"/>
      <c r="O78" s="29"/>
    </row>
    <row r="79" spans="2:15" s="39" customFormat="1" ht="11.25" customHeight="1" x14ac:dyDescent="0.3">
      <c r="B79" s="163"/>
      <c r="C79" s="45"/>
      <c r="D79" s="33"/>
      <c r="E79" s="177"/>
      <c r="G79" s="29"/>
      <c r="K79" s="29"/>
      <c r="L79" s="29"/>
      <c r="M79" s="29"/>
      <c r="N79" s="29"/>
      <c r="O79" s="29"/>
    </row>
    <row r="80" spans="2:15" s="39" customFormat="1" ht="12" customHeight="1" x14ac:dyDescent="0.3">
      <c r="B80" s="163" t="s">
        <v>180</v>
      </c>
      <c r="C80" s="4"/>
      <c r="D80" s="33"/>
      <c r="E80" s="175"/>
      <c r="K80" s="29"/>
      <c r="L80" s="29"/>
      <c r="M80" s="29"/>
      <c r="N80" s="29"/>
      <c r="O80" s="29"/>
    </row>
    <row r="81" spans="2:15" s="39" customFormat="1" x14ac:dyDescent="0.3">
      <c r="B81" s="163"/>
      <c r="C81" s="45"/>
      <c r="D81" s="33"/>
      <c r="E81" s="177"/>
      <c r="K81" s="29"/>
      <c r="L81" s="29"/>
      <c r="M81" s="29"/>
      <c r="N81" s="29"/>
      <c r="O81" s="29"/>
    </row>
    <row r="82" spans="2:15" ht="12" customHeight="1" x14ac:dyDescent="0.3">
      <c r="B82" s="267" t="s">
        <v>183</v>
      </c>
      <c r="C82" s="4"/>
      <c r="D82" s="33"/>
      <c r="E82" s="175"/>
    </row>
    <row r="83" spans="2:15" s="39" customFormat="1" ht="15.75" customHeight="1" x14ac:dyDescent="0.3">
      <c r="B83" s="157"/>
      <c r="C83" s="46"/>
      <c r="D83" s="33"/>
      <c r="E83" s="178"/>
      <c r="K83" s="29"/>
      <c r="L83" s="29"/>
      <c r="M83" s="29"/>
      <c r="N83" s="29"/>
      <c r="O83" s="29"/>
    </row>
    <row r="84" spans="2:15" s="39" customFormat="1" x14ac:dyDescent="0.3">
      <c r="B84" s="163" t="s">
        <v>186</v>
      </c>
      <c r="C84" s="45">
        <f>SUM(C67,C69,C71,C78,C80,C82)</f>
        <v>0</v>
      </c>
      <c r="D84" s="33"/>
      <c r="E84" s="177">
        <f>SUM(E67,E69,E71,E78,E80,E82)</f>
        <v>0</v>
      </c>
      <c r="K84" s="29"/>
      <c r="L84" s="29"/>
      <c r="M84" s="29"/>
      <c r="N84" s="29"/>
      <c r="O84" s="29"/>
    </row>
    <row r="85" spans="2:15" s="39" customFormat="1" x14ac:dyDescent="0.3">
      <c r="B85" s="163"/>
      <c r="C85" s="49"/>
      <c r="D85" s="33"/>
      <c r="E85" s="189"/>
      <c r="K85" s="29"/>
      <c r="L85" s="29"/>
      <c r="M85" s="29"/>
      <c r="N85" s="29"/>
      <c r="O85" s="29"/>
    </row>
    <row r="86" spans="2:15" ht="14.25" customHeight="1" x14ac:dyDescent="0.3">
      <c r="B86" s="268" t="s">
        <v>189</v>
      </c>
      <c r="C86" s="50" t="str">
        <f>IF(ROUND((C60-C84)/2,1)=0,"Balansas",C60-C84)</f>
        <v>Balansas</v>
      </c>
      <c r="D86" s="33"/>
      <c r="E86" s="190" t="str">
        <f>IF(ROUND((E60-E84)/2,1)=0,"Balansas",E60-E84)</f>
        <v>Balansas</v>
      </c>
    </row>
    <row r="87" spans="2:15" ht="5.25" customHeight="1" x14ac:dyDescent="0.3">
      <c r="B87" s="157"/>
      <c r="C87" s="33"/>
      <c r="D87" s="33"/>
      <c r="E87" s="173"/>
    </row>
    <row r="88" spans="2:15" x14ac:dyDescent="0.3">
      <c r="B88" s="157"/>
      <c r="C88" s="33"/>
      <c r="D88" s="33"/>
      <c r="E88" s="173"/>
    </row>
    <row r="89" spans="2:15" ht="12.75" customHeight="1" x14ac:dyDescent="0.3">
      <c r="B89" s="269"/>
      <c r="C89" s="33"/>
      <c r="D89" s="33"/>
      <c r="E89" s="173"/>
    </row>
    <row r="90" spans="2:15" ht="26.25" customHeight="1" x14ac:dyDescent="0.3">
      <c r="B90" s="270"/>
      <c r="C90" s="711" t="s">
        <v>360</v>
      </c>
      <c r="D90" s="711"/>
      <c r="E90" s="712"/>
    </row>
    <row r="91" spans="2:15" ht="27" customHeight="1" thickBot="1" x14ac:dyDescent="0.35">
      <c r="B91" s="271" t="s">
        <v>195</v>
      </c>
      <c r="C91" s="208" t="str">
        <f>C27</f>
        <v>Praėjęs Ataskaitinis laikotarpis 2024 m.</v>
      </c>
      <c r="D91" s="208"/>
      <c r="E91" s="209" t="str">
        <f>E27</f>
        <v>Ataskaitinis laikotarpis 2025 m.</v>
      </c>
    </row>
    <row r="92" spans="2:15" s="39" customFormat="1" ht="24" x14ac:dyDescent="0.3">
      <c r="B92" s="193" t="s">
        <v>197</v>
      </c>
      <c r="C92" s="4"/>
      <c r="D92" s="33"/>
      <c r="E92" s="187"/>
      <c r="K92" s="29"/>
      <c r="L92" s="29"/>
      <c r="M92" s="29"/>
      <c r="N92" s="29"/>
      <c r="O92" s="29"/>
    </row>
    <row r="93" spans="2:15" s="39" customFormat="1" x14ac:dyDescent="0.3">
      <c r="B93" s="272"/>
      <c r="C93" s="273"/>
      <c r="D93" s="10"/>
      <c r="E93" s="274"/>
      <c r="K93" s="29"/>
      <c r="L93" s="29"/>
      <c r="M93" s="29"/>
      <c r="N93" s="29"/>
      <c r="O93" s="29"/>
    </row>
    <row r="94" spans="2:15" s="39" customFormat="1" x14ac:dyDescent="0.3">
      <c r="B94" s="195" t="s">
        <v>200</v>
      </c>
      <c r="C94" s="4"/>
      <c r="D94" s="33"/>
      <c r="E94" s="175"/>
      <c r="K94" s="29"/>
      <c r="L94" s="29"/>
      <c r="M94" s="29"/>
      <c r="N94" s="29"/>
      <c r="O94" s="29"/>
    </row>
    <row r="95" spans="2:15" s="39" customFormat="1" ht="14.25" customHeight="1" x14ac:dyDescent="0.3">
      <c r="B95" s="157"/>
      <c r="C95" s="46"/>
      <c r="D95" s="10"/>
      <c r="E95" s="178"/>
      <c r="K95" s="29"/>
      <c r="L95" s="29"/>
      <c r="M95" s="29"/>
      <c r="N95" s="29"/>
      <c r="O95" s="29"/>
    </row>
    <row r="96" spans="2:15" s="39" customFormat="1" x14ac:dyDescent="0.3">
      <c r="B96" s="275" t="s">
        <v>364</v>
      </c>
      <c r="C96" s="4"/>
      <c r="D96" s="33"/>
      <c r="E96" s="175"/>
      <c r="K96" s="29"/>
      <c r="L96" s="29"/>
      <c r="M96" s="29"/>
      <c r="N96" s="29"/>
      <c r="O96" s="29"/>
    </row>
    <row r="97" spans="2:15" s="39" customFormat="1" ht="14.25" customHeight="1" x14ac:dyDescent="0.3">
      <c r="B97" s="157"/>
      <c r="C97" s="46"/>
      <c r="D97" s="10"/>
      <c r="E97" s="178"/>
      <c r="K97" s="29"/>
      <c r="L97" s="29"/>
      <c r="M97" s="29"/>
      <c r="N97" s="29"/>
      <c r="O97" s="29"/>
    </row>
    <row r="98" spans="2:15" s="39" customFormat="1" x14ac:dyDescent="0.3">
      <c r="B98" s="194" t="s">
        <v>365</v>
      </c>
      <c r="C98" s="4"/>
      <c r="D98" s="33"/>
      <c r="E98" s="175"/>
      <c r="K98" s="29"/>
      <c r="L98" s="29"/>
      <c r="M98" s="29"/>
      <c r="N98" s="29"/>
      <c r="O98" s="29"/>
    </row>
    <row r="99" spans="2:15" ht="16.5" customHeight="1" x14ac:dyDescent="0.3">
      <c r="B99" s="157"/>
      <c r="C99" s="10"/>
      <c r="D99" s="10"/>
      <c r="E99" s="276"/>
    </row>
    <row r="100" spans="2:15" s="39" customFormat="1" ht="25.5" customHeight="1" thickBot="1" x14ac:dyDescent="0.3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3">
      <c r="B101" s="196" t="s">
        <v>210</v>
      </c>
      <c r="C101" s="59"/>
      <c r="D101" s="132"/>
      <c r="E101" s="197"/>
      <c r="K101" s="29"/>
      <c r="L101" s="29"/>
      <c r="M101" s="29"/>
      <c r="N101" s="29"/>
      <c r="O101" s="29"/>
    </row>
    <row r="102" spans="2:15" s="39" customFormat="1" ht="23.25" customHeight="1" x14ac:dyDescent="0.3">
      <c r="B102" s="198" t="s">
        <v>211</v>
      </c>
      <c r="C102" s="60"/>
      <c r="D102" s="47"/>
      <c r="E102" s="175"/>
      <c r="K102" s="29"/>
      <c r="L102" s="29"/>
      <c r="M102" s="29"/>
      <c r="N102" s="29"/>
      <c r="O102" s="29"/>
    </row>
    <row r="103" spans="2:15" ht="24.75" customHeight="1" x14ac:dyDescent="0.3">
      <c r="B103" s="196" t="s">
        <v>213</v>
      </c>
      <c r="C103" s="60"/>
      <c r="D103" s="33"/>
      <c r="E103" s="187"/>
    </row>
    <row r="104" spans="2:15" ht="24" x14ac:dyDescent="0.3">
      <c r="B104" s="277" t="s">
        <v>215</v>
      </c>
      <c r="C104" s="116"/>
      <c r="D104" s="58"/>
      <c r="E104" s="199"/>
    </row>
    <row r="105" spans="2:15" ht="13.5" customHeight="1" x14ac:dyDescent="0.3">
      <c r="B105" s="278"/>
      <c r="C105" s="33"/>
      <c r="D105" s="10"/>
      <c r="E105" s="173"/>
    </row>
    <row r="106" spans="2:15" ht="30.75" customHeight="1" x14ac:dyDescent="0.3">
      <c r="B106" s="279"/>
      <c r="C106" s="547" t="s">
        <v>360</v>
      </c>
      <c r="D106" s="547"/>
      <c r="E106" s="548"/>
    </row>
    <row r="107" spans="2:15" ht="14.25" customHeight="1" thickBot="1" x14ac:dyDescent="0.35">
      <c r="B107" s="158" t="s">
        <v>216</v>
      </c>
      <c r="C107" s="36"/>
      <c r="D107" s="36"/>
      <c r="E107" s="159"/>
    </row>
    <row r="108" spans="2:15" ht="93.75" customHeight="1" x14ac:dyDescent="0.3">
      <c r="B108" s="201" t="s">
        <v>218</v>
      </c>
      <c r="C108" s="557"/>
      <c r="D108" s="557"/>
      <c r="E108" s="713"/>
    </row>
    <row r="109" spans="2:15" ht="12.75" hidden="1" customHeight="1" x14ac:dyDescent="0.3">
      <c r="B109" s="200"/>
      <c r="C109" s="33"/>
      <c r="D109" s="33"/>
      <c r="E109" s="173"/>
    </row>
    <row r="110" spans="2:15" ht="15.75" customHeight="1" thickBot="1" x14ac:dyDescent="0.35">
      <c r="B110" s="280"/>
      <c r="C110" s="53"/>
      <c r="D110" s="53"/>
      <c r="E110" s="281"/>
    </row>
    <row r="111" spans="2:15" ht="14.25" customHeight="1" x14ac:dyDescent="0.3">
      <c r="B111" s="157"/>
      <c r="C111" s="33"/>
      <c r="D111" s="33"/>
      <c r="E111" s="173"/>
    </row>
    <row r="112" spans="2:15" x14ac:dyDescent="0.3">
      <c r="B112" s="142" t="s">
        <v>223</v>
      </c>
      <c r="C112" s="82"/>
      <c r="D112" s="82"/>
      <c r="E112" s="202"/>
    </row>
    <row r="113" spans="2:5" x14ac:dyDescent="0.3">
      <c r="B113" s="157" t="s">
        <v>225</v>
      </c>
      <c r="C113" s="714">
        <v>46135</v>
      </c>
      <c r="D113" s="715"/>
      <c r="E113" s="716"/>
    </row>
    <row r="114" spans="2:5" x14ac:dyDescent="0.3">
      <c r="B114" s="157" t="s">
        <v>227</v>
      </c>
      <c r="C114" s="707" t="s">
        <v>614</v>
      </c>
      <c r="D114" s="565"/>
      <c r="E114" s="708"/>
    </row>
    <row r="115" spans="2:5" x14ac:dyDescent="0.3">
      <c r="B115" s="203" t="s">
        <v>229</v>
      </c>
      <c r="C115" s="545" t="s">
        <v>615</v>
      </c>
      <c r="D115" s="545"/>
      <c r="E115" s="709"/>
    </row>
    <row r="116" spans="2:5" x14ac:dyDescent="0.3">
      <c r="B116" s="204" t="s">
        <v>231</v>
      </c>
      <c r="C116" s="555"/>
      <c r="D116" s="555"/>
      <c r="E116" s="710"/>
    </row>
    <row r="117" spans="2:5" ht="12.5" thickBot="1" x14ac:dyDescent="0.35">
      <c r="B117" s="205"/>
      <c r="C117" s="206"/>
      <c r="D117" s="206"/>
      <c r="E117" s="207"/>
    </row>
    <row r="120" spans="2:5" ht="14.25" customHeight="1" x14ac:dyDescent="0.3"/>
    <row r="122" spans="2:5" ht="15" customHeight="1" x14ac:dyDescent="0.3"/>
    <row r="125" spans="2:5" ht="12" customHeight="1" x14ac:dyDescent="0.3"/>
    <row r="126" spans="2:5" ht="86.25" customHeight="1" x14ac:dyDescent="0.3"/>
    <row r="129" ht="13.5" customHeight="1" x14ac:dyDescent="0.3"/>
    <row r="134" ht="30" customHeight="1" x14ac:dyDescent="0.3"/>
    <row r="135" ht="1.9" customHeight="1" x14ac:dyDescent="0.3"/>
    <row r="136" ht="8.25" customHeight="1" x14ac:dyDescent="0.3"/>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topLeftCell="A95" zoomScaleNormal="100" zoomScaleSheetLayoutView="100" zoomScalePageLayoutView="60" workbookViewId="0">
      <selection activeCell="C115" sqref="C115:E115"/>
    </sheetView>
  </sheetViews>
  <sheetFormatPr defaultColWidth="9.1796875" defaultRowHeight="12" x14ac:dyDescent="0.3"/>
  <cols>
    <col min="1" max="1" width="1.7265625" style="29" customWidth="1"/>
    <col min="2" max="2" width="61.7265625" style="29" customWidth="1"/>
    <col min="3" max="5" width="24.26953125" style="29" customWidth="1"/>
    <col min="6" max="6" width="6.453125" style="29" customWidth="1"/>
    <col min="7" max="8" width="9.1796875" style="29" customWidth="1"/>
    <col min="9" max="10" width="9.1796875" style="29" hidden="1" customWidth="1"/>
    <col min="11" max="11" width="28.26953125" style="29" hidden="1" customWidth="1"/>
    <col min="12" max="12" width="23.453125" style="29" hidden="1" customWidth="1"/>
    <col min="13" max="14" width="12.7265625" style="29" hidden="1" customWidth="1"/>
    <col min="15" max="15" width="31.453125" style="29" hidden="1" customWidth="1"/>
    <col min="16" max="17" width="0" style="29" hidden="1" customWidth="1"/>
    <col min="18" max="16384" width="9.1796875" style="29"/>
  </cols>
  <sheetData>
    <row r="1" spans="2:15" ht="9.65" customHeight="1" thickBot="1" x14ac:dyDescent="0.35"/>
    <row r="2" spans="2:15" ht="41.25" customHeight="1" x14ac:dyDescent="0.35">
      <c r="B2" s="254"/>
      <c r="C2" s="255"/>
      <c r="D2" s="722" t="s">
        <v>348</v>
      </c>
      <c r="E2" s="723"/>
      <c r="J2" s="29">
        <v>1</v>
      </c>
      <c r="K2" s="286" t="s">
        <v>386</v>
      </c>
      <c r="L2" s="287">
        <v>304148387</v>
      </c>
      <c r="M2" s="285" t="s">
        <v>1</v>
      </c>
      <c r="N2" s="285" t="s">
        <v>65</v>
      </c>
      <c r="O2" s="285" t="s">
        <v>65</v>
      </c>
    </row>
    <row r="3" spans="2:15" ht="29.5" customHeight="1" x14ac:dyDescent="0.35">
      <c r="B3" s="256"/>
      <c r="C3" s="257"/>
      <c r="D3" s="324" t="s">
        <v>587</v>
      </c>
      <c r="E3" s="325"/>
      <c r="K3" s="288" t="s">
        <v>388</v>
      </c>
      <c r="L3" s="288">
        <v>303042623</v>
      </c>
      <c r="M3" s="285" t="s">
        <v>1</v>
      </c>
      <c r="N3" s="288" t="s">
        <v>102</v>
      </c>
      <c r="O3" s="288" t="s">
        <v>102</v>
      </c>
    </row>
    <row r="4" spans="2:15" ht="14.25" customHeight="1" x14ac:dyDescent="0.35">
      <c r="B4" s="583" t="s">
        <v>358</v>
      </c>
      <c r="C4" s="584"/>
      <c r="D4" s="584"/>
      <c r="E4" s="585"/>
      <c r="K4" s="288" t="s">
        <v>389</v>
      </c>
      <c r="L4" s="288">
        <v>304923194</v>
      </c>
      <c r="M4" s="285" t="s">
        <v>1</v>
      </c>
      <c r="N4" s="288" t="s">
        <v>141</v>
      </c>
      <c r="O4" s="288" t="s">
        <v>141</v>
      </c>
    </row>
    <row r="5" spans="2:15" ht="14.25" customHeight="1" x14ac:dyDescent="0.35">
      <c r="B5" s="258"/>
      <c r="C5" s="259"/>
      <c r="D5" s="259"/>
      <c r="E5" s="260"/>
      <c r="K5" s="288" t="s">
        <v>544</v>
      </c>
      <c r="L5" s="288">
        <v>300073802</v>
      </c>
      <c r="M5" s="285" t="s">
        <v>1</v>
      </c>
      <c r="N5" s="288" t="s">
        <v>546</v>
      </c>
      <c r="O5" s="288"/>
    </row>
    <row r="6" spans="2:15" ht="18.5" x14ac:dyDescent="0.45">
      <c r="B6" s="144" t="s">
        <v>7</v>
      </c>
      <c r="C6" s="586"/>
      <c r="D6" s="586"/>
      <c r="E6" s="587"/>
      <c r="K6" s="29" t="s">
        <v>545</v>
      </c>
      <c r="L6" s="29">
        <v>183204042</v>
      </c>
      <c r="M6" s="39" t="s">
        <v>1</v>
      </c>
      <c r="N6" s="39" t="s">
        <v>546</v>
      </c>
    </row>
    <row r="7" spans="2:15" x14ac:dyDescent="0.3">
      <c r="B7" s="145" t="s">
        <v>9</v>
      </c>
      <c r="C7" s="576" t="str">
        <f>IFERROR(VLOOKUP(C6,$K$2:$M$6,3,FALSE),"")</f>
        <v/>
      </c>
      <c r="D7" s="576"/>
      <c r="E7" s="577"/>
      <c r="M7" s="39"/>
      <c r="N7" s="39"/>
      <c r="O7" s="39"/>
    </row>
    <row r="8" spans="2:15" x14ac:dyDescent="0.3">
      <c r="B8" s="146" t="s">
        <v>13</v>
      </c>
      <c r="C8" s="576" t="str">
        <f>IFERROR(VLOOKUP(C6,$K$2:$L$6,2,FALSE),"")</f>
        <v/>
      </c>
      <c r="D8" s="576"/>
      <c r="E8" s="577"/>
      <c r="O8" s="39"/>
    </row>
    <row r="9" spans="2:15" ht="12" customHeight="1" x14ac:dyDescent="0.3">
      <c r="B9" s="146" t="s">
        <v>16</v>
      </c>
      <c r="C9" s="134"/>
      <c r="D9" s="134"/>
      <c r="E9" s="261"/>
      <c r="K9" s="39"/>
      <c r="L9" s="39"/>
    </row>
    <row r="10" spans="2:15" ht="12" customHeight="1" x14ac:dyDescent="0.3">
      <c r="B10" s="146" t="s">
        <v>25</v>
      </c>
      <c r="C10" s="715"/>
      <c r="D10" s="715"/>
      <c r="E10" s="716"/>
    </row>
    <row r="11" spans="2:15" ht="12" customHeight="1" x14ac:dyDescent="0.3">
      <c r="B11" s="146" t="s">
        <v>29</v>
      </c>
      <c r="C11" s="717"/>
      <c r="D11" s="717"/>
      <c r="E11" s="718"/>
      <c r="K11" s="39"/>
      <c r="L11" s="39"/>
    </row>
    <row r="12" spans="2:15" ht="12" customHeight="1" x14ac:dyDescent="0.3">
      <c r="B12" s="146"/>
      <c r="C12" s="34"/>
      <c r="D12" s="34"/>
      <c r="E12" s="147"/>
      <c r="K12" s="39"/>
      <c r="L12" s="39"/>
    </row>
    <row r="13" spans="2:15" ht="12" customHeight="1" x14ac:dyDescent="0.3">
      <c r="B13" s="146"/>
      <c r="C13" s="580" t="s">
        <v>36</v>
      </c>
      <c r="D13" s="581"/>
      <c r="E13" s="582"/>
    </row>
    <row r="14" spans="2:15" ht="12" customHeight="1" x14ac:dyDescent="0.3">
      <c r="B14" s="146" t="s">
        <v>40</v>
      </c>
      <c r="C14" s="567" t="s">
        <v>330</v>
      </c>
      <c r="D14" s="567"/>
      <c r="E14" s="148" t="s">
        <v>41</v>
      </c>
    </row>
    <row r="15" spans="2:15" ht="12" customHeight="1" x14ac:dyDescent="0.3">
      <c r="B15" s="149" t="s">
        <v>45</v>
      </c>
      <c r="C15" s="568"/>
      <c r="D15" s="719"/>
      <c r="E15" s="150"/>
      <c r="M15" s="39"/>
      <c r="N15" s="39"/>
    </row>
    <row r="16" spans="2:15" ht="12" customHeight="1" x14ac:dyDescent="0.3">
      <c r="B16" s="149" t="s">
        <v>49</v>
      </c>
      <c r="C16" s="568"/>
      <c r="D16" s="719"/>
      <c r="E16" s="150"/>
      <c r="O16" s="39"/>
    </row>
    <row r="17" spans="2:15" ht="12" customHeight="1" x14ac:dyDescent="0.3">
      <c r="B17" s="149" t="s">
        <v>53</v>
      </c>
      <c r="C17" s="568"/>
      <c r="D17" s="719"/>
      <c r="E17" s="150"/>
      <c r="M17" s="39"/>
      <c r="N17" s="39"/>
    </row>
    <row r="18" spans="2:15" ht="12" customHeight="1" x14ac:dyDescent="0.3">
      <c r="B18" s="149" t="s">
        <v>56</v>
      </c>
      <c r="C18" s="568"/>
      <c r="D18" s="719"/>
      <c r="E18" s="150"/>
      <c r="M18" s="39"/>
      <c r="N18" s="39"/>
      <c r="O18" s="39"/>
    </row>
    <row r="19" spans="2:15" ht="12" customHeight="1" x14ac:dyDescent="0.3">
      <c r="B19" s="149" t="s">
        <v>59</v>
      </c>
      <c r="C19" s="568"/>
      <c r="D19" s="719"/>
      <c r="E19" s="150"/>
      <c r="M19" s="39"/>
      <c r="N19" s="39"/>
      <c r="O19" s="39"/>
    </row>
    <row r="20" spans="2:15" ht="12" customHeight="1" x14ac:dyDescent="0.3">
      <c r="B20" s="149" t="s">
        <v>67</v>
      </c>
      <c r="C20" s="592" t="s">
        <v>68</v>
      </c>
      <c r="D20" s="593"/>
      <c r="E20" s="262">
        <f>100%-SUM(E15:E19)</f>
        <v>1</v>
      </c>
      <c r="M20" s="39"/>
      <c r="N20" s="39"/>
      <c r="O20" s="39"/>
    </row>
    <row r="21" spans="2:15" ht="13.5" customHeight="1" x14ac:dyDescent="0.3">
      <c r="B21" s="149"/>
      <c r="C21" s="69"/>
      <c r="D21" s="69"/>
      <c r="E21" s="152"/>
      <c r="M21" s="39"/>
      <c r="N21" s="39"/>
      <c r="O21" s="39"/>
    </row>
    <row r="22" spans="2:15" x14ac:dyDescent="0.3">
      <c r="B22" s="146" t="s">
        <v>359</v>
      </c>
      <c r="C22" s="720" t="str">
        <f>IFERROR(VLOOKUP(C6,$K$2:$O$5,4,FALSE),"")</f>
        <v/>
      </c>
      <c r="D22" s="720"/>
      <c r="E22" s="721"/>
      <c r="O22" s="39"/>
    </row>
    <row r="23" spans="2:15" ht="12.75" customHeight="1" x14ac:dyDescent="0.3">
      <c r="B23" s="146"/>
      <c r="C23" s="69"/>
      <c r="D23" s="69"/>
      <c r="E23" s="152"/>
      <c r="M23" s="39"/>
      <c r="N23" s="39"/>
    </row>
    <row r="24" spans="2:15" ht="26.25" customHeight="1" x14ac:dyDescent="0.3">
      <c r="B24" s="146"/>
      <c r="C24" s="547" t="s">
        <v>79</v>
      </c>
      <c r="D24" s="547"/>
      <c r="E24" s="548"/>
      <c r="O24" s="39"/>
    </row>
    <row r="25" spans="2:15" x14ac:dyDescent="0.3">
      <c r="B25" s="157"/>
      <c r="C25" s="559"/>
      <c r="D25" s="559"/>
      <c r="E25" s="560"/>
      <c r="M25" s="39"/>
      <c r="N25" s="39"/>
      <c r="O25" s="39"/>
    </row>
    <row r="26" spans="2:15" x14ac:dyDescent="0.3">
      <c r="B26" s="157"/>
      <c r="C26" s="561" t="s">
        <v>84</v>
      </c>
      <c r="D26" s="561"/>
      <c r="E26" s="562"/>
      <c r="M26" s="39"/>
      <c r="N26" s="39"/>
      <c r="O26" s="39"/>
    </row>
    <row r="27" spans="2:15" ht="27" customHeight="1" thickBot="1" x14ac:dyDescent="0.35">
      <c r="B27" s="158" t="s">
        <v>86</v>
      </c>
      <c r="C27" s="208" t="s">
        <v>575</v>
      </c>
      <c r="D27" s="208"/>
      <c r="E27" s="209" t="s">
        <v>563</v>
      </c>
      <c r="M27" s="39"/>
      <c r="N27" s="39"/>
      <c r="O27" s="39"/>
    </row>
    <row r="28" spans="2:15" x14ac:dyDescent="0.3">
      <c r="B28" s="160" t="s">
        <v>88</v>
      </c>
      <c r="C28" s="1"/>
      <c r="D28" s="33"/>
      <c r="E28" s="263"/>
      <c r="M28" s="39"/>
      <c r="N28" s="39"/>
      <c r="O28" s="39"/>
    </row>
    <row r="29" spans="2:15" x14ac:dyDescent="0.3">
      <c r="B29" s="160" t="s">
        <v>90</v>
      </c>
      <c r="C29" s="2"/>
      <c r="D29" s="33"/>
      <c r="E29" s="264"/>
      <c r="M29" s="39"/>
      <c r="N29" s="39"/>
      <c r="O29" s="39"/>
    </row>
    <row r="30" spans="2:15" x14ac:dyDescent="0.3">
      <c r="B30" s="163" t="s">
        <v>92</v>
      </c>
      <c r="C30" s="40">
        <f>+C28-C29</f>
        <v>0</v>
      </c>
      <c r="D30" s="33"/>
      <c r="E30" s="164">
        <f>+E28-E29</f>
        <v>0</v>
      </c>
      <c r="M30" s="39"/>
      <c r="N30" s="39"/>
      <c r="O30" s="39"/>
    </row>
    <row r="31" spans="2:15" x14ac:dyDescent="0.3">
      <c r="B31" s="160" t="s">
        <v>93</v>
      </c>
      <c r="C31" s="6"/>
      <c r="D31" s="33"/>
      <c r="E31" s="265"/>
      <c r="M31" s="39"/>
      <c r="N31" s="39"/>
      <c r="O31" s="39"/>
    </row>
    <row r="32" spans="2:15" x14ac:dyDescent="0.3">
      <c r="B32" s="160" t="s">
        <v>95</v>
      </c>
      <c r="C32" s="3"/>
      <c r="D32" s="33"/>
      <c r="E32" s="266"/>
      <c r="M32" s="39"/>
      <c r="N32" s="39"/>
      <c r="O32" s="39"/>
    </row>
    <row r="33" spans="2:15" x14ac:dyDescent="0.3">
      <c r="B33" s="163" t="s">
        <v>97</v>
      </c>
      <c r="C33" s="40">
        <f>+C30-C31-C32</f>
        <v>0</v>
      </c>
      <c r="D33" s="33"/>
      <c r="E33" s="164">
        <f>+E30-E31-E32</f>
        <v>0</v>
      </c>
      <c r="M33" s="39"/>
      <c r="N33" s="39"/>
      <c r="O33" s="39"/>
    </row>
    <row r="34" spans="2:15" x14ac:dyDescent="0.3">
      <c r="B34" s="160" t="s">
        <v>101</v>
      </c>
      <c r="C34" s="3"/>
      <c r="D34" s="33"/>
      <c r="E34" s="266"/>
      <c r="M34" s="39"/>
      <c r="N34" s="39"/>
      <c r="O34" s="39"/>
    </row>
    <row r="35" spans="2:15" x14ac:dyDescent="0.3">
      <c r="B35" s="160" t="s">
        <v>103</v>
      </c>
      <c r="C35" s="43">
        <f>C36-C37</f>
        <v>0</v>
      </c>
      <c r="D35" s="33"/>
      <c r="E35" s="167">
        <f>E36-E37</f>
        <v>0</v>
      </c>
      <c r="O35" s="39"/>
    </row>
    <row r="36" spans="2:15" ht="12" customHeight="1" x14ac:dyDescent="0.3">
      <c r="B36" s="168" t="s">
        <v>105</v>
      </c>
      <c r="C36" s="1"/>
      <c r="D36" s="33"/>
      <c r="E36" s="263"/>
      <c r="M36" s="39"/>
      <c r="N36" s="39"/>
    </row>
    <row r="37" spans="2:15" s="35" customFormat="1" ht="12" customHeight="1" x14ac:dyDescent="0.3">
      <c r="B37" s="168" t="s">
        <v>107</v>
      </c>
      <c r="C37" s="2"/>
      <c r="D37" s="33"/>
      <c r="E37" s="264"/>
      <c r="K37" s="29"/>
      <c r="L37" s="29"/>
      <c r="M37" s="39"/>
      <c r="N37" s="39"/>
      <c r="O37" s="39"/>
    </row>
    <row r="38" spans="2:15" ht="12" customHeight="1" x14ac:dyDescent="0.3">
      <c r="B38" s="163" t="s">
        <v>109</v>
      </c>
      <c r="C38" s="40">
        <f>+C33+C34+C35</f>
        <v>0</v>
      </c>
      <c r="D38" s="33"/>
      <c r="E38" s="164">
        <f>+E33+E34+E35</f>
        <v>0</v>
      </c>
      <c r="M38" s="39"/>
      <c r="N38" s="39"/>
      <c r="O38" s="39"/>
    </row>
    <row r="39" spans="2:15" x14ac:dyDescent="0.3">
      <c r="B39" s="160" t="s">
        <v>111</v>
      </c>
      <c r="C39" s="3"/>
      <c r="D39" s="33"/>
      <c r="E39" s="266"/>
      <c r="O39" s="39"/>
    </row>
    <row r="40" spans="2:15" x14ac:dyDescent="0.3">
      <c r="B40" s="163" t="s">
        <v>113</v>
      </c>
      <c r="C40" s="40">
        <f>C38-C39</f>
        <v>0</v>
      </c>
      <c r="D40" s="33"/>
      <c r="E40" s="164">
        <f>E38-E39</f>
        <v>0</v>
      </c>
    </row>
    <row r="41" spans="2:15" x14ac:dyDescent="0.3">
      <c r="B41" s="157"/>
      <c r="C41" s="33"/>
      <c r="D41" s="33"/>
      <c r="E41" s="173"/>
    </row>
    <row r="42" spans="2:15" s="39" customFormat="1" ht="31.5" customHeight="1" x14ac:dyDescent="0.3">
      <c r="B42" s="157"/>
      <c r="C42" s="547" t="s">
        <v>360</v>
      </c>
      <c r="D42" s="547"/>
      <c r="E42" s="548"/>
      <c r="K42" s="29"/>
      <c r="L42" s="29"/>
      <c r="M42" s="29"/>
      <c r="N42" s="29"/>
      <c r="O42" s="29"/>
    </row>
    <row r="43" spans="2:15" s="39" customFormat="1" ht="27" customHeight="1" thickBot="1" x14ac:dyDescent="0.35">
      <c r="B43" s="158" t="s">
        <v>117</v>
      </c>
      <c r="C43" s="236" t="s">
        <v>575</v>
      </c>
      <c r="D43" s="208"/>
      <c r="E43" s="237" t="s">
        <v>563</v>
      </c>
      <c r="K43" s="29"/>
      <c r="L43" s="29"/>
      <c r="M43" s="29"/>
      <c r="N43" s="29"/>
      <c r="O43" s="29"/>
    </row>
    <row r="44" spans="2:15" x14ac:dyDescent="0.3">
      <c r="B44" s="174" t="s">
        <v>118</v>
      </c>
      <c r="C44" s="1"/>
      <c r="D44" s="33"/>
      <c r="E44" s="263"/>
    </row>
    <row r="45" spans="2:15" s="39" customFormat="1" x14ac:dyDescent="0.3">
      <c r="B45" s="174" t="s">
        <v>119</v>
      </c>
      <c r="C45" s="4"/>
      <c r="D45" s="33"/>
      <c r="E45" s="187"/>
      <c r="K45" s="29"/>
      <c r="L45" s="29"/>
      <c r="O45" s="29"/>
    </row>
    <row r="46" spans="2:15" x14ac:dyDescent="0.3">
      <c r="B46" s="174" t="s">
        <v>121</v>
      </c>
      <c r="C46" s="4"/>
      <c r="D46" s="33"/>
      <c r="E46" s="187"/>
      <c r="M46" s="39"/>
      <c r="N46" s="39"/>
      <c r="O46" s="39"/>
    </row>
    <row r="47" spans="2:15" x14ac:dyDescent="0.3">
      <c r="B47" s="174" t="s">
        <v>123</v>
      </c>
      <c r="C47" s="4"/>
      <c r="D47" s="33"/>
      <c r="E47" s="187"/>
      <c r="M47" s="39"/>
      <c r="N47" s="39"/>
      <c r="O47" s="39"/>
    </row>
    <row r="48" spans="2:15" x14ac:dyDescent="0.3">
      <c r="B48" s="176" t="s">
        <v>124</v>
      </c>
      <c r="C48" s="45">
        <f>SUM(C44:C47)</f>
        <v>0</v>
      </c>
      <c r="D48" s="33"/>
      <c r="E48" s="177">
        <f>SUM(E44:E47)</f>
        <v>0</v>
      </c>
      <c r="M48" s="39"/>
      <c r="N48" s="39"/>
      <c r="O48" s="39"/>
    </row>
    <row r="49" spans="2:15" x14ac:dyDescent="0.3">
      <c r="B49" s="157"/>
      <c r="C49" s="46"/>
      <c r="D49" s="33"/>
      <c r="E49" s="178"/>
      <c r="M49" s="39"/>
      <c r="N49" s="39"/>
      <c r="O49" s="39"/>
    </row>
    <row r="50" spans="2:15" s="39" customFormat="1" x14ac:dyDescent="0.3">
      <c r="B50" s="179" t="s">
        <v>127</v>
      </c>
      <c r="C50" s="1"/>
      <c r="D50" s="33"/>
      <c r="E50" s="263"/>
      <c r="K50" s="29"/>
      <c r="L50" s="29"/>
    </row>
    <row r="51" spans="2:15" x14ac:dyDescent="0.3">
      <c r="B51" s="180" t="s">
        <v>361</v>
      </c>
      <c r="C51" s="4"/>
      <c r="D51" s="33"/>
      <c r="E51" s="187"/>
      <c r="M51" s="39"/>
      <c r="N51" s="39"/>
      <c r="O51" s="39"/>
    </row>
    <row r="52" spans="2:15" s="39" customFormat="1" x14ac:dyDescent="0.3">
      <c r="B52" s="181" t="s">
        <v>362</v>
      </c>
      <c r="C52" s="4"/>
      <c r="D52" s="33"/>
      <c r="E52" s="187"/>
      <c r="K52" s="29"/>
      <c r="L52" s="29"/>
    </row>
    <row r="53" spans="2:15" s="39" customFormat="1" ht="15.75" customHeight="1" x14ac:dyDescent="0.3">
      <c r="B53" s="181" t="s">
        <v>133</v>
      </c>
      <c r="C53" s="2"/>
      <c r="D53" s="33"/>
      <c r="E53" s="264"/>
      <c r="K53" s="29"/>
      <c r="L53" s="29"/>
    </row>
    <row r="54" spans="2:15" ht="14.25" customHeight="1" x14ac:dyDescent="0.3">
      <c r="B54" s="176" t="s">
        <v>135</v>
      </c>
      <c r="C54" s="45">
        <f>SUM(C50:C53)</f>
        <v>0</v>
      </c>
      <c r="D54" s="33"/>
      <c r="E54" s="177">
        <f>SUM(E50:E53)</f>
        <v>0</v>
      </c>
      <c r="O54" s="39"/>
    </row>
    <row r="55" spans="2:15" ht="12.75" customHeight="1" x14ac:dyDescent="0.3">
      <c r="B55" s="176"/>
      <c r="C55" s="45"/>
      <c r="D55" s="33"/>
      <c r="E55" s="177"/>
    </row>
    <row r="56" spans="2:15" x14ac:dyDescent="0.3">
      <c r="B56" s="176" t="s">
        <v>137</v>
      </c>
      <c r="C56" s="4"/>
      <c r="D56" s="33"/>
      <c r="E56" s="175"/>
    </row>
    <row r="57" spans="2:15" x14ac:dyDescent="0.3">
      <c r="B57" s="176"/>
      <c r="C57" s="45"/>
      <c r="D57" s="33"/>
      <c r="E57" s="177"/>
    </row>
    <row r="58" spans="2:15" x14ac:dyDescent="0.3">
      <c r="B58" s="176" t="s">
        <v>140</v>
      </c>
      <c r="C58" s="4"/>
      <c r="D58" s="33"/>
      <c r="E58" s="175"/>
    </row>
    <row r="59" spans="2:15" x14ac:dyDescent="0.3">
      <c r="B59" s="157"/>
      <c r="C59" s="46"/>
      <c r="D59" s="33"/>
      <c r="E59" s="178"/>
    </row>
    <row r="60" spans="2:15" x14ac:dyDescent="0.3">
      <c r="B60" s="183" t="s">
        <v>142</v>
      </c>
      <c r="C60" s="45">
        <f>SUM(C48,C54,C56,C58)</f>
        <v>0</v>
      </c>
      <c r="D60" s="33"/>
      <c r="E60" s="177">
        <f>SUM(E48,E54,E56,E58)</f>
        <v>0</v>
      </c>
    </row>
    <row r="61" spans="2:15" s="39" customFormat="1" x14ac:dyDescent="0.3">
      <c r="B61" s="184"/>
      <c r="C61" s="46"/>
      <c r="D61" s="33"/>
      <c r="E61" s="178"/>
      <c r="K61" s="29"/>
      <c r="L61" s="29"/>
      <c r="M61" s="29"/>
      <c r="N61" s="29"/>
      <c r="O61" s="29"/>
    </row>
    <row r="62" spans="2:15" ht="12" customHeight="1" x14ac:dyDescent="0.3">
      <c r="B62" s="185" t="s">
        <v>363</v>
      </c>
      <c r="C62" s="4"/>
      <c r="D62" s="33"/>
      <c r="E62" s="187"/>
    </row>
    <row r="63" spans="2:15" s="39" customFormat="1" ht="10.5" customHeight="1" x14ac:dyDescent="0.3">
      <c r="B63" s="185" t="s">
        <v>153</v>
      </c>
      <c r="C63" s="4"/>
      <c r="D63" s="33"/>
      <c r="E63" s="187"/>
      <c r="K63" s="29"/>
      <c r="L63" s="29"/>
      <c r="M63" s="29"/>
      <c r="N63" s="29"/>
      <c r="O63" s="29"/>
    </row>
    <row r="64" spans="2:15" s="39" customFormat="1" ht="10.5" customHeight="1" x14ac:dyDescent="0.3">
      <c r="B64" s="185" t="s">
        <v>155</v>
      </c>
      <c r="C64" s="4"/>
      <c r="D64" s="33"/>
      <c r="E64" s="187"/>
      <c r="K64" s="29"/>
      <c r="L64" s="29"/>
      <c r="M64" s="29"/>
      <c r="N64" s="29"/>
      <c r="O64" s="29"/>
    </row>
    <row r="65" spans="2:15" s="39" customFormat="1" ht="10.5" customHeight="1" x14ac:dyDescent="0.3">
      <c r="B65" s="186" t="s">
        <v>157</v>
      </c>
      <c r="C65" s="4"/>
      <c r="D65" s="33"/>
      <c r="E65" s="187"/>
      <c r="K65" s="29"/>
      <c r="L65" s="29"/>
      <c r="M65" s="29"/>
      <c r="N65" s="29"/>
      <c r="O65" s="29"/>
    </row>
    <row r="66" spans="2:15" s="39" customFormat="1" ht="10.5" customHeight="1" x14ac:dyDescent="0.3">
      <c r="B66" s="185" t="s">
        <v>158</v>
      </c>
      <c r="C66" s="4"/>
      <c r="D66" s="33"/>
      <c r="E66" s="187"/>
      <c r="K66" s="29"/>
      <c r="L66" s="29"/>
      <c r="M66" s="29"/>
      <c r="N66" s="29"/>
      <c r="O66" s="29"/>
    </row>
    <row r="67" spans="2:15" s="39" customFormat="1" ht="10.5" customHeight="1" x14ac:dyDescent="0.3">
      <c r="B67" s="163" t="s">
        <v>160</v>
      </c>
      <c r="C67" s="45">
        <f>SUM(C62,C63:C64,C66:C66)</f>
        <v>0</v>
      </c>
      <c r="D67" s="33"/>
      <c r="E67" s="177">
        <f>SUM(E62,E63:E64,E66:E66)</f>
        <v>0</v>
      </c>
      <c r="K67" s="29"/>
      <c r="L67" s="29"/>
      <c r="M67" s="29"/>
      <c r="N67" s="29"/>
      <c r="O67" s="29"/>
    </row>
    <row r="68" spans="2:15" ht="12.75" customHeight="1" x14ac:dyDescent="0.3">
      <c r="B68" s="160"/>
      <c r="C68" s="46"/>
      <c r="D68" s="33"/>
      <c r="E68" s="178"/>
    </row>
    <row r="69" spans="2:15" s="39" customFormat="1" x14ac:dyDescent="0.3">
      <c r="B69" s="163" t="s">
        <v>163</v>
      </c>
      <c r="C69" s="4"/>
      <c r="D69" s="33"/>
      <c r="E69" s="187"/>
      <c r="K69" s="29"/>
      <c r="L69" s="29"/>
      <c r="M69" s="29"/>
      <c r="N69" s="29"/>
      <c r="O69" s="29"/>
    </row>
    <row r="70" spans="2:15" x14ac:dyDescent="0.3">
      <c r="B70" s="163"/>
      <c r="C70" s="46"/>
      <c r="D70" s="33"/>
      <c r="E70" s="178"/>
    </row>
    <row r="71" spans="2:15" s="39" customFormat="1" ht="12.75" customHeight="1" x14ac:dyDescent="0.3">
      <c r="B71" s="163" t="s">
        <v>166</v>
      </c>
      <c r="C71" s="5"/>
      <c r="D71" s="33"/>
      <c r="E71" s="166"/>
      <c r="K71" s="29"/>
      <c r="L71" s="29"/>
      <c r="M71" s="29"/>
      <c r="N71" s="29"/>
      <c r="O71" s="29"/>
    </row>
    <row r="72" spans="2:15" s="39" customFormat="1" x14ac:dyDescent="0.3">
      <c r="B72" s="160"/>
      <c r="C72" s="46"/>
      <c r="D72" s="33"/>
      <c r="E72" s="178"/>
      <c r="K72" s="29"/>
      <c r="L72" s="29"/>
      <c r="M72" s="29"/>
      <c r="N72" s="29"/>
      <c r="O72" s="29"/>
    </row>
    <row r="73" spans="2:15" s="39" customFormat="1" x14ac:dyDescent="0.3">
      <c r="B73" s="168" t="s">
        <v>168</v>
      </c>
      <c r="C73" s="4"/>
      <c r="D73" s="33"/>
      <c r="E73" s="187"/>
      <c r="K73" s="29"/>
      <c r="L73" s="29"/>
      <c r="M73" s="29"/>
      <c r="N73" s="29"/>
      <c r="O73" s="29"/>
    </row>
    <row r="74" spans="2:15" s="39" customFormat="1" x14ac:dyDescent="0.3">
      <c r="B74" s="188" t="s">
        <v>170</v>
      </c>
      <c r="C74" s="4"/>
      <c r="D74" s="33"/>
      <c r="E74" s="175"/>
      <c r="K74" s="29"/>
      <c r="L74" s="29"/>
      <c r="M74" s="29"/>
      <c r="N74" s="29"/>
      <c r="O74" s="29"/>
    </row>
    <row r="75" spans="2:15" s="39" customFormat="1" x14ac:dyDescent="0.3">
      <c r="B75" s="168" t="s">
        <v>172</v>
      </c>
      <c r="C75" s="4"/>
      <c r="D75" s="33"/>
      <c r="E75" s="187"/>
      <c r="K75" s="29"/>
      <c r="L75" s="29"/>
      <c r="M75" s="29"/>
      <c r="N75" s="29"/>
      <c r="O75" s="29"/>
    </row>
    <row r="76" spans="2:15" s="39" customFormat="1" x14ac:dyDescent="0.3">
      <c r="B76" s="188" t="s">
        <v>174</v>
      </c>
      <c r="C76" s="4"/>
      <c r="D76" s="33"/>
      <c r="E76" s="175"/>
      <c r="K76" s="29"/>
      <c r="L76" s="29"/>
      <c r="M76" s="29"/>
      <c r="N76" s="29"/>
      <c r="O76" s="29"/>
    </row>
    <row r="77" spans="2:15" s="39" customFormat="1" x14ac:dyDescent="0.3">
      <c r="B77" s="188" t="s">
        <v>341</v>
      </c>
      <c r="C77" s="4"/>
      <c r="D77" s="33"/>
      <c r="E77" s="175"/>
      <c r="K77" s="29"/>
      <c r="L77" s="29"/>
      <c r="M77" s="29"/>
      <c r="N77" s="29"/>
      <c r="O77" s="29"/>
    </row>
    <row r="78" spans="2:15" s="39" customFormat="1" x14ac:dyDescent="0.3">
      <c r="B78" s="163" t="s">
        <v>177</v>
      </c>
      <c r="C78" s="45">
        <f>SUM(C73,C75)</f>
        <v>0</v>
      </c>
      <c r="D78" s="33"/>
      <c r="E78" s="177">
        <f>SUM(E73,E75)</f>
        <v>0</v>
      </c>
      <c r="K78" s="29"/>
      <c r="L78" s="29"/>
      <c r="M78" s="29"/>
      <c r="N78" s="29"/>
      <c r="O78" s="29"/>
    </row>
    <row r="79" spans="2:15" s="39" customFormat="1" ht="11.25" customHeight="1" x14ac:dyDescent="0.3">
      <c r="B79" s="163"/>
      <c r="C79" s="45"/>
      <c r="D79" s="33"/>
      <c r="E79" s="177"/>
      <c r="G79" s="29"/>
      <c r="K79" s="29"/>
      <c r="L79" s="29"/>
      <c r="M79" s="29"/>
      <c r="N79" s="29"/>
      <c r="O79" s="29"/>
    </row>
    <row r="80" spans="2:15" s="39" customFormat="1" ht="12" customHeight="1" x14ac:dyDescent="0.3">
      <c r="B80" s="163" t="s">
        <v>180</v>
      </c>
      <c r="C80" s="4"/>
      <c r="D80" s="33"/>
      <c r="E80" s="175"/>
      <c r="K80" s="29"/>
      <c r="L80" s="29"/>
      <c r="M80" s="29"/>
      <c r="N80" s="29"/>
      <c r="O80" s="29"/>
    </row>
    <row r="81" spans="2:15" s="39" customFormat="1" x14ac:dyDescent="0.3">
      <c r="B81" s="163"/>
      <c r="C81" s="45"/>
      <c r="D81" s="33"/>
      <c r="E81" s="177"/>
      <c r="K81" s="29"/>
      <c r="L81" s="29"/>
      <c r="M81" s="29"/>
      <c r="N81" s="29"/>
      <c r="O81" s="29"/>
    </row>
    <row r="82" spans="2:15" ht="12" customHeight="1" x14ac:dyDescent="0.3">
      <c r="B82" s="267" t="s">
        <v>183</v>
      </c>
      <c r="C82" s="4"/>
      <c r="D82" s="33"/>
      <c r="E82" s="175"/>
    </row>
    <row r="83" spans="2:15" s="39" customFormat="1" ht="15.75" customHeight="1" x14ac:dyDescent="0.3">
      <c r="B83" s="157"/>
      <c r="C83" s="46"/>
      <c r="D83" s="33"/>
      <c r="E83" s="178"/>
      <c r="K83" s="29"/>
      <c r="L83" s="29"/>
      <c r="M83" s="29"/>
      <c r="N83" s="29"/>
      <c r="O83" s="29"/>
    </row>
    <row r="84" spans="2:15" s="39" customFormat="1" x14ac:dyDescent="0.3">
      <c r="B84" s="163" t="s">
        <v>186</v>
      </c>
      <c r="C84" s="45">
        <f>SUM(C67,C69,C71,C78,C80,C82)</f>
        <v>0</v>
      </c>
      <c r="D84" s="33"/>
      <c r="E84" s="177">
        <f>SUM(E67,E69,E71,E78,E80,E82)</f>
        <v>0</v>
      </c>
      <c r="K84" s="29"/>
      <c r="L84" s="29"/>
      <c r="M84" s="29"/>
      <c r="N84" s="29"/>
      <c r="O84" s="29"/>
    </row>
    <row r="85" spans="2:15" s="39" customFormat="1" x14ac:dyDescent="0.3">
      <c r="B85" s="163"/>
      <c r="C85" s="49"/>
      <c r="D85" s="33"/>
      <c r="E85" s="189"/>
      <c r="K85" s="29"/>
      <c r="L85" s="29"/>
      <c r="M85" s="29"/>
      <c r="N85" s="29"/>
      <c r="O85" s="29"/>
    </row>
    <row r="86" spans="2:15" ht="14.25" customHeight="1" x14ac:dyDescent="0.3">
      <c r="B86" s="268" t="s">
        <v>189</v>
      </c>
      <c r="C86" s="50" t="str">
        <f>IF(ROUND((C60-C84)/2,1)=0,"Balansas",C60-C84)</f>
        <v>Balansas</v>
      </c>
      <c r="D86" s="33"/>
      <c r="E86" s="190" t="str">
        <f>IF(ROUND((E60-E84)/2,1)=0,"Balansas",E60-E84)</f>
        <v>Balansas</v>
      </c>
    </row>
    <row r="87" spans="2:15" ht="5.25" customHeight="1" x14ac:dyDescent="0.3">
      <c r="B87" s="157"/>
      <c r="C87" s="33"/>
      <c r="D87" s="33"/>
      <c r="E87" s="173"/>
    </row>
    <row r="88" spans="2:15" x14ac:dyDescent="0.3">
      <c r="B88" s="157"/>
      <c r="C88" s="33"/>
      <c r="D88" s="33"/>
      <c r="E88" s="173"/>
    </row>
    <row r="89" spans="2:15" ht="12.75" customHeight="1" x14ac:dyDescent="0.3">
      <c r="B89" s="269"/>
      <c r="C89" s="33"/>
      <c r="D89" s="33"/>
      <c r="E89" s="173"/>
    </row>
    <row r="90" spans="2:15" ht="26.25" customHeight="1" x14ac:dyDescent="0.3">
      <c r="B90" s="270"/>
      <c r="C90" s="711" t="s">
        <v>360</v>
      </c>
      <c r="D90" s="711"/>
      <c r="E90" s="712"/>
    </row>
    <row r="91" spans="2:15" ht="27" customHeight="1" thickBot="1" x14ac:dyDescent="0.35">
      <c r="B91" s="271" t="s">
        <v>195</v>
      </c>
      <c r="C91" s="208" t="str">
        <f>C27</f>
        <v>Praėjęs Ataskaitinis laikotarpis 2024 m.</v>
      </c>
      <c r="D91" s="208"/>
      <c r="E91" s="209" t="str">
        <f>E27</f>
        <v>Ataskaitinis laikotarpis 2025 m.</v>
      </c>
    </row>
    <row r="92" spans="2:15" s="39" customFormat="1" ht="24" x14ac:dyDescent="0.3">
      <c r="B92" s="193" t="s">
        <v>197</v>
      </c>
      <c r="C92" s="4"/>
      <c r="D92" s="33"/>
      <c r="E92" s="187"/>
      <c r="K92" s="29"/>
      <c r="L92" s="29"/>
      <c r="M92" s="29"/>
      <c r="N92" s="29"/>
      <c r="O92" s="29"/>
    </row>
    <row r="93" spans="2:15" s="39" customFormat="1" x14ac:dyDescent="0.3">
      <c r="B93" s="272"/>
      <c r="C93" s="273"/>
      <c r="D93" s="10"/>
      <c r="E93" s="274"/>
      <c r="K93" s="29"/>
      <c r="L93" s="29"/>
      <c r="M93" s="29"/>
      <c r="N93" s="29"/>
      <c r="O93" s="29"/>
    </row>
    <row r="94" spans="2:15" s="39" customFormat="1" x14ac:dyDescent="0.3">
      <c r="B94" s="195" t="s">
        <v>200</v>
      </c>
      <c r="C94" s="4"/>
      <c r="D94" s="33"/>
      <c r="E94" s="175"/>
      <c r="K94" s="29"/>
      <c r="L94" s="29"/>
      <c r="M94" s="29"/>
      <c r="N94" s="29"/>
      <c r="O94" s="29"/>
    </row>
    <row r="95" spans="2:15" s="39" customFormat="1" ht="14.25" customHeight="1" x14ac:dyDescent="0.3">
      <c r="B95" s="157"/>
      <c r="C95" s="46"/>
      <c r="D95" s="10"/>
      <c r="E95" s="178"/>
      <c r="K95" s="29"/>
      <c r="L95" s="29"/>
      <c r="M95" s="29"/>
      <c r="N95" s="29"/>
      <c r="O95" s="29"/>
    </row>
    <row r="96" spans="2:15" s="39" customFormat="1" x14ac:dyDescent="0.3">
      <c r="B96" s="275" t="s">
        <v>364</v>
      </c>
      <c r="C96" s="4"/>
      <c r="D96" s="33"/>
      <c r="E96" s="175"/>
      <c r="K96" s="29"/>
      <c r="L96" s="29"/>
      <c r="M96" s="29"/>
      <c r="N96" s="29"/>
      <c r="O96" s="29"/>
    </row>
    <row r="97" spans="2:15" s="39" customFormat="1" ht="14.25" customHeight="1" x14ac:dyDescent="0.3">
      <c r="B97" s="157"/>
      <c r="C97" s="46"/>
      <c r="D97" s="10"/>
      <c r="E97" s="178"/>
      <c r="K97" s="29"/>
      <c r="L97" s="29"/>
      <c r="M97" s="29"/>
      <c r="N97" s="29"/>
      <c r="O97" s="29"/>
    </row>
    <row r="98" spans="2:15" s="39" customFormat="1" x14ac:dyDescent="0.3">
      <c r="B98" s="194" t="s">
        <v>365</v>
      </c>
      <c r="C98" s="4"/>
      <c r="D98" s="33"/>
      <c r="E98" s="175"/>
      <c r="K98" s="29"/>
      <c r="L98" s="29"/>
      <c r="M98" s="29"/>
      <c r="N98" s="29"/>
      <c r="O98" s="29"/>
    </row>
    <row r="99" spans="2:15" ht="16.5" customHeight="1" x14ac:dyDescent="0.3">
      <c r="B99" s="157"/>
      <c r="C99" s="10"/>
      <c r="D99" s="10"/>
      <c r="E99" s="276"/>
    </row>
    <row r="100" spans="2:15" s="39" customFormat="1" ht="25.5" customHeight="1" thickBot="1" x14ac:dyDescent="0.3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3">
      <c r="B101" s="196" t="s">
        <v>210</v>
      </c>
      <c r="C101" s="59"/>
      <c r="D101" s="132"/>
      <c r="E101" s="197"/>
      <c r="K101" s="29"/>
      <c r="L101" s="29"/>
      <c r="M101" s="29"/>
      <c r="N101" s="29"/>
      <c r="O101" s="29"/>
    </row>
    <row r="102" spans="2:15" s="39" customFormat="1" ht="23.25" customHeight="1" x14ac:dyDescent="0.3">
      <c r="B102" s="198" t="s">
        <v>211</v>
      </c>
      <c r="C102" s="60"/>
      <c r="D102" s="47"/>
      <c r="E102" s="175"/>
      <c r="K102" s="29"/>
      <c r="L102" s="29"/>
      <c r="M102" s="29"/>
      <c r="N102" s="29"/>
      <c r="O102" s="29"/>
    </row>
    <row r="103" spans="2:15" ht="24.75" customHeight="1" x14ac:dyDescent="0.3">
      <c r="B103" s="196" t="s">
        <v>213</v>
      </c>
      <c r="C103" s="60"/>
      <c r="D103" s="33"/>
      <c r="E103" s="187"/>
    </row>
    <row r="104" spans="2:15" ht="24" x14ac:dyDescent="0.3">
      <c r="B104" s="277" t="s">
        <v>215</v>
      </c>
      <c r="C104" s="116"/>
      <c r="D104" s="58"/>
      <c r="E104" s="199"/>
    </row>
    <row r="105" spans="2:15" ht="13.5" customHeight="1" x14ac:dyDescent="0.3">
      <c r="B105" s="278"/>
      <c r="C105" s="33"/>
      <c r="D105" s="10"/>
      <c r="E105" s="173"/>
    </row>
    <row r="106" spans="2:15" ht="30.75" customHeight="1" x14ac:dyDescent="0.3">
      <c r="B106" s="279"/>
      <c r="C106" s="547" t="s">
        <v>360</v>
      </c>
      <c r="D106" s="547"/>
      <c r="E106" s="548"/>
    </row>
    <row r="107" spans="2:15" ht="14.25" customHeight="1" thickBot="1" x14ac:dyDescent="0.35">
      <c r="B107" s="158" t="s">
        <v>216</v>
      </c>
      <c r="C107" s="36"/>
      <c r="D107" s="36"/>
      <c r="E107" s="159"/>
    </row>
    <row r="108" spans="2:15" ht="93.75" customHeight="1" x14ac:dyDescent="0.3">
      <c r="B108" s="201" t="s">
        <v>218</v>
      </c>
      <c r="C108" s="557"/>
      <c r="D108" s="557"/>
      <c r="E108" s="713"/>
    </row>
    <row r="109" spans="2:15" ht="12.75" hidden="1" customHeight="1" x14ac:dyDescent="0.3">
      <c r="B109" s="200"/>
      <c r="C109" s="33"/>
      <c r="D109" s="33"/>
      <c r="E109" s="173"/>
    </row>
    <row r="110" spans="2:15" ht="15.75" customHeight="1" thickBot="1" x14ac:dyDescent="0.35">
      <c r="B110" s="280"/>
      <c r="C110" s="53"/>
      <c r="D110" s="53"/>
      <c r="E110" s="281"/>
    </row>
    <row r="111" spans="2:15" ht="14.25" customHeight="1" x14ac:dyDescent="0.3">
      <c r="B111" s="157"/>
      <c r="C111" s="33"/>
      <c r="D111" s="33"/>
      <c r="E111" s="173"/>
    </row>
    <row r="112" spans="2:15" x14ac:dyDescent="0.3">
      <c r="B112" s="142" t="s">
        <v>223</v>
      </c>
      <c r="C112" s="82"/>
      <c r="D112" s="82"/>
      <c r="E112" s="202"/>
    </row>
    <row r="113" spans="2:5" x14ac:dyDescent="0.3">
      <c r="B113" s="157" t="s">
        <v>225</v>
      </c>
      <c r="C113" s="714">
        <v>46135</v>
      </c>
      <c r="D113" s="715"/>
      <c r="E113" s="716"/>
    </row>
    <row r="114" spans="2:5" x14ac:dyDescent="0.3">
      <c r="B114" s="157" t="s">
        <v>227</v>
      </c>
      <c r="C114" s="565" t="s">
        <v>614</v>
      </c>
      <c r="D114" s="565"/>
      <c r="E114" s="708"/>
    </row>
    <row r="115" spans="2:5" x14ac:dyDescent="0.3">
      <c r="B115" s="203" t="s">
        <v>229</v>
      </c>
      <c r="C115" s="545" t="s">
        <v>615</v>
      </c>
      <c r="D115" s="545"/>
      <c r="E115" s="709"/>
    </row>
    <row r="116" spans="2:5" x14ac:dyDescent="0.3">
      <c r="B116" s="204" t="s">
        <v>231</v>
      </c>
      <c r="C116" s="555"/>
      <c r="D116" s="555"/>
      <c r="E116" s="710"/>
    </row>
    <row r="117" spans="2:5" ht="12.5" thickBot="1" x14ac:dyDescent="0.35">
      <c r="B117" s="205"/>
      <c r="C117" s="206"/>
      <c r="D117" s="206"/>
      <c r="E117" s="207"/>
    </row>
    <row r="120" spans="2:5" ht="14.25" customHeight="1" x14ac:dyDescent="0.3"/>
    <row r="122" spans="2:5" ht="15" customHeight="1" x14ac:dyDescent="0.3"/>
    <row r="125" spans="2:5" ht="12" customHeight="1" x14ac:dyDescent="0.3"/>
    <row r="126" spans="2:5" ht="86.25" customHeight="1" x14ac:dyDescent="0.3"/>
    <row r="129" ht="13.5" customHeight="1" x14ac:dyDescent="0.3"/>
    <row r="134" ht="30" customHeight="1" x14ac:dyDescent="0.3"/>
    <row r="135" ht="1.9" customHeight="1" x14ac:dyDescent="0.3"/>
    <row r="136" ht="8.25" customHeight="1" x14ac:dyDescent="0.3"/>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Ligita Pūrienė</cp:lastModifiedBy>
  <cp:revision/>
  <cp:lastPrinted>2026-04-23T07:41:13Z</cp:lastPrinted>
  <dcterms:created xsi:type="dcterms:W3CDTF">2014-03-24T16:58:47Z</dcterms:created>
  <dcterms:modified xsi:type="dcterms:W3CDTF">2026-04-23T11:32:13Z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