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Šios_darbaknygės" defaultThemeVersion="124226"/>
  <mc:AlternateContent xmlns:mc="http://schemas.openxmlformats.org/markup-compatibility/2006">
    <mc:Choice Requires="x15">
      <x15ac:absPath xmlns:x15ac="http://schemas.microsoft.com/office/spreadsheetml/2010/11/ac" url="https://kaisiadorysltu-my.sharepoint.com/personal/ligita_puriene_kaisiadorys_lt/Documents/Dokumentai/DARBAS NAMUOSE/juridiniai asmenys/ĮMONĖS/Valdymo koordinavimo centrui/už 2025/"/>
    </mc:Choice>
  </mc:AlternateContent>
  <xr:revisionPtr revIDLastSave="0" documentId="8_{6F2F3664-B010-452B-A471-C4F45D64F955}" xr6:coauthVersionLast="47" xr6:coauthVersionMax="47" xr10:uidLastSave="{00000000-0000-0000-0000-000000000000}"/>
  <workbookProtection workbookAlgorithmName="SHA-512" workbookHashValue="ZHaWt24BT0gGEVQN6D4Zb63Wv4wWmgTQRtzINb7ELrRfFzv2V+vcOp9rdqMxrtYfQmwSUQyWgwBDgcZZICVYxQ==" workbookSaltValue="gJOXLSHtcylmG3AulpRcqg==" workbookSpinCount="100000" lockStructure="1"/>
  <bookViews>
    <workbookView xWindow="-110" yWindow="-110" windowWidth="25820" windowHeight="13900" tabRatio="767" xr2:uid="{00000000-000D-0000-FFFF-FFFF00000000}"/>
  </bookViews>
  <sheets>
    <sheet name="Finansiniai duomenys" sheetId="2" r:id="rId1"/>
    <sheet name="Finansiniai duomenys(2015-2016)" sheetId="17" state="hidden" r:id="rId2"/>
    <sheet name="Papildoma informacija" sheetId="20" r:id="rId3"/>
    <sheet name="Suteikta parama" sheetId="3" r:id="rId4"/>
    <sheet name="Specialieji įpareigojimai" sheetId="21" r:id="rId5"/>
    <sheet name="Dukterinės bendrovės" sheetId="22" r:id="rId6"/>
    <sheet name="Dukterinės bendrovės 2" sheetId="23" r:id="rId7"/>
  </sheets>
  <definedNames>
    <definedName name="_xlnm._FilterDatabase" localSheetId="0" hidden="1">'Finansiniai duomenys'!$R$1:$V$1</definedName>
    <definedName name="_xlnm._FilterDatabase" localSheetId="2" hidden="1">'Papildoma informacija'!$B$10:$G$105</definedName>
    <definedName name="_xlnm.Print_Area" localSheetId="5">'Dukterinės bendrovės'!$B$2:$E$117</definedName>
    <definedName name="_xlnm.Print_Area" localSheetId="6">'Dukterinės bendrovės 2'!$B$2:$E$117</definedName>
    <definedName name="_xlnm.Print_Area" localSheetId="0">'Finansiniai duomenys'!$B$2:$E$130</definedName>
    <definedName name="_xlnm.Print_Area" localSheetId="1">'Finansiniai duomenys(2015-2016)'!$B$2:$E$149</definedName>
    <definedName name="_xlnm.Print_Area" localSheetId="2">'Papildoma informacija'!$B$2:$I$119</definedName>
    <definedName name="_xlnm.Print_Area" localSheetId="4">'Specialieji įpareigojimai'!$B$2:$S$77</definedName>
    <definedName name="_xlnm.Print_Area" localSheetId="3">'Suteikta parama'!$B$2:$M$93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5" i="20" l="1"/>
  <c r="F55" i="20"/>
  <c r="H3" i="21" l="1"/>
  <c r="H5" i="21" s="1"/>
  <c r="E9" i="3"/>
  <c r="C4" i="20"/>
  <c r="C7" i="20" s="1"/>
  <c r="C22" i="22"/>
  <c r="E100" i="23"/>
  <c r="C100" i="23"/>
  <c r="E91" i="23"/>
  <c r="C91" i="23"/>
  <c r="E78" i="23"/>
  <c r="C78" i="23"/>
  <c r="E67" i="23"/>
  <c r="C67" i="23"/>
  <c r="C84" i="23" s="1"/>
  <c r="E54" i="23"/>
  <c r="C54" i="23"/>
  <c r="E48" i="23"/>
  <c r="C48" i="23"/>
  <c r="C60" i="23" s="1"/>
  <c r="C86" i="23" s="1"/>
  <c r="E35" i="23"/>
  <c r="C35" i="23"/>
  <c r="E30" i="23"/>
  <c r="E33" i="23"/>
  <c r="C30" i="23"/>
  <c r="C33" i="23" s="1"/>
  <c r="C38" i="23" s="1"/>
  <c r="C40" i="23" s="1"/>
  <c r="C22" i="23"/>
  <c r="E20" i="23"/>
  <c r="C8" i="23"/>
  <c r="C7" i="23"/>
  <c r="X64" i="21"/>
  <c r="X66" i="21"/>
  <c r="W64" i="21"/>
  <c r="W66" i="21" s="1"/>
  <c r="V64" i="21"/>
  <c r="V66" i="21" s="1"/>
  <c r="U64" i="21"/>
  <c r="U66" i="21" s="1"/>
  <c r="T64" i="21"/>
  <c r="T66" i="21" s="1"/>
  <c r="S64" i="21"/>
  <c r="S66" i="21" s="1"/>
  <c r="X52" i="21"/>
  <c r="X54" i="21" s="1"/>
  <c r="W52" i="21"/>
  <c r="W54" i="21"/>
  <c r="V52" i="21"/>
  <c r="V54" i="21"/>
  <c r="U52" i="21"/>
  <c r="U54" i="21" s="1"/>
  <c r="T52" i="21"/>
  <c r="T54" i="21" s="1"/>
  <c r="S52" i="21"/>
  <c r="S54" i="21" s="1"/>
  <c r="X33" i="21"/>
  <c r="X36" i="21" s="1"/>
  <c r="W33" i="21"/>
  <c r="W36" i="21" s="1"/>
  <c r="V33" i="21"/>
  <c r="V36" i="21" s="1"/>
  <c r="U33" i="21"/>
  <c r="U36" i="21" s="1"/>
  <c r="T33" i="21"/>
  <c r="T36" i="21" s="1"/>
  <c r="S33" i="21"/>
  <c r="S36" i="21" s="1"/>
  <c r="X17" i="21"/>
  <c r="X20" i="21" s="1"/>
  <c r="W17" i="21"/>
  <c r="W20" i="21" s="1"/>
  <c r="V17" i="21"/>
  <c r="V20" i="21" s="1"/>
  <c r="U17" i="21"/>
  <c r="U20" i="21" s="1"/>
  <c r="T17" i="21"/>
  <c r="T20" i="21"/>
  <c r="S17" i="21"/>
  <c r="S20" i="21" s="1"/>
  <c r="C8" i="22"/>
  <c r="C7" i="22"/>
  <c r="E100" i="22"/>
  <c r="C100" i="22"/>
  <c r="E91" i="22"/>
  <c r="C91" i="22"/>
  <c r="E78" i="22"/>
  <c r="C78" i="22"/>
  <c r="E67" i="22"/>
  <c r="C67" i="22"/>
  <c r="C84" i="22"/>
  <c r="E54" i="22"/>
  <c r="C54" i="22"/>
  <c r="E48" i="22"/>
  <c r="E60" i="22" s="1"/>
  <c r="C48" i="22"/>
  <c r="E35" i="22"/>
  <c r="C35" i="22"/>
  <c r="E30" i="22"/>
  <c r="E33" i="22" s="1"/>
  <c r="E38" i="22" s="1"/>
  <c r="E40" i="22" s="1"/>
  <c r="C30" i="22"/>
  <c r="C33" i="22" s="1"/>
  <c r="E20" i="22"/>
  <c r="D37" i="21"/>
  <c r="E37" i="21" s="1"/>
  <c r="E96" i="2"/>
  <c r="E83" i="2"/>
  <c r="C66" i="2"/>
  <c r="C72" i="2" s="1"/>
  <c r="E66" i="2"/>
  <c r="H13" i="20"/>
  <c r="H24" i="20" s="1"/>
  <c r="F13" i="20"/>
  <c r="F24" i="20" s="1"/>
  <c r="C11" i="2"/>
  <c r="E42" i="2"/>
  <c r="C42" i="2"/>
  <c r="C10" i="2"/>
  <c r="C27" i="17" s="1"/>
  <c r="R33" i="21"/>
  <c r="R36" i="21" s="1"/>
  <c r="Q33" i="21"/>
  <c r="Q36" i="21"/>
  <c r="P33" i="21"/>
  <c r="P36" i="21" s="1"/>
  <c r="O33" i="21"/>
  <c r="O36" i="21" s="1"/>
  <c r="N33" i="21"/>
  <c r="N36" i="21" s="1"/>
  <c r="M33" i="21"/>
  <c r="M36" i="21" s="1"/>
  <c r="L33" i="21"/>
  <c r="L36" i="21" s="1"/>
  <c r="K33" i="21"/>
  <c r="K36" i="21"/>
  <c r="J33" i="21"/>
  <c r="J36" i="21"/>
  <c r="I33" i="21"/>
  <c r="I36" i="21" s="1"/>
  <c r="H33" i="21"/>
  <c r="H36" i="21"/>
  <c r="G33" i="21"/>
  <c r="G36" i="21"/>
  <c r="F33" i="21"/>
  <c r="F36" i="21" s="1"/>
  <c r="G17" i="21"/>
  <c r="G20" i="21"/>
  <c r="H17" i="21"/>
  <c r="H20" i="21" s="1"/>
  <c r="I17" i="21"/>
  <c r="I20" i="21" s="1"/>
  <c r="J17" i="21"/>
  <c r="J20" i="21" s="1"/>
  <c r="K17" i="21"/>
  <c r="K20" i="21" s="1"/>
  <c r="L17" i="21"/>
  <c r="L20" i="21" s="1"/>
  <c r="M17" i="21"/>
  <c r="M20" i="21" s="1"/>
  <c r="N17" i="21"/>
  <c r="N20" i="21" s="1"/>
  <c r="O17" i="21"/>
  <c r="O20" i="21" s="1"/>
  <c r="P17" i="21"/>
  <c r="P20" i="21" s="1"/>
  <c r="Q17" i="21"/>
  <c r="Q20" i="21" s="1"/>
  <c r="R17" i="21"/>
  <c r="R20" i="21"/>
  <c r="F17" i="21"/>
  <c r="F20" i="21" s="1"/>
  <c r="R52" i="21"/>
  <c r="R54" i="21"/>
  <c r="Q52" i="21"/>
  <c r="Q54" i="21" s="1"/>
  <c r="P52" i="21"/>
  <c r="P54" i="21"/>
  <c r="O52" i="21"/>
  <c r="O54" i="21" s="1"/>
  <c r="N52" i="21"/>
  <c r="N54" i="21" s="1"/>
  <c r="M52" i="21"/>
  <c r="M54" i="21" s="1"/>
  <c r="L52" i="21"/>
  <c r="L54" i="21"/>
  <c r="K52" i="21"/>
  <c r="K54" i="21" s="1"/>
  <c r="J52" i="21"/>
  <c r="J54" i="21" s="1"/>
  <c r="I52" i="21"/>
  <c r="I54" i="21"/>
  <c r="H52" i="21"/>
  <c r="H54" i="21"/>
  <c r="G52" i="21"/>
  <c r="F52" i="21"/>
  <c r="F54" i="21"/>
  <c r="G64" i="21"/>
  <c r="G66" i="21" s="1"/>
  <c r="H64" i="21"/>
  <c r="H66" i="21"/>
  <c r="I64" i="21"/>
  <c r="I66" i="21" s="1"/>
  <c r="J64" i="21"/>
  <c r="J66" i="21" s="1"/>
  <c r="K64" i="21"/>
  <c r="K66" i="21" s="1"/>
  <c r="L64" i="21"/>
  <c r="L66" i="21"/>
  <c r="M64" i="21"/>
  <c r="M66" i="21"/>
  <c r="N64" i="21"/>
  <c r="N66" i="21" s="1"/>
  <c r="O64" i="21"/>
  <c r="O66" i="21" s="1"/>
  <c r="P64" i="21"/>
  <c r="P66" i="21" s="1"/>
  <c r="Q64" i="21"/>
  <c r="R64" i="21"/>
  <c r="R66" i="21" s="1"/>
  <c r="F64" i="21"/>
  <c r="F66" i="21" s="1"/>
  <c r="D15" i="21"/>
  <c r="E15" i="21" s="1"/>
  <c r="D34" i="21"/>
  <c r="E34" i="21" s="1"/>
  <c r="D18" i="21"/>
  <c r="E18" i="21" s="1"/>
  <c r="D60" i="21"/>
  <c r="D61" i="21"/>
  <c r="E61" i="21" s="1"/>
  <c r="D62" i="21"/>
  <c r="D63" i="21"/>
  <c r="E63" i="21" s="1"/>
  <c r="D59" i="21"/>
  <c r="D49" i="21"/>
  <c r="E49" i="21" s="1"/>
  <c r="D50" i="21"/>
  <c r="D51" i="21"/>
  <c r="E51" i="21"/>
  <c r="D48" i="21"/>
  <c r="D47" i="21"/>
  <c r="D40" i="21"/>
  <c r="E40" i="21" s="1"/>
  <c r="D39" i="21"/>
  <c r="D38" i="21"/>
  <c r="D35" i="21"/>
  <c r="E35" i="21" s="1"/>
  <c r="D32" i="21"/>
  <c r="E32" i="21" s="1"/>
  <c r="D31" i="21"/>
  <c r="E31" i="21" s="1"/>
  <c r="D24" i="21"/>
  <c r="E24" i="21" s="1"/>
  <c r="D23" i="21"/>
  <c r="D22" i="21"/>
  <c r="D21" i="21"/>
  <c r="E21" i="21" s="1"/>
  <c r="D19" i="21"/>
  <c r="E19" i="21" s="1"/>
  <c r="D16" i="21"/>
  <c r="E16" i="21" s="1"/>
  <c r="R1" i="2"/>
  <c r="C9" i="2"/>
  <c r="C10" i="17" s="1"/>
  <c r="C83" i="2"/>
  <c r="C109" i="2"/>
  <c r="T1" i="2"/>
  <c r="S1" i="2"/>
  <c r="C47" i="17"/>
  <c r="C46" i="17"/>
  <c r="C43" i="17"/>
  <c r="C37" i="17"/>
  <c r="C38" i="17"/>
  <c r="C39" i="17"/>
  <c r="C40" i="17"/>
  <c r="E37" i="17"/>
  <c r="E38" i="17"/>
  <c r="E39" i="17"/>
  <c r="E40" i="17"/>
  <c r="E36" i="17"/>
  <c r="C36" i="17"/>
  <c r="C32" i="17"/>
  <c r="C31" i="17"/>
  <c r="C30" i="17"/>
  <c r="C29" i="17"/>
  <c r="C28" i="17"/>
  <c r="C14" i="17"/>
  <c r="C9" i="17"/>
  <c r="E131" i="17"/>
  <c r="C131" i="17"/>
  <c r="E124" i="17"/>
  <c r="C124" i="17"/>
  <c r="E110" i="17"/>
  <c r="C110" i="17"/>
  <c r="E99" i="17"/>
  <c r="E116" i="17" s="1"/>
  <c r="C99" i="17"/>
  <c r="E82" i="17"/>
  <c r="C82" i="17"/>
  <c r="E76" i="17"/>
  <c r="C76" i="17"/>
  <c r="C88" i="17" s="1"/>
  <c r="E62" i="17"/>
  <c r="C62" i="17"/>
  <c r="E56" i="17"/>
  <c r="E59" i="17" s="1"/>
  <c r="C56" i="17"/>
  <c r="C59" i="17" s="1"/>
  <c r="E36" i="2"/>
  <c r="E39" i="2" s="1"/>
  <c r="C36" i="2"/>
  <c r="C39" i="2" s="1"/>
  <c r="C96" i="2"/>
  <c r="E115" i="2"/>
  <c r="C115" i="2"/>
  <c r="E109" i="2"/>
  <c r="E56" i="2"/>
  <c r="C56" i="2"/>
  <c r="E21" i="2"/>
  <c r="C44" i="17"/>
  <c r="E60" i="21" l="1"/>
  <c r="E84" i="23"/>
  <c r="C38" i="22"/>
  <c r="C40" i="22" s="1"/>
  <c r="E60" i="23"/>
  <c r="E88" i="17"/>
  <c r="C60" i="22"/>
  <c r="C86" i="22" s="1"/>
  <c r="E102" i="2"/>
  <c r="E64" i="21" s="1"/>
  <c r="E46" i="2"/>
  <c r="E48" i="2" s="1"/>
  <c r="E39" i="21" s="1"/>
  <c r="C102" i="2"/>
  <c r="C104" i="2" s="1"/>
  <c r="E48" i="21"/>
  <c r="E47" i="21"/>
  <c r="C46" i="2"/>
  <c r="E65" i="17"/>
  <c r="E67" i="17" s="1"/>
  <c r="C65" i="17"/>
  <c r="C67" i="17" s="1"/>
  <c r="D64" i="21"/>
  <c r="D33" i="21"/>
  <c r="E33" i="21" s="1"/>
  <c r="E84" i="22"/>
  <c r="D36" i="21"/>
  <c r="E36" i="21" s="1"/>
  <c r="D52" i="21"/>
  <c r="G54" i="21"/>
  <c r="E50" i="21"/>
  <c r="C116" i="17"/>
  <c r="C118" i="17" s="1"/>
  <c r="E41" i="17"/>
  <c r="E62" i="21"/>
  <c r="D20" i="21"/>
  <c r="E20" i="21" s="1"/>
  <c r="E38" i="23"/>
  <c r="E40" i="23" s="1"/>
  <c r="E72" i="2"/>
  <c r="E118" i="17"/>
  <c r="E10" i="3"/>
  <c r="E11" i="3"/>
  <c r="C5" i="20"/>
  <c r="C6" i="20"/>
  <c r="E86" i="23"/>
  <c r="E86" i="22"/>
  <c r="D17" i="21"/>
  <c r="E17" i="21" s="1"/>
  <c r="H4" i="21"/>
  <c r="Q66" i="21"/>
  <c r="E104" i="2" l="1"/>
  <c r="E59" i="21"/>
  <c r="E52" i="21"/>
  <c r="E22" i="21"/>
  <c r="C48" i="2"/>
  <c r="E23" i="21" s="1"/>
  <c r="E38"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k.lizdenis</author>
    <author>Sandra</author>
  </authors>
  <commentList>
    <comment ref="B35" authorId="0" shapeId="0" xr:uid="{00000000-0006-0000-0100-000001000000}">
      <text>
        <r>
          <rPr>
            <sz val="9"/>
            <color indexed="81"/>
            <rFont val="Tahoma"/>
            <family val="2"/>
          </rPr>
          <t>Jei įmonės teisinė forma yra AB arba UAB, nurodykite penkis didžiausius bendrovės akcininkus; jei įmonės teisinė forma yra SĮ, šios dalies pildyti nereikia.</t>
        </r>
      </text>
    </comment>
    <comment ref="C35" authorId="1" shapeId="0" xr:uid="{00000000-0006-0000-0100-000002000000}">
      <text>
        <r>
          <rPr>
            <sz val="9"/>
            <color indexed="81"/>
            <rFont val="Tahoma"/>
            <family val="2"/>
          </rPr>
          <t>Įrašykite akcininko pavadinimą.</t>
        </r>
      </text>
    </comment>
    <comment ref="E35" authorId="2" shapeId="0" xr:uid="{00000000-0006-0000-0100-000003000000}">
      <text>
        <r>
          <rPr>
            <sz val="9"/>
            <color indexed="81"/>
            <rFont val="Tahoma"/>
            <family val="2"/>
            <charset val="186"/>
          </rPr>
          <t xml:space="preserve">Nurodykite, kokią išleistų akcijų dalį atitinkamas akcininkas valdė nurodytą dieną (pavyzdžiui, jeigu vienas akcininkas valdo 12,34 proc., į laukelį įrašykite “12,34”).
</t>
        </r>
        <r>
          <rPr>
            <b/>
            <i/>
            <sz val="9"/>
            <color indexed="81"/>
            <rFont val="Tahoma"/>
            <family val="2"/>
            <charset val="186"/>
          </rPr>
          <t>Akcijų dalį nurodykite šimtųjų tikslumu.</t>
        </r>
      </text>
    </comment>
    <comment ref="C60" authorId="2" shapeId="0" xr:uid="{00000000-0006-0000-0100-000004000000}">
      <text>
        <r>
          <rPr>
            <sz val="9"/>
            <color indexed="81"/>
            <rFont val="Tahoma"/>
            <family val="2"/>
            <charset val="186"/>
          </rPr>
          <t>Pildoma, jei įmonės veikla buvo dotuojama ir jei šios dotacijos yra išskiriamos atskira eilute įmonės pelno (nuostolių) ataskaitoje.</t>
        </r>
      </text>
    </comment>
    <comment ref="E60" authorId="2" shapeId="0" xr:uid="{00000000-0006-0000-0100-000005000000}">
      <text>
        <r>
          <rPr>
            <sz val="9"/>
            <color indexed="81"/>
            <rFont val="Tahoma"/>
            <family val="2"/>
            <charset val="186"/>
          </rPr>
          <t>Pildoma, jei įmonės veikla buvo dotuojama ir jei šios dotacijos yra išskiriamos atskira eilute įmonės pelno (nuostolių) ataskaitoje.</t>
        </r>
      </text>
    </comment>
    <comment ref="C86" authorId="2" shapeId="0" xr:uid="{00000000-0006-0000-0100-000006000000}">
      <text>
        <r>
          <rPr>
            <sz val="9"/>
            <color indexed="81"/>
            <rFont val="Tahoma"/>
            <family val="2"/>
            <charset val="186"/>
          </rPr>
          <t>Pildoma, jei įmonės balanse šis turtas pateikiamas atskirai nuo ilgalaikio ir trumpalaikio turto.</t>
        </r>
      </text>
    </comment>
    <comment ref="E86" authorId="2" shapeId="0" xr:uid="{00000000-0006-0000-0100-000007000000}">
      <text>
        <r>
          <rPr>
            <sz val="9"/>
            <color indexed="81"/>
            <rFont val="Tahoma"/>
            <family val="2"/>
            <charset val="186"/>
          </rPr>
          <t>Pildoma, jei įmonės balanse šis turtas pateikiamas atskirai nuo ilgalaikio ir trumpalaikio turto.</t>
        </r>
      </text>
    </comment>
    <comment ref="C91" authorId="2" shapeId="0" xr:uid="{00000000-0006-0000-0100-000008000000}">
      <text>
        <r>
          <rPr>
            <sz val="9"/>
            <color indexed="81"/>
            <rFont val="Tahoma"/>
            <family val="2"/>
            <charset val="186"/>
          </rPr>
          <t>Pildoma tik akcinių bendrovių/uždarųjų akcinių bendrovių.</t>
        </r>
      </text>
    </comment>
    <comment ref="E91" authorId="2" shapeId="0" xr:uid="{00000000-0006-0000-0100-000009000000}">
      <text>
        <r>
          <rPr>
            <sz val="9"/>
            <color indexed="81"/>
            <rFont val="Tahoma"/>
            <family val="2"/>
            <charset val="186"/>
          </rPr>
          <t>Pildoma tik akcinių bendrovių/uždarųjų akcinių bendrovių.</t>
        </r>
      </text>
    </comment>
    <comment ref="C92" authorId="2" shapeId="0" xr:uid="{00000000-0006-0000-0100-00000A000000}">
      <text>
        <r>
          <rPr>
            <sz val="9"/>
            <color indexed="81"/>
            <rFont val="Tahoma"/>
            <family val="2"/>
            <charset val="186"/>
          </rPr>
          <t>Pildoma savivaldybės įmonių, turinčių atitinkamo turto.</t>
        </r>
      </text>
    </comment>
    <comment ref="E92" authorId="2" shapeId="0" xr:uid="{00000000-0006-0000-0100-00000B000000}">
      <text>
        <r>
          <rPr>
            <sz val="9"/>
            <color indexed="81"/>
            <rFont val="Tahoma"/>
            <family val="2"/>
            <charset val="186"/>
          </rPr>
          <t>Pildoma savivaldybės įmonių, turinčių atitinkamo turto.</t>
        </r>
      </text>
    </comment>
    <comment ref="C106" authorId="2" shapeId="0" xr:uid="{00000000-0006-0000-0100-00000C000000}">
      <text>
        <r>
          <rPr>
            <sz val="9"/>
            <color indexed="81"/>
            <rFont val="Tahoma"/>
            <family val="2"/>
            <charset val="186"/>
          </rPr>
          <t>Ilgalaikiai įsipareigojimai, susiję su palūkanų mokėjimais (pavyzdžiui, ilgalaikės paskolos, išperkamosios nuomos įsipareigojimai)</t>
        </r>
      </text>
    </comment>
    <comment ref="E106" authorId="2" shapeId="0" xr:uid="{00000000-0006-0000-0100-00000D000000}">
      <text>
        <r>
          <rPr>
            <sz val="9"/>
            <color indexed="81"/>
            <rFont val="Tahoma"/>
            <family val="2"/>
            <charset val="186"/>
          </rPr>
          <t>Ilgalaikiai įsipareigojimai, susiję su palūkanų mokėjimais (pavyzdžiui, ilgalaikės paskolos, išperkamosios nuomos įsipareigojimai)</t>
        </r>
      </text>
    </comment>
    <comment ref="C109" authorId="2" shapeId="0" xr:uid="{00000000-0006-0000-0100-00000E000000}">
      <text>
        <r>
          <rPr>
            <sz val="9"/>
            <color indexed="81"/>
            <rFont val="Tahoma"/>
            <family val="2"/>
            <charset val="186"/>
          </rPr>
          <t>Trumpalaikiai įsipareigojimai, susiję su palūkanų mokėjimais (pavyzdžiui, paskolos, išperkamosios nuomos įsipareigojimai)</t>
        </r>
      </text>
    </comment>
    <comment ref="E109" authorId="2" shapeId="0" xr:uid="{00000000-0006-0000-0100-00000F000000}">
      <text>
        <r>
          <rPr>
            <sz val="9"/>
            <color indexed="81"/>
            <rFont val="Tahoma"/>
            <family val="2"/>
            <charset val="186"/>
          </rPr>
          <t>Trumpalaikiai įsipareigojimai, susiję su palūkanų mokėjimais (pavyzdžiui, paskolos, išperkamosios nuomos įsipareigojimai)</t>
        </r>
      </text>
    </comment>
    <comment ref="C114" authorId="2" shapeId="0" xr:uid="{00000000-0006-0000-0100-000010000000}">
      <text>
        <r>
          <rPr>
            <sz val="9"/>
            <color indexed="81"/>
            <rFont val="Tahoma"/>
            <family val="2"/>
            <charset val="186"/>
          </rPr>
          <t>Pildoma, jei įmonės balanse šie įsipareigojimai pateikiami atskirai nuo ilgalaikių ir trumpalaikių įsipareigojimų.</t>
        </r>
      </text>
    </comment>
    <comment ref="E114" authorId="2" shapeId="0" xr:uid="{00000000-0006-0000-0100-000011000000}">
      <text>
        <r>
          <rPr>
            <sz val="9"/>
            <color indexed="81"/>
            <rFont val="Tahoma"/>
            <family val="2"/>
            <charset val="186"/>
          </rPr>
          <t>Pildoma, jei įmonės balanse šie įsipareigojimai pateikiami atskirai nuo ilgalaikių ir trumpalaikių įsipareigojimų.</t>
        </r>
      </text>
    </comment>
    <comment ref="B118" authorId="2" shapeId="0" xr:uid="{00000000-0006-0000-0100-000012000000}">
      <text>
        <r>
          <rPr>
            <sz val="9"/>
            <color indexed="81"/>
            <rFont val="Tahoma"/>
            <family val="2"/>
          </rPr>
          <t>Jei balansas susibalansuoja, matysite žodį "Balansas"; jei nesibalansuoja - matysite disbalanso dydį (skirtumą).</t>
        </r>
      </text>
    </comment>
    <comment ref="C129" authorId="2" shapeId="0" xr:uid="{00000000-0006-0000-0100-000013000000}">
      <text>
        <r>
          <rPr>
            <sz val="9"/>
            <color indexed="81"/>
            <rFont val="Tahoma"/>
            <family val="2"/>
            <charset val="186"/>
          </rPr>
          <t xml:space="preserve">Nurodomi už ataskaitinio laikotarpio rezultatus </t>
        </r>
        <r>
          <rPr>
            <u/>
            <sz val="9"/>
            <color indexed="81"/>
            <rFont val="Tahoma"/>
            <family val="2"/>
            <charset val="186"/>
          </rPr>
          <t>paskirti dividendai (pelno įmokos)</t>
        </r>
        <r>
          <rPr>
            <sz val="9"/>
            <color indexed="81"/>
            <rFont val="Tahoma"/>
            <family val="2"/>
            <charset val="186"/>
          </rPr>
          <t xml:space="preserve">, o ne faktiškai ataskaitiniu laikotarpiu išmokėti dividendai (pelno įmokos) už ankstesnio laikotarpio rezultatus
</t>
        </r>
      </text>
    </comment>
    <comment ref="E129" authorId="2" shapeId="0" xr:uid="{00000000-0006-0000-0100-000014000000}">
      <text>
        <r>
          <rPr>
            <sz val="9"/>
            <color indexed="81"/>
            <rFont val="Tahoma"/>
            <family val="2"/>
            <charset val="186"/>
          </rPr>
          <t xml:space="preserve">Nurodomi už ataskaitinio laikotarpio rezultatus </t>
        </r>
        <r>
          <rPr>
            <u/>
            <sz val="9"/>
            <color indexed="81"/>
            <rFont val="Tahoma"/>
            <family val="2"/>
            <charset val="186"/>
          </rPr>
          <t>paskirti dividendai (pelno įmokos)</t>
        </r>
        <r>
          <rPr>
            <sz val="9"/>
            <color indexed="81"/>
            <rFont val="Tahoma"/>
            <family val="2"/>
            <charset val="186"/>
          </rPr>
          <t xml:space="preserve">, o ne faktiškai ataskaitiniu laikotarpiu išmokėti dividendai (pelno įmokos) už ankstesnio laikotarpio rezultatus
</t>
        </r>
      </text>
    </comment>
    <comment ref="C132" authorId="2" shapeId="0" xr:uid="{00000000-0006-0000-0100-000015000000}">
      <text>
        <r>
          <rPr>
            <sz val="9"/>
            <color indexed="81"/>
            <rFont val="Tahoma"/>
            <family val="2"/>
            <charset val="186"/>
          </rPr>
          <t>Bendras darbuotojų (darbo sutarčių) skaičius; įskaičiuojami visi darbuotojai, įskaitant ir vadovus.</t>
        </r>
      </text>
    </comment>
    <comment ref="E132" authorId="2" shapeId="0" xr:uid="{00000000-0006-0000-0100-000016000000}">
      <text>
        <r>
          <rPr>
            <sz val="9"/>
            <color indexed="81"/>
            <rFont val="Tahoma"/>
            <family val="2"/>
            <charset val="186"/>
          </rPr>
          <t>Bendras darbuotojų (darbo sutarčių) skaičius; įskaičiuojami visi darbuotojai, įskaitant ir vadovus.</t>
        </r>
      </text>
    </comment>
    <comment ref="C144" authorId="2" shapeId="0" xr:uid="{00000000-0006-0000-0100-000017000000}">
      <text>
        <r>
          <rPr>
            <sz val="9"/>
            <color indexed="81"/>
            <rFont val="Tahoma"/>
            <family val="2"/>
          </rPr>
          <t>Data, kai atsakingas asmuo patvirtina duomenų tikrumą.</t>
        </r>
      </text>
    </comment>
    <comment ref="C146" authorId="2" shapeId="0" xr:uid="{00000000-0006-0000-0100-000018000000}">
      <text>
        <r>
          <rPr>
            <sz val="9"/>
            <color indexed="81"/>
            <rFont val="Tahoma"/>
            <family val="2"/>
          </rPr>
          <t>Šie duomenys reikalingi tuo atveju, jeigu apibendrintą ataskaitą rengiantys asmenys norėtų pasitikslinti/sužinoti daugiau informacijos apie įmonės veiklos rezultatus.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Simonas Lekys</author>
  </authors>
  <commentList>
    <comment ref="H14" authorId="0" shapeId="0" xr:uid="{00000000-0006-0000-0400-000001000000}">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J14" authorId="0" shapeId="0" xr:uid="{00000000-0006-0000-0400-000002000000}">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L14" authorId="0" shapeId="0" xr:uid="{00000000-0006-0000-0400-000003000000}">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N14" authorId="0" shapeId="0" xr:uid="{00000000-0006-0000-0400-000004000000}">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P14" authorId="0" shapeId="0" xr:uid="{00000000-0006-0000-0400-000005000000}">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R14" authorId="0" shapeId="0" xr:uid="{00000000-0006-0000-0400-000006000000}">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T14" authorId="0" shapeId="0" xr:uid="{00000000-0006-0000-0400-000007000000}">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V14" authorId="0" shapeId="0" xr:uid="{00000000-0006-0000-0400-000008000000}">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X14" authorId="0" shapeId="0" xr:uid="{00000000-0006-0000-0400-000009000000}">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H30" authorId="0" shapeId="0" xr:uid="{00000000-0006-0000-0400-00000A000000}">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J30" authorId="0" shapeId="0" xr:uid="{00000000-0006-0000-0400-00000B000000}">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L30" authorId="0" shapeId="0" xr:uid="{00000000-0006-0000-0400-00000C000000}">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N30" authorId="0" shapeId="0" xr:uid="{00000000-0006-0000-0400-00000D000000}">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P30" authorId="0" shapeId="0" xr:uid="{00000000-0006-0000-0400-00000E000000}">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R30" authorId="0" shapeId="0" xr:uid="{00000000-0006-0000-0400-00000F000000}">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T30" authorId="0" shapeId="0" xr:uid="{00000000-0006-0000-0400-000010000000}">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V30" authorId="0" shapeId="0" xr:uid="{00000000-0006-0000-0400-000011000000}">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X30" authorId="0" shapeId="0" xr:uid="{00000000-0006-0000-0400-000012000000}">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H46" authorId="0" shapeId="0" xr:uid="{00000000-0006-0000-0400-000013000000}">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J46" authorId="0" shapeId="0" xr:uid="{00000000-0006-0000-0400-000014000000}">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L46" authorId="0" shapeId="0" xr:uid="{00000000-0006-0000-0400-000015000000}">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N46" authorId="0" shapeId="0" xr:uid="{00000000-0006-0000-0400-000016000000}">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P46" authorId="0" shapeId="0" xr:uid="{00000000-0006-0000-0400-000017000000}">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R46" authorId="0" shapeId="0" xr:uid="{00000000-0006-0000-0400-000018000000}">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T46" authorId="0" shapeId="0" xr:uid="{00000000-0006-0000-0400-000019000000}">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V46" authorId="0" shapeId="0" xr:uid="{00000000-0006-0000-0400-00001A000000}">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X46" authorId="0" shapeId="0" xr:uid="{00000000-0006-0000-0400-00001B000000}">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H58" authorId="0" shapeId="0" xr:uid="{00000000-0006-0000-0400-00001C000000}">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J58" authorId="0" shapeId="0" xr:uid="{00000000-0006-0000-0400-00001D000000}">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L58" authorId="0" shapeId="0" xr:uid="{00000000-0006-0000-0400-00001E000000}">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N58" authorId="0" shapeId="0" xr:uid="{00000000-0006-0000-0400-00001F000000}">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P58" authorId="0" shapeId="0" xr:uid="{00000000-0006-0000-0400-000020000000}">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R58" authorId="0" shapeId="0" xr:uid="{00000000-0006-0000-0400-000021000000}">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T58" authorId="0" shapeId="0" xr:uid="{00000000-0006-0000-0400-000022000000}">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V58" authorId="0" shapeId="0" xr:uid="{00000000-0006-0000-0400-000023000000}">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X58" authorId="0" shapeId="0" xr:uid="{00000000-0006-0000-0400-000024000000}">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List>
</comments>
</file>

<file path=xl/sharedStrings.xml><?xml version="1.0" encoding="utf-8"?>
<sst xmlns="http://schemas.openxmlformats.org/spreadsheetml/2006/main" count="1522" uniqueCount="621">
  <si>
    <t>UAB „Akmenės vandenys“</t>
  </si>
  <si>
    <t>Uždaroji akcinė bendrovė (UAB)</t>
  </si>
  <si>
    <t>UAB „Naujosios Akmenės komunalininkas“</t>
  </si>
  <si>
    <t>UAB Naujosios Akmenės autobusų parkas</t>
  </si>
  <si>
    <t>UAB „Dzūkijos vandenys“</t>
  </si>
  <si>
    <t>Viešinamos informacijos apie savivaldybių valdomų įmonių ir jų dukterinių bendrovių veiklą ir rezultatus forma</t>
  </si>
  <si>
    <t>UAB „Alytaus šilumos tinklai“</t>
  </si>
  <si>
    <t>Įmonės pavadinimas</t>
  </si>
  <si>
    <t>UAB „Alytaus butų ūkis“</t>
  </si>
  <si>
    <t>Teisinė forma</t>
  </si>
  <si>
    <t>Akcinė bendrovė (AB)</t>
  </si>
  <si>
    <t>reorganizuojamas</t>
  </si>
  <si>
    <t>UAB Alytaus regiono atliekų tvarkymo centras</t>
  </si>
  <si>
    <t>Įmonės kodas</t>
  </si>
  <si>
    <t>dalyvaujantis reorganizavime</t>
  </si>
  <si>
    <t>SĮ „Simno komunalininkas“</t>
  </si>
  <si>
    <t>Įmonės įsteigimo data</t>
  </si>
  <si>
    <t>Savivaldybės įmonė (SĮ)</t>
  </si>
  <si>
    <t>pertvarkomas</t>
  </si>
  <si>
    <t>UAB „Anykščių vandenys“</t>
  </si>
  <si>
    <t>Sektorius, kuriame veikia įmonė</t>
  </si>
  <si>
    <t>restruktūrizuojamas</t>
  </si>
  <si>
    <t>UAB Anykščių komunalinis ūkis</t>
  </si>
  <si>
    <t>bankrutuojantis</t>
  </si>
  <si>
    <t>UAB „Anykščių šiluma“</t>
  </si>
  <si>
    <t>Įmonės direktorius (generalinis direktorius)</t>
  </si>
  <si>
    <t xml:space="preserve">Komunalinės paslaugos: vanduo (nurodyti laukelyje žemiau, ar įmonė tik nuomoja infrastruktūrą, ar pati teikia paslaugas galutiniams vartotojams) </t>
  </si>
  <si>
    <t>bankrutavęs</t>
  </si>
  <si>
    <t>UAB „Birštono vandentiekis“</t>
  </si>
  <si>
    <t>Įmonės vyr. finansininkas (vyr. buhalteris)</t>
  </si>
  <si>
    <t>Komunalinės paslaugos: šilumos tinklai (nurodyti laukelyje žemiau, ar įmonė tik nuomoja infrastruktūrą, ar pati teikia paslaugas galutiniams vartotojams)</t>
  </si>
  <si>
    <t>likviduojamas</t>
  </si>
  <si>
    <t>UAB „Birštono šiluma“</t>
  </si>
  <si>
    <t>Butų ūkiai</t>
  </si>
  <si>
    <t>inicijuojantis Europos bendrovės steigimą jungimo būdu</t>
  </si>
  <si>
    <t>AB Birštono sanatorija „Versmė“</t>
  </si>
  <si>
    <t>Lentelės užpildymo dieną</t>
  </si>
  <si>
    <t>Komunalinės paslaugos: kita (nurodykite laukelyje žemiau)</t>
  </si>
  <si>
    <t>inicijuojantis Europos bendrovės steigimą valdymo (holdingo) būdu</t>
  </si>
  <si>
    <t>SĮ Biržų agrolaboratorija</t>
  </si>
  <si>
    <t>Akcininkų sąrašas</t>
  </si>
  <si>
    <t>Valdoma akcijų dalis</t>
  </si>
  <si>
    <t>Atliekos ir šalinimo paslaugos</t>
  </si>
  <si>
    <t>Europos bendrovė, kurios buveinė perkeliama</t>
  </si>
  <si>
    <t>UAB Biržų autobusų parkas</t>
  </si>
  <si>
    <t>Akcininkas Nr.1</t>
  </si>
  <si>
    <t>Viešasis transportas</t>
  </si>
  <si>
    <t>dalyvaujantis atskyrime</t>
  </si>
  <si>
    <t>UAB „Biržų šilumos tinklai“</t>
  </si>
  <si>
    <t>Akcininkas Nr.2</t>
  </si>
  <si>
    <t>Kitos transporto paslaugos</t>
  </si>
  <si>
    <t>-</t>
  </si>
  <si>
    <t>UAB „Biržų vandenys“</t>
  </si>
  <si>
    <t>Akcininkas Nr.3</t>
  </si>
  <si>
    <t>Statyba ir architektūra</t>
  </si>
  <si>
    <t>AB „Druskininkų šilumos tinklai“</t>
  </si>
  <si>
    <t>Akcininkas Nr.4</t>
  </si>
  <si>
    <t>Sveikatos priežiūros paslaugos</t>
  </si>
  <si>
    <t>UAB „Druskininkų vandenys“</t>
  </si>
  <si>
    <t>Akcininkas Nr.5</t>
  </si>
  <si>
    <t>Leidyba</t>
  </si>
  <si>
    <t>UAB „Druskininkų sveikatinimo ir poilsio centras AQUA“</t>
  </si>
  <si>
    <t>Kita (nurodyti laukelyje žemiau pagrindines veiklos sritis)</t>
  </si>
  <si>
    <t>UAB „Druskininkų butų ūkis“</t>
  </si>
  <si>
    <t>UAB Elektrėnų autobusų parkas</t>
  </si>
  <si>
    <t>UAB „Elektrėnų komunalinis ūkis“</t>
  </si>
  <si>
    <t>UAB „Didžiasalio komunalinės paslaugos“</t>
  </si>
  <si>
    <t>Kiti akcininkai</t>
  </si>
  <si>
    <t>Kitų akcininkų valdoma dalis</t>
  </si>
  <si>
    <t>UAB Ignalinos butų ūkis</t>
  </si>
  <si>
    <t>Savivaldybei priklausanti dalis (%)</t>
  </si>
  <si>
    <t>UAB Ignalinos šilumos tinklai</t>
  </si>
  <si>
    <t>Turtines ir neturtines teisės ir pareigas įmonėje / bendrovėje įgyvendinanti institucija (arba didžiausią akcijų dalį valdanti institucija)</t>
  </si>
  <si>
    <t>UAB „Jonavos paslaugos“</t>
  </si>
  <si>
    <t>Ar bendrovė turi kontroliuojamų įmonių? (pildo tik akcinės bendrovės ir uždarosios akcinės bendrovės)</t>
  </si>
  <si>
    <t>UAB „Jonavos vandenys“</t>
  </si>
  <si>
    <t>Nurodykite bendrovės kontroliuojamas įmones (pildoma, jei bendrovė turi kontroliuojamų įmonių)</t>
  </si>
  <si>
    <t>UAB „Jonavos autobusai“</t>
  </si>
  <si>
    <t>UAB „Jonavos šilumos tinklai“</t>
  </si>
  <si>
    <t>LENTELĖSE DUOMENYS PATEIKIAMI TŪKSTANČIAIS EURŲ (JEI NENURODYTA KITAIP), VIENO SKAIČIAUS PO KABLELIO TIKSLUMU</t>
  </si>
  <si>
    <t>Kur įmanoma, duomenys pateikiami augimo (agregavimo) principu</t>
  </si>
  <si>
    <t>UAB „Joniškio vandenys“</t>
  </si>
  <si>
    <r>
      <t xml:space="preserve">Jei įmonė turi kontroliuojamų įmonių, pateikiami </t>
    </r>
    <r>
      <rPr>
        <b/>
        <u/>
        <sz val="9"/>
        <rFont val="Calibri"/>
        <family val="2"/>
        <charset val="186"/>
      </rPr>
      <t xml:space="preserve">konsoliduoti įmonių grupės </t>
    </r>
    <r>
      <rPr>
        <b/>
        <sz val="9"/>
        <rFont val="Calibri"/>
        <family val="2"/>
      </rPr>
      <t>duomenys</t>
    </r>
  </si>
  <si>
    <t>UAB „Joniškio butų ūkis“</t>
  </si>
  <si>
    <t>Lentelėse turi būti pateikiami audituoti metiniai duomenys</t>
  </si>
  <si>
    <t>UAB „Joniškio autobusų parkas“</t>
  </si>
  <si>
    <t>Pelno (nuostolių) ataskaita</t>
  </si>
  <si>
    <t>UAB „Jurbarko komunalininkas“</t>
  </si>
  <si>
    <t>Pardavimo pajamos</t>
  </si>
  <si>
    <t>UAB „Jurbarko autobusų parkas“</t>
  </si>
  <si>
    <t>Pardavimo savikaina</t>
  </si>
  <si>
    <t>UAB „Jurbarko vandenys“</t>
  </si>
  <si>
    <t>Bendrasis pelnas (nuostoliai)</t>
  </si>
  <si>
    <t>Pardavimo sąnaudos</t>
  </si>
  <si>
    <t>UAB „Kaišiadorių vandenys“</t>
  </si>
  <si>
    <t>Bendrosios ir administracinės sąnaudos</t>
  </si>
  <si>
    <t>UAB „Kaišiadorių šiluma“</t>
  </si>
  <si>
    <t>Veiklos pelnas (nuostoliai)</t>
  </si>
  <si>
    <t>SĮ „Kaišiadorių paslaugos“</t>
  </si>
  <si>
    <t>Dotacijos, susijusios su pajamomis</t>
  </si>
  <si>
    <t>UAB „Kalvarijos komunalininkas“</t>
  </si>
  <si>
    <t>Kitos veiklos rezultatai</t>
  </si>
  <si>
    <t>AB „Kauno energija“</t>
  </si>
  <si>
    <t>Finansinė ir investicinė veikla</t>
  </si>
  <si>
    <t>UAB „Kauno autobusai“</t>
  </si>
  <si>
    <t>Pajamos</t>
  </si>
  <si>
    <t>UAB „Kauno vandenys“</t>
  </si>
  <si>
    <t>Sąnaudos</t>
  </si>
  <si>
    <t>UAB „Kauno švara“</t>
  </si>
  <si>
    <t>Pelnas (nuostoliai) prieš apmokestinimą</t>
  </si>
  <si>
    <t>UAB „Kauno gatvių apšvietimas“</t>
  </si>
  <si>
    <t>Pelno mokestis</t>
  </si>
  <si>
    <t>UAB „Stoties turgus“</t>
  </si>
  <si>
    <t>Grynasis pelnas (nuostoliai)</t>
  </si>
  <si>
    <t>UAB „Centrinis knygynas“</t>
  </si>
  <si>
    <t>UAB „Laboratorinių bandymų centras“</t>
  </si>
  <si>
    <t>UAB Kauno butų ūkis</t>
  </si>
  <si>
    <t>Balansas</t>
  </si>
  <si>
    <t>Nematerialusis turtas</t>
  </si>
  <si>
    <t>Materialusis turtas</t>
  </si>
  <si>
    <t>UAB „Giraitės vandenys“</t>
  </si>
  <si>
    <t>Finansinis turtas</t>
  </si>
  <si>
    <t>UAB Komunalinių paslaugų centras</t>
  </si>
  <si>
    <t>Kitas ilgalaikis turtas</t>
  </si>
  <si>
    <t>Ilgalaikis turtas</t>
  </si>
  <si>
    <t>UAB „Kėdbusas“</t>
  </si>
  <si>
    <t>UAB „Kėdainių butai“</t>
  </si>
  <si>
    <t>Atsargos</t>
  </si>
  <si>
    <t>UAB „Kėdainių vandenys“</t>
  </si>
  <si>
    <t>Per vienerius metus gautinos sumos</t>
  </si>
  <si>
    <t>UAB „Kelmės vanduo“</t>
  </si>
  <si>
    <t>Kitas trumpalaikis turtas</t>
  </si>
  <si>
    <t>UAB „Kelmės autobusų parkas“</t>
  </si>
  <si>
    <t>Pinigai ir pinigų ekvivalentai</t>
  </si>
  <si>
    <t>UAB Kelmės vietinis ūkis</t>
  </si>
  <si>
    <t>Trumpalaikis turtas</t>
  </si>
  <si>
    <t>AB „Klaipėdos vanduo“</t>
  </si>
  <si>
    <t>Ateinančių laikotarpių sąnaudos ir sukauptos pajamos</t>
  </si>
  <si>
    <t>AB „Klaipėdos energija“</t>
  </si>
  <si>
    <t>UAB Klaipėdos regiono atliekų tvarkymo centras</t>
  </si>
  <si>
    <t>Ilgalaikis turtas, laikomas pardavimui</t>
  </si>
  <si>
    <t>UAB „Klaipėdos autobusų parkas“</t>
  </si>
  <si>
    <t>Turto iš viso</t>
  </si>
  <si>
    <t>UAB „Naujasis turgus“</t>
  </si>
  <si>
    <t>Kapitalas (jeigu įmonės teisinė forma yra AB ar UAB) / Įmonės savininko kapitalas (jeigu įmonės teisinė forma yra SĮ)</t>
  </si>
  <si>
    <t>-Iš jo: Įstatinio (pasirašytojo) kapitalo dalis</t>
  </si>
  <si>
    <t>UAB „Debreceno vaistinė“</t>
  </si>
  <si>
    <t>Turtą, kuris pagal įstatymus gali būti tik valstybės nuosavybė, atitinkantis kapitalas</t>
  </si>
  <si>
    <t>UAB „Klaipėdos rajono energija“ </t>
  </si>
  <si>
    <t>Centralizuotai valdomą valstybės turtą atitinkantis kapitalas</t>
  </si>
  <si>
    <t>UAB „Gargždų turgus“ </t>
  </si>
  <si>
    <t>Akcijų priedai</t>
  </si>
  <si>
    <t>SĮ „Kretingos komunalininkas“</t>
  </si>
  <si>
    <t>Perkainojimo rezervas (rezultatai)</t>
  </si>
  <si>
    <t>UAB „Kretingos vandenys“</t>
  </si>
  <si>
    <t>Rezervai</t>
  </si>
  <si>
    <t>UAB Kretingos autobusų parkas</t>
  </si>
  <si>
    <t>-Iš jų: Privalomasis rezervas</t>
  </si>
  <si>
    <t>Nepaskirstytasis pelnas (nuostoliai)</t>
  </si>
  <si>
    <t>UAB Kretingos šilumos tinklai</t>
  </si>
  <si>
    <t>Nuosavas kapitalas</t>
  </si>
  <si>
    <t>UAB „Kupiškio autobusų parkas“</t>
  </si>
  <si>
    <t>UAB „Kupiškio komunalininkas“</t>
  </si>
  <si>
    <t>Dotacijos, subsidijos</t>
  </si>
  <si>
    <t>UAB „Kupiškio vandenys“</t>
  </si>
  <si>
    <t>UAB „Lazdijų šiluma“</t>
  </si>
  <si>
    <t>Atidėjiniai</t>
  </si>
  <si>
    <t>UAB „Lazdijų vanduo“</t>
  </si>
  <si>
    <t>Po vienų metų mokėtinos sumos ir kiti ilgalaikiai įsipareigojimai</t>
  </si>
  <si>
    <t>UAB „Marijampolės autobusų parkas“</t>
  </si>
  <si>
    <t>-Iš jų: Ilgalaikės finansinės skolos</t>
  </si>
  <si>
    <t>UAB „Marijampolės šilumos tinklai“</t>
  </si>
  <si>
    <t>Per vienus metus mokėtinos sumos ir kiti trumpalaikiai įsipareigojimai</t>
  </si>
  <si>
    <t>UAB „Sūduvos vandenys“</t>
  </si>
  <si>
    <t>-Iš jų: Ilgalaikių finansinių skolų einamųjų metų dalis</t>
  </si>
  <si>
    <t xml:space="preserve"> Trumpalaikės finansinės skolos</t>
  </si>
  <si>
    <t>UAB Marijampolės apskrities atliekų tvarkymo centras</t>
  </si>
  <si>
    <t>Mokėtinos sumos ir kiti įsipareigojimai</t>
  </si>
  <si>
    <t>UAB „Mažeikių šilumos tinklai“</t>
  </si>
  <si>
    <t>UAB „Mažeikių vandenys“</t>
  </si>
  <si>
    <t>Sukauptos sąnaudos ir ateinančių laikotarpių pajamos</t>
  </si>
  <si>
    <t>UAB „Telšių regiono atliekų tvarkymo centras“</t>
  </si>
  <si>
    <t>UAB „Tavo pastogė“</t>
  </si>
  <si>
    <t>Įsipareigojimai, susiję su ilgalaikiu turtu, laikomu pardavimui</t>
  </si>
  <si>
    <t>UAB „Mažeikių autobusų parkas“</t>
  </si>
  <si>
    <t>UAB „Mažeikių komunalinis ūkis“</t>
  </si>
  <si>
    <t>Nuosavo kapitalo ir įsipareigojimų iš viso</t>
  </si>
  <si>
    <t>UAB Molėtų autobusų parkas</t>
  </si>
  <si>
    <t>UAB „Molėtų šiluma“</t>
  </si>
  <si>
    <t>Ar balansas susibalansuoja?</t>
  </si>
  <si>
    <t>UAB Molėtų švara</t>
  </si>
  <si>
    <t>UAB Molėtų vanduo</t>
  </si>
  <si>
    <t>Įmonės teisės ir įsipareigojimai, nenurodyti balanse</t>
  </si>
  <si>
    <t>UAB „Neringos komunalininkas“</t>
  </si>
  <si>
    <t>UAB „Neringos energija“</t>
  </si>
  <si>
    <t>Kita informacija</t>
  </si>
  <si>
    <t>UAB „Neringos vanduo“</t>
  </si>
  <si>
    <t>Nusidėvėjimas ir amortizacija, įskaičiuoti į ataskaitinio laikotarpio pelno (nuostolių) ataskaitą</t>
  </si>
  <si>
    <t>Taip</t>
  </si>
  <si>
    <t>UAB „Pagėgių komunalinis ūkis“</t>
  </si>
  <si>
    <t>Investicijos į ilgalaikį turtą</t>
  </si>
  <si>
    <t>Ne</t>
  </si>
  <si>
    <t>UAB „Pakruojo komunalininkas“</t>
  </si>
  <si>
    <t>UAB „Pakruojo šiluma“</t>
  </si>
  <si>
    <t>Skirstant ataskaitinio laikotarpio pelną akcininkams paskirti dividendai (arba savininkui paskirta pelno įmoka, jei pildoma SĮ)</t>
  </si>
  <si>
    <t>UAB „Pakruojo vandentiekis“</t>
  </si>
  <si>
    <t>UAB „Palangos vandenys“</t>
  </si>
  <si>
    <t>UAB „Palangos komunalinis ūkis“</t>
  </si>
  <si>
    <t>UAB „Palangos šilumos tinklai“</t>
  </si>
  <si>
    <t>Informacija apie darbuotojus</t>
  </si>
  <si>
    <t>Darbuotojų skaičius laikotarpio pabaigoje</t>
  </si>
  <si>
    <t>Iš jų: administracijos darbuotojų skaičius laikotarpio pabaigoje</t>
  </si>
  <si>
    <t>AB „Panevėžio specialus autotransportas“</t>
  </si>
  <si>
    <t>Bendros darbo apmokėjimo lėšos</t>
  </si>
  <si>
    <t>UAB „Panevėžio autobusų parkas“</t>
  </si>
  <si>
    <r>
      <rPr>
        <b/>
        <i/>
        <sz val="9"/>
        <color indexed="10"/>
        <rFont val="Calibri"/>
        <family val="2"/>
        <charset val="186"/>
      </rPr>
      <t>Pastaba:</t>
    </r>
    <r>
      <rPr>
        <i/>
        <sz val="9"/>
        <rFont val="Calibri"/>
        <family val="2"/>
      </rPr>
      <t xml:space="preserve"> įskaitant darbuotojo mokamus SODROS mokesčius, tačiau neįskaitant darbdavio mokamų SODROS mokesčių.</t>
    </r>
  </si>
  <si>
    <t>Pastabos</t>
  </si>
  <si>
    <t>UAB „Panevėžio gatvės“</t>
  </si>
  <si>
    <t>Jei turite pastabų dėl užpildytos informacijos, pateikite jas čia:</t>
  </si>
  <si>
    <t>UAB „Grauduva“</t>
  </si>
  <si>
    <t>UAB „Panevėžio būstas“</t>
  </si>
  <si>
    <t>UAB Panevėžio regiono atliekų tvarkymo centras</t>
  </si>
  <si>
    <t>UAB „Kuršėnų vandenys“</t>
  </si>
  <si>
    <t>Informacija apie lentelės duomenų tikrumą patvirtinantį asmenį</t>
  </si>
  <si>
    <t>UAB „Pasvalio vandenys“</t>
  </si>
  <si>
    <t>Lentelės duomenų patvirtinimo data</t>
  </si>
  <si>
    <t>UAB „Pasvalio autobusų parkas“</t>
  </si>
  <si>
    <t>Atsakingas asmuo (vardas, pavardė, pareigos)</t>
  </si>
  <si>
    <t>UAB „Pasvalio knygos“</t>
  </si>
  <si>
    <t>Atsakingo asmens kontaktiniai duomenys (telefono nr. ir elektroninio pašto adresas)</t>
  </si>
  <si>
    <t>UAB „Pasvalio butų ūkis“</t>
  </si>
  <si>
    <t xml:space="preserve">Atsakingo asmens parašas (reikalingas tik skenuotoje versijoje) arba elektroninis parašas </t>
  </si>
  <si>
    <t>SĮ „Plungės būstas“</t>
  </si>
  <si>
    <t>UAB „Plungės autobusų parkas“</t>
  </si>
  <si>
    <t>UAB „Plungės šilumos tinklai“</t>
  </si>
  <si>
    <t>UAB „Plungės vandenys“</t>
  </si>
  <si>
    <t>UAB „Prienų vandenys“</t>
  </si>
  <si>
    <t>UAB „Prienų butų ūkis“</t>
  </si>
  <si>
    <t>UAB „Radviliškio šiluma“</t>
  </si>
  <si>
    <t>UAB „Radviliškio vanduo“</t>
  </si>
  <si>
    <t>UAB „Raseinių šilumos tinklai“</t>
  </si>
  <si>
    <t>UAB „Raseinių vandenys“</t>
  </si>
  <si>
    <t>UAB „Raseinių autobusų parkas“</t>
  </si>
  <si>
    <t>UAB „Raseinių komunalinės paslaugos“</t>
  </si>
  <si>
    <t>UAB „Rietavo komunalinis ūkis“</t>
  </si>
  <si>
    <t>UAB „Rokiškio vandenys“</t>
  </si>
  <si>
    <t>UAB „Rokiškio autobusų parkas“</t>
  </si>
  <si>
    <t>AB „Rokiškio komunalininkas“</t>
  </si>
  <si>
    <t>UAB „Skuodo šiluma“</t>
  </si>
  <si>
    <t>UAB „Skuodo vandenys“</t>
  </si>
  <si>
    <t>UAB „Skuodo autobusai“</t>
  </si>
  <si>
    <t>UAB „Šakių šilumos tinklai“</t>
  </si>
  <si>
    <t>UAB „Šakių vandenys“</t>
  </si>
  <si>
    <t>UAB „Šakių autobusų parkas“</t>
  </si>
  <si>
    <t>UAB „Šakių laidotuvių namai“</t>
  </si>
  <si>
    <t>UAB „Šalčininkų autobusų parkas“</t>
  </si>
  <si>
    <t>UAB „Eišiškių komunalinis ūkis“</t>
  </si>
  <si>
    <t>UAB „Tvarkyba“</t>
  </si>
  <si>
    <t>UAB „Šalčininkų šilumos tinklai“</t>
  </si>
  <si>
    <t>UAB „Šiaulių vandenys“</t>
  </si>
  <si>
    <t>UAB „Busturas“</t>
  </si>
  <si>
    <t>AB „Šiaulių energija“</t>
  </si>
  <si>
    <t>UAB „Šiaulių gatvių apšvietimas“</t>
  </si>
  <si>
    <t>UAB Pabalių turgus</t>
  </si>
  <si>
    <t>SĮ Šiaulių oro uostas</t>
  </si>
  <si>
    <t>UAB Kuršėnų komunalinis ūkis</t>
  </si>
  <si>
    <t>UAB Kuršėnų autobusų parkas</t>
  </si>
  <si>
    <t>UAB „Šilalės vandenys“</t>
  </si>
  <si>
    <t>UAB „Šilalės šilumos tinklai“</t>
  </si>
  <si>
    <t>UAB „Šilalės autobusų parkas“</t>
  </si>
  <si>
    <t>UAB „Gedmina“</t>
  </si>
  <si>
    <t>UAB „Šilutės šilumos tinklai“</t>
  </si>
  <si>
    <t>UAB „Šilutės vandenys“</t>
  </si>
  <si>
    <t>UAB „Šilutės autobusų parkas“</t>
  </si>
  <si>
    <t>UAB „Širvintų šiluma“</t>
  </si>
  <si>
    <t>UAB „Širvintų vandenys“</t>
  </si>
  <si>
    <t>UAB „Širvintų knygynas“</t>
  </si>
  <si>
    <t>UAB „Širvintos verslui ir laisvalaikiui“</t>
  </si>
  <si>
    <t>UAB „Širvintų autobusų parkas“</t>
  </si>
  <si>
    <t>SĮ „Švenčionių planas“</t>
  </si>
  <si>
    <t>UAB Tauragės autobusų parkas</t>
  </si>
  <si>
    <t>UAB „Tauragės vandenys“</t>
  </si>
  <si>
    <t>UAB Tauragės šilumos tinklai</t>
  </si>
  <si>
    <t>UAB „Dunokai“</t>
  </si>
  <si>
    <t>UAB Tauragės regiono atliekų tvarkymo centras</t>
  </si>
  <si>
    <t>UAB Telšių autobusų parkas</t>
  </si>
  <si>
    <t>UAB „Telšių vandenys“</t>
  </si>
  <si>
    <t>UAB „Telšių šilumos tinklai“</t>
  </si>
  <si>
    <t>SĮ Telšių butų ūkis</t>
  </si>
  <si>
    <t>UAB „Trakų vandenys“</t>
  </si>
  <si>
    <t>UAB „Trakų paslaugos“</t>
  </si>
  <si>
    <t>UAB „Ukmergės autobusų parkas“</t>
  </si>
  <si>
    <t>UAB „Ukmergės butų ūkis“</t>
  </si>
  <si>
    <t>UAB „Ukmergės šiluma“</t>
  </si>
  <si>
    <t>UAB „Ukmergės vandenys“</t>
  </si>
  <si>
    <t>UAB „Utenos šilumos tinklai“</t>
  </si>
  <si>
    <t>UAB „Utenos vandenys“</t>
  </si>
  <si>
    <t>UAB „Utenos butų ūkis“</t>
  </si>
  <si>
    <t>UAB „Utenos komunalininkas“</t>
  </si>
  <si>
    <t>UAB „Utenos autobusų parkas“</t>
  </si>
  <si>
    <t>UAB „Utenos regiono atliekų tvarkymo centras“</t>
  </si>
  <si>
    <t>UAB „Varėnos knyga“</t>
  </si>
  <si>
    <t>UAB „Varėnos šiluma“</t>
  </si>
  <si>
    <t>UAB „Varėnos vandenys“</t>
  </si>
  <si>
    <t>UAB „Varėnos autobusų parkas“</t>
  </si>
  <si>
    <t>UAB „Vilkaviškio vandenys“</t>
  </si>
  <si>
    <t>UAB „Vilkaviškio šilumos tinklai“</t>
  </si>
  <si>
    <t>UAB „Vilkaviškio komunalinis ūkis“</t>
  </si>
  <si>
    <t>UAB „Kybartų darna“</t>
  </si>
  <si>
    <t>UAB „Vilkaviškio architektūros biuras“</t>
  </si>
  <si>
    <t>UAB „Vilniaus vandenys“</t>
  </si>
  <si>
    <t>UAB „Vilniaus viešasis transportas“</t>
  </si>
  <si>
    <t>UAB „Grinda“</t>
  </si>
  <si>
    <t>UAB „Vilniaus vystymo kompanija“</t>
  </si>
  <si>
    <t>SĮ „Susisiekimo paslaugos“</t>
  </si>
  <si>
    <t>SĮ „Vilniaus miesto būstas“</t>
  </si>
  <si>
    <t>UAB „Vilniaus apšvietimas“</t>
  </si>
  <si>
    <t>UAB „VAATC“</t>
  </si>
  <si>
    <t>SĮ „Vilniaus atliekų sistemos administratorius“</t>
  </si>
  <si>
    <t>UAB „Nemenčinės komunalininkas“</t>
  </si>
  <si>
    <t>UAB „Nemėžio komunalininkas“</t>
  </si>
  <si>
    <t>SĮ Vilniaus rajono autobusų parkas</t>
  </si>
  <si>
    <t>UAB „Visagino būstas“</t>
  </si>
  <si>
    <t>UAB „Visagino energija“</t>
  </si>
  <si>
    <t>UAB „Zarasų būstas“</t>
  </si>
  <si>
    <t>Viešinamos informacijos apie savivaldybių valdomų įmonių veiklą ir rezultatus formos</t>
  </si>
  <si>
    <t>1 priedas</t>
  </si>
  <si>
    <t>Informacija apie savivaldybių valdomų įmonių veiklą ir rezultatus 2015 - 2016 metais</t>
  </si>
  <si>
    <t>Įmonės teisinis statusas</t>
  </si>
  <si>
    <t>Komunalinės paslaugos: kita</t>
  </si>
  <si>
    <t>5 didžiausi akcininkai</t>
  </si>
  <si>
    <t>Turtines ir neturtines teisės ir pareigas įmonėje/bendrovėje įgyvendinanti institucija (arba didžiausią akcijų dalį valdanti institucija)</t>
  </si>
  <si>
    <t>2015 metai</t>
  </si>
  <si>
    <t>2016 metai</t>
  </si>
  <si>
    <t>-Iš jo: Mažumai tenkanti grynojo pelno dalis (pildoma akcinių bendrovių/uždarųjų akcinių bendrovių, turinčių kontroliuojamų įmonių)</t>
  </si>
  <si>
    <t>Biologinis turtas</t>
  </si>
  <si>
    <t>Atsargos, išankstiniai apmokėjimai ir nebaigtos vykdyti sutartys</t>
  </si>
  <si>
    <t>Mažumai tenkanti nuosavo kapitalo dalis (pildoma tik akcinių bendrovių/uždarųjų akcinių bendrovių, turinčių kontroliuojamų įmonių)</t>
  </si>
  <si>
    <t>Atidėjimai</t>
  </si>
  <si>
    <t>Ilgalaikiai įsipareigojimai</t>
  </si>
  <si>
    <t>Trumpalaikiai įsipareigojimai</t>
  </si>
  <si>
    <t xml:space="preserve">             Trumpalaikės finansinės skolos</t>
  </si>
  <si>
    <t>Iš viso įsipareigojimų</t>
  </si>
  <si>
    <t>Viso disponuojamo nekilnojamojo turto plotas, kv. m.</t>
  </si>
  <si>
    <t xml:space="preserve"> </t>
  </si>
  <si>
    <t>Skirstant ataskaitinio laikotarpio pelną akcininkams paskirti dividendai (savininkui paskirta pelno įmoka, jei pildoma SĮ)</t>
  </si>
  <si>
    <t>Vidutinis sąlyginis darbuotojų skaičius per laikotarpį</t>
  </si>
  <si>
    <t>Atsakingo asmens parašas (reikalingas tik skenuotoje versijoje)</t>
  </si>
  <si>
    <t>Viešinamos informacijos apie savivaldybių valdomų įmonių ir jų dukterinių bendrovių veiklą ir rezultatus formos</t>
  </si>
  <si>
    <t>INFORMACIJA APIE SUTEIKTĄ PARAMĄ PATEIKIAMA TŪKSTANČIAIS EURŲ, VIENO SKAIČIAUS PO KABLELIO TIKSLUMU</t>
  </si>
  <si>
    <t>Informacija apie savivaldybių valdomų bendrovių suteiktą paramą</t>
  </si>
  <si>
    <t>Ne, parama nebuvo teikiama ir (ar) neplanuojama jos teikti</t>
  </si>
  <si>
    <t>Pateikite tikslią internetinės svetainės nuorodą, kurioje skelbiama informaciją apie suteiktą paramą</t>
  </si>
  <si>
    <t>Eil. Nr.</t>
  </si>
  <si>
    <t>Paramos gavėjas</t>
  </si>
  <si>
    <t>Paramos panaudojimo paskirtis</t>
  </si>
  <si>
    <t>Suteikta parama (tūkst. eurų)</t>
  </si>
  <si>
    <t>Jeigu turite pastabų dėl užpildytos informacijos, pateikite jas čia:</t>
  </si>
  <si>
    <t>Viešinamos informacijos apie savivaldybių valdomų įmonių dukterinių bendrovių veiklą ir rezultatus forma</t>
  </si>
  <si>
    <t>Patronuojančioji įmonė</t>
  </si>
  <si>
    <t xml:space="preserve">LENTELĖSE DUOMENYS PATEIKIAMI TŪKSTANČIAIS EURŲ (JEI NENURODYTA KITAIP), VIENO SKAIČIAUS PO KABLELIO TIKSLUMU </t>
  </si>
  <si>
    <t>Per vienus metus gautinos sumos</t>
  </si>
  <si>
    <t>Trumpalaikės investicijos</t>
  </si>
  <si>
    <t>Įstatinis kapitalas</t>
  </si>
  <si>
    <r>
      <t xml:space="preserve">Paskirstytinasis pelnas (nuostoliai) </t>
    </r>
    <r>
      <rPr>
        <i/>
        <sz val="9"/>
        <rFont val="Calibri"/>
        <family val="2"/>
      </rPr>
      <t>(iš kurio paskiriami dividendai)</t>
    </r>
  </si>
  <si>
    <t>Skirstant ataskaitinio laikotarpio pelną akcininkams paskirti dividendai</t>
  </si>
  <si>
    <t>Jei turite komentarų dėl užpildytos informacijos, pateikite juos čia:</t>
  </si>
  <si>
    <t>Atsakingo asmens parašas arba elektroninis parašas (reikalingas tik skenuotoje versijoje)</t>
  </si>
  <si>
    <t>Rodiklis</t>
  </si>
  <si>
    <t>Iš viso įskaičiuota į įmonės finansines ataskaitas</t>
  </si>
  <si>
    <t>Komercinė dalis, įskaičiuota į įmonės finansines ataskaitas</t>
  </si>
  <si>
    <t>Įskaičiuojama į įmonės finansines ataskaitas</t>
  </si>
  <si>
    <t>Neįskaičiuojama į įmonės finansines ataskaitas</t>
  </si>
  <si>
    <t>Įsipareigojimai</t>
  </si>
  <si>
    <t>Iš jų – ilgalaikių ir trumpalaikių finansinių įsipareigojimų</t>
  </si>
  <si>
    <t>Įsipareigojimų ir nuosavo kapitalo iš viso</t>
  </si>
  <si>
    <t>Specialiųjų įpareigojimų dalis</t>
  </si>
  <si>
    <t>Bendrasis pelnas</t>
  </si>
  <si>
    <t>Veiklos pelnas</t>
  </si>
  <si>
    <t>Pelnas prieš apmokestinimą</t>
  </si>
  <si>
    <t>Grynasis pelnas</t>
  </si>
  <si>
    <t>Nusidėvėjimas ir amortizacija</t>
  </si>
  <si>
    <t xml:space="preserve"> - Autobusai iš viso</t>
  </si>
  <si>
    <t>Vandentvarka</t>
  </si>
  <si>
    <t>Šilumos tinklai</t>
  </si>
  <si>
    <t>RATC</t>
  </si>
  <si>
    <t xml:space="preserve">         UAB „Kermošius"</t>
  </si>
  <si>
    <t xml:space="preserve">SĮ „Kompata“ </t>
  </si>
  <si>
    <t xml:space="preserve">     UAB „GO Energy LT“</t>
  </si>
  <si>
    <t xml:space="preserve">     UAB „Klaipėdos transportas“</t>
  </si>
  <si>
    <t>AB „Vilniaus šilumos tinklai“</t>
  </si>
  <si>
    <t>Sektorius</t>
  </si>
  <si>
    <t>Kita</t>
  </si>
  <si>
    <t xml:space="preserve"> - Kitos</t>
  </si>
  <si>
    <t xml:space="preserve">   - iš jų: Dyzeliniai</t>
  </si>
  <si>
    <t xml:space="preserve">   - iš jų: Dujiniai</t>
  </si>
  <si>
    <t xml:space="preserve">   - iš jų: Elektriniai</t>
  </si>
  <si>
    <t xml:space="preserve"> - Troleibusai iš viso</t>
  </si>
  <si>
    <t>Ar įmonė pasitvirtinusi specialiųjų įpareigojimų apskaitos politiką?</t>
  </si>
  <si>
    <t>Ar specialieji įpareigojimai yra patvirtinti savivaldybės administracijos direktoriaus?</t>
  </si>
  <si>
    <t>Žemiau prašome nurodyti specialiojo įpareigojimo pavadinimą</t>
  </si>
  <si>
    <t>FORMOS PILDYMO TAISYKLĖS</t>
  </si>
  <si>
    <t>-Iš jų: Pirkėjų skolos</t>
  </si>
  <si>
    <t>Tikrinimas                                              Jei žemiau esančiame laukelyje nurodyta „Klaida“, tai reiškia, jog Jūsų užpildyti duomenys nesutampa su informacija, pateikta „Finansiniai duomenys“ lape</t>
  </si>
  <si>
    <t>Tikrinimas                                            Jei žemiau esančiame laukelyje nurodyta „Klaida“, tai reiškia, jog Jūsų užpildyti duomenys nesutampa su informacija, pateikta „Finansiniai duomenys“ lape</t>
  </si>
  <si>
    <t>Tikrinimas                                             Jei žemiau esančiame laukelyje nurodyta „Klaida“, tai reiškia, jog Jūsų užpildyti duomenys nesutampa su informacija, pateikta „Finansiniai duomenys“ lape</t>
  </si>
  <si>
    <r>
      <rPr>
        <sz val="9"/>
        <rFont val="Calibri"/>
        <family val="2"/>
        <charset val="186"/>
      </rPr>
      <t>PRAŠOME</t>
    </r>
    <r>
      <rPr>
        <b/>
        <sz val="9"/>
        <rFont val="Calibri"/>
        <family val="2"/>
      </rPr>
      <t xml:space="preserve"> </t>
    </r>
    <r>
      <rPr>
        <b/>
        <u/>
        <sz val="9"/>
        <color indexed="60"/>
        <rFont val="Calibri"/>
        <family val="2"/>
        <charset val="186"/>
      </rPr>
      <t>UŽPILDYTI VISUS MELSVUS LAUKELIUS KIEKVIENAM ĮMONĖS VYKDOMAM SPECIALIAJAM ĮPAREIGOJIMUI.</t>
    </r>
    <r>
      <rPr>
        <b/>
        <sz val="9"/>
        <rFont val="Calibri"/>
        <family val="2"/>
      </rPr>
      <t xml:space="preserve"> </t>
    </r>
    <r>
      <rPr>
        <sz val="9"/>
        <rFont val="Calibri"/>
        <family val="2"/>
        <charset val="186"/>
      </rPr>
      <t>SUMOS</t>
    </r>
    <r>
      <rPr>
        <b/>
        <sz val="9"/>
        <rFont val="Calibri"/>
        <family val="2"/>
      </rPr>
      <t xml:space="preserve"> </t>
    </r>
    <r>
      <rPr>
        <sz val="9"/>
        <rFont val="Calibri"/>
        <family val="2"/>
        <charset val="186"/>
      </rPr>
      <t>TURI BŪTI NURODYTOS TŪKSTANČIAIS EURŲ, VIENO SKAIČIAUS PO KABLELIO TIKSLUMU</t>
    </r>
  </si>
  <si>
    <t>-Iš jų: Skolos tiekėjams</t>
  </si>
  <si>
    <t>SĮ „Šventosios jūrų uosto direkcija“</t>
  </si>
  <si>
    <t>AB „Panevėžio energija“</t>
  </si>
  <si>
    <t>UAB „Aukštaitijos vandenys“</t>
  </si>
  <si>
    <t>Akmenės rajono savivaldybė</t>
  </si>
  <si>
    <t xml:space="preserve">Druskininkų savivaldybė </t>
  </si>
  <si>
    <t>Kauno miesto savivaldybė</t>
  </si>
  <si>
    <t xml:space="preserve">Klaipėdos miesto savivaldybė </t>
  </si>
  <si>
    <t xml:space="preserve">Pakruojo rajono savivaldybė </t>
  </si>
  <si>
    <t>Panevėžio miesto savivaldybė</t>
  </si>
  <si>
    <t xml:space="preserve">Prienų rajono savivaldybė </t>
  </si>
  <si>
    <t xml:space="preserve">Rokiškio rajono savivaldybė </t>
  </si>
  <si>
    <t xml:space="preserve">Šiaulių miesto savivaldybė </t>
  </si>
  <si>
    <t>Vilniaus miesto savivaldybė</t>
  </si>
  <si>
    <t xml:space="preserve">Birštono savivaldybė </t>
  </si>
  <si>
    <t xml:space="preserve">Jurbarko rajono savivaldybė </t>
  </si>
  <si>
    <t>Kaišiadorių rajono savivaldybė</t>
  </si>
  <si>
    <t>Ignalinos rajono savivaldybė</t>
  </si>
  <si>
    <t>Neringos savivaldybė</t>
  </si>
  <si>
    <t xml:space="preserve">Kretingos rajono savivaldybė </t>
  </si>
  <si>
    <t xml:space="preserve">Alytaus rajono savivaldybė </t>
  </si>
  <si>
    <t xml:space="preserve">Švenčionių rajono savivaldybė </t>
  </si>
  <si>
    <t>Palangos miesto savivaldybė</t>
  </si>
  <si>
    <t>Alytaus miesto savivaldybė</t>
  </si>
  <si>
    <t xml:space="preserve">Biržų rajono savivaldybė </t>
  </si>
  <si>
    <t>Telšių rajono savivaldybė</t>
  </si>
  <si>
    <t>Vilniaus rajono savivaldybė</t>
  </si>
  <si>
    <t xml:space="preserve">Lazdijų rajono savivaldybė </t>
  </si>
  <si>
    <t xml:space="preserve">Anykščių rajono savivaldybė </t>
  </si>
  <si>
    <t>Tauragės rajono savivaldybė</t>
  </si>
  <si>
    <t>Šalčininkų rajono savivaldybė</t>
  </si>
  <si>
    <t xml:space="preserve">Elektrėnų savivaldybė </t>
  </si>
  <si>
    <t xml:space="preserve">Klaipėdos rajono savivaldybė </t>
  </si>
  <si>
    <t>Šilalės rajono savivaldybė</t>
  </si>
  <si>
    <t>Kauno rajono savivaldybė</t>
  </si>
  <si>
    <t>Jonavos rajono savivaldybė</t>
  </si>
  <si>
    <t>Joniškio rajono savivaldybė</t>
  </si>
  <si>
    <t xml:space="preserve">Kalvarijos savivaldybė </t>
  </si>
  <si>
    <t>Kazlų Rūdos savivaldybė</t>
  </si>
  <si>
    <t>Kėdainių rajono savivaldybė</t>
  </si>
  <si>
    <t xml:space="preserve">Kelmės rajono savivaldybė </t>
  </si>
  <si>
    <t>Vilkaviškio rajono savivaldybė</t>
  </si>
  <si>
    <t xml:space="preserve">Kupiškio rajono savivaldybė </t>
  </si>
  <si>
    <t>Šiaulių rajono savivaldybė</t>
  </si>
  <si>
    <t xml:space="preserve">Marijampolės savivaldybė </t>
  </si>
  <si>
    <t>Mažeikių rajono savivaldybė</t>
  </si>
  <si>
    <t>Molėtų rajono savivaldybė</t>
  </si>
  <si>
    <t>Pagėgių savivaldybė</t>
  </si>
  <si>
    <t>Pasvalio rajono savivaldybė</t>
  </si>
  <si>
    <t>Plungės rajono savivaldybė</t>
  </si>
  <si>
    <t>Radviliškio rajono savivaldybė</t>
  </si>
  <si>
    <t>Raseinių rajono savivaldybė</t>
  </si>
  <si>
    <t xml:space="preserve">Rietavo savivaldybė </t>
  </si>
  <si>
    <t xml:space="preserve">Skuodo rajono savivaldybė </t>
  </si>
  <si>
    <t xml:space="preserve">Šakių rajono savivaldybė </t>
  </si>
  <si>
    <t xml:space="preserve">Šilutės rajono savivaldybė </t>
  </si>
  <si>
    <t>Širvintų rajono savivaldybė</t>
  </si>
  <si>
    <t>Trakų rajono savivaldybė</t>
  </si>
  <si>
    <t xml:space="preserve">Ukmergės rajono savivaldybė </t>
  </si>
  <si>
    <t xml:space="preserve">Utenos rajono savivaldybė </t>
  </si>
  <si>
    <t xml:space="preserve">Varėnos rajono savivaldybė </t>
  </si>
  <si>
    <t xml:space="preserve">Visagino savivaldybė </t>
  </si>
  <si>
    <t xml:space="preserve">Zarasų rajono savivaldybė </t>
  </si>
  <si>
    <t>4 priedas</t>
  </si>
  <si>
    <t>INFORMACIJĄ PILDO TIK ĮMONĖS, KURIOS VYKDO SPECIALIUOSIUS ĮPAREIGOJIMUS</t>
  </si>
  <si>
    <r>
      <rPr>
        <b/>
        <sz val="9"/>
        <color indexed="8"/>
        <rFont val="Calibri"/>
        <family val="2"/>
        <charset val="186"/>
      </rPr>
      <t>PASTABA:</t>
    </r>
    <r>
      <rPr>
        <sz val="9"/>
        <color indexed="8"/>
        <rFont val="Calibri"/>
        <family val="2"/>
      </rPr>
      <t xml:space="preserve"> Pagal ekonomikos ir inovacijų ministrės specialiųjų įpareigojimų rekomendacijų (esančių įsakyme Nr. 4-1100) 21 punktą, pateikiame apibrėžimą </t>
    </r>
    <r>
      <rPr>
        <b/>
        <i/>
        <u/>
        <sz val="9"/>
        <color indexed="10"/>
        <rFont val="Calibri"/>
        <family val="2"/>
        <charset val="186"/>
      </rPr>
      <t>"Neįskaičiuojama į įmonės finansines ataskaitas"</t>
    </r>
    <r>
      <rPr>
        <sz val="9"/>
        <color indexed="8"/>
        <rFont val="Calibri"/>
        <family val="2"/>
      </rPr>
      <t xml:space="preserve"> - </t>
    </r>
    <r>
      <rPr>
        <b/>
        <i/>
        <sz val="9"/>
        <color indexed="8"/>
        <rFont val="Calibri"/>
        <family val="2"/>
        <charset val="186"/>
      </rPr>
      <t xml:space="preserve">į įmonės finansines ataskaitas neįskaičiuojami funkcijų rodikliai, nurodomos </t>
    </r>
    <r>
      <rPr>
        <b/>
        <i/>
        <sz val="9"/>
        <color indexed="8"/>
        <rFont val="Calibri"/>
        <family val="2"/>
        <charset val="186"/>
      </rPr>
      <t>sąnaudos arba pajamos, kurios neįtraukiamos į galutinę audituojamą pelno (nuostolių) ataskaitą (pvz., sąnaudos kompensuojamos iš biudžeto), ar turtas, kuris dalyvauja vykdant specialųjį įpareigojimą, bet nėra įtrauktas į galutinį audituojamą balansą (t. y. užbalansinis), ar kitos į galutines finansines ataskaitas neįtraukiamos eilutės.</t>
    </r>
  </si>
  <si>
    <r>
      <t xml:space="preserve">Paskirstytinasis pelnas (nuostoliai) </t>
    </r>
    <r>
      <rPr>
        <i/>
        <sz val="9"/>
        <color indexed="8"/>
        <rFont val="Calibri"/>
        <family val="2"/>
        <charset val="186"/>
      </rPr>
      <t>(iš kurio paskiriami dividendai ar pelno įmoka)</t>
    </r>
  </si>
  <si>
    <r>
      <t xml:space="preserve">INFORMACIJĄ PILDO </t>
    </r>
    <r>
      <rPr>
        <b/>
        <u/>
        <sz val="9"/>
        <color indexed="10"/>
        <rFont val="Calibri"/>
        <family val="2"/>
        <charset val="186"/>
      </rPr>
      <t>TIK BENDROVĖS IR UŽDAROSIOS AKCINĖS BENDROVĖS</t>
    </r>
  </si>
  <si>
    <t>Degalų sąnaudos, Eur/km</t>
  </si>
  <si>
    <t>(Jei atsakymas TAIP, prašome šalia esančiame langelyje pateikti internetinės sveitainės nuorodą)</t>
  </si>
  <si>
    <t>Ar savivaldybės interneto svetainėje yra viešinamas specialiųjų įpareigojimų sąrašas?</t>
  </si>
  <si>
    <t>UAB „Klaipėdos paslaugos“</t>
  </si>
  <si>
    <t>UAB „Palangos Klevas“</t>
  </si>
  <si>
    <t>UAB „Prienų šilumos tinklai“</t>
  </si>
  <si>
    <t>UAB „Radviliškio autobusų parkas“</t>
  </si>
  <si>
    <t>UAB „ID Vilnius“</t>
  </si>
  <si>
    <t>-Iš jų: Palūkanų sąnaudos</t>
  </si>
  <si>
    <t>Trumpalaikės investicijos, iš jų:</t>
  </si>
  <si>
    <t xml:space="preserve">               - Kitos trumpalaikės investicijos</t>
  </si>
  <si>
    <t xml:space="preserve">               - Vyriausybės vertybiniai popieriai</t>
  </si>
  <si>
    <t xml:space="preserve">               - Terminuotieji indėliai</t>
  </si>
  <si>
    <t xml:space="preserve">    Vidutinis darbuotojų skaičius</t>
  </si>
  <si>
    <t>Vidutinis autobusų ir troleibusų amžius, metais</t>
  </si>
  <si>
    <t>Investicijos į naujus autobusus ir troleibusus, tūkst. eurų</t>
  </si>
  <si>
    <t>Ar bendrovės interneto svetainėje skelbiama informacija apie 2024 m. bendrovės suteiktą paramą?</t>
  </si>
  <si>
    <t>Vidutinis darbuotojų amžius</t>
  </si>
  <si>
    <t>Savivaldybės įmonė (SĮ</t>
  </si>
  <si>
    <t xml:space="preserve">Daugiafunkcinių paslaugų teikimo sektorius </t>
  </si>
  <si>
    <t>SĮ „Jurbarko planas“</t>
  </si>
  <si>
    <t>UAB „Švara ID“</t>
  </si>
  <si>
    <t>Kauno SĮ „Kapinių priežiūra“</t>
  </si>
  <si>
    <t>UAB „Kauno planas“</t>
  </si>
  <si>
    <t>Veikla sustabdyta</t>
  </si>
  <si>
    <t>UAB „Pakruojo autotransportas“</t>
  </si>
  <si>
    <t>AB „Panevėžio butų ūkis“</t>
  </si>
  <si>
    <t>UAB „Švenčionių komunalinis centras"</t>
  </si>
  <si>
    <t>UAB „Kazlų Rūdos energija“</t>
  </si>
  <si>
    <t>Įmonės direktorius</t>
  </si>
  <si>
    <t>Investicijos į šilumos perdavimo infrastruktūrą, tūkst. eurų</t>
  </si>
  <si>
    <t>Investicijos į šilumos gamybos infrastruktūrą, tūkst. eurų</t>
  </si>
  <si>
    <t xml:space="preserve">Vidutinis šilumos tinklų svertinis amžius, metais </t>
  </si>
  <si>
    <t>Patirti nuostoliai tinkle, MWh</t>
  </si>
  <si>
    <t>Pagaminta energija iš nuosavų šaltinių, MWh</t>
  </si>
  <si>
    <t>Įsigyta energija iš NŠG, MWh</t>
  </si>
  <si>
    <t>Realizuota šilumos energija, MWh</t>
  </si>
  <si>
    <t xml:space="preserve"> - Regioniniai sąvartynai</t>
  </si>
  <si>
    <t xml:space="preserve"> - Didelių gabaritų atliekų surinkimo aikštelės</t>
  </si>
  <si>
    <t xml:space="preserve"> - Žaliųjų atliekų kompostavimo aikštelės</t>
  </si>
  <si>
    <t xml:space="preserve"> - Netinkamų eksploatuoti uždarytų sąvartynų priežiūra</t>
  </si>
  <si>
    <t>Bendras tvarkomų atliekų kiekis, tonomis</t>
  </si>
  <si>
    <t xml:space="preserve"> - Mechaninio biologinio apdorojimo (MBA) įrenginiai</t>
  </si>
  <si>
    <t>MBA įrenginiuose apdorotų atliekų kiekis, tonomis</t>
  </si>
  <si>
    <t>Sąvartyne pašalintų atliekų kiekis, tonomis</t>
  </si>
  <si>
    <t>Investicijos į atliekų tvarkymo įrenginius, tūkst. eurų</t>
  </si>
  <si>
    <t>Eksploatuojamų vandentiekio tinklų ilgis, km</t>
  </si>
  <si>
    <t>Eksploatuojamų nuotekų tinklų ilgis, km</t>
  </si>
  <si>
    <t>Valdoma infrastruktūra:</t>
  </si>
  <si>
    <t>Patiektas vandens kiekis, tūkst. m³</t>
  </si>
  <si>
    <t>Patirti vandens nuostoliai, tūkst. m³</t>
  </si>
  <si>
    <t>Surinktas nuotekų kiekis, tūkst. m³</t>
  </si>
  <si>
    <t>Išvalytas nuotekų kiekis, tūkst. m³</t>
  </si>
  <si>
    <t>Pardavimo pajamos, tūkst. eurų</t>
  </si>
  <si>
    <t>Pardavimo pajamų struktūra</t>
  </si>
  <si>
    <t>1.</t>
  </si>
  <si>
    <t>2.</t>
  </si>
  <si>
    <t>3.</t>
  </si>
  <si>
    <t>4.</t>
  </si>
  <si>
    <t>5.</t>
  </si>
  <si>
    <t>6.</t>
  </si>
  <si>
    <t>7.</t>
  </si>
  <si>
    <t>8.</t>
  </si>
  <si>
    <t>Kitos pardavimo pajamos, tūkst. Eurų</t>
  </si>
  <si>
    <t>9.</t>
  </si>
  <si>
    <t>10.</t>
  </si>
  <si>
    <r>
      <t xml:space="preserve">Prašome detalizuoti Įmonės pardavimo pajamas pagal skirtingas veiklas, kurias įmonė vykdo. </t>
    </r>
    <r>
      <rPr>
        <b/>
        <u/>
        <sz val="9"/>
        <color indexed="10"/>
        <rFont val="Calibri"/>
        <family val="2"/>
        <charset val="186"/>
      </rPr>
      <t xml:space="preserve">Prašome išskirti visas veiklas, kurios sudaro bent 10 proc. įmonės pardavimo pajamų </t>
    </r>
  </si>
  <si>
    <t>Investicijos į vandentiekio ir nuotekų tinklų infrastruktūrą, tūkst. eurų</t>
  </si>
  <si>
    <t>Savivaldybė</t>
  </si>
  <si>
    <t>UAB Pramonės energija</t>
  </si>
  <si>
    <t>UAB Miesto energija</t>
  </si>
  <si>
    <t>UAB „Vilniaus šilumos tinklai“</t>
  </si>
  <si>
    <t xml:space="preserve">Prie šilumos tinklų prijungti namų ūkiai, vnt. </t>
  </si>
  <si>
    <t xml:space="preserve"> - Vamzdynai, tūkst. eurų</t>
  </si>
  <si>
    <t xml:space="preserve"> - NT, tūkst. eurų</t>
  </si>
  <si>
    <t xml:space="preserve"> - Gamybinės patalpos, tūkst. eurų</t>
  </si>
  <si>
    <t xml:space="preserve"> - Sunkioji technika, tūkst. eurų</t>
  </si>
  <si>
    <t>Miesto priežiūra ir administravimas</t>
  </si>
  <si>
    <t>Administruojami pastatai, vnt.</t>
  </si>
  <si>
    <t>Prižiūrimos žaliosios erdvės, vnt.</t>
  </si>
  <si>
    <t xml:space="preserve">Administruojamų komunalinių atliekų konteinerių skaičius, vnt.: </t>
  </si>
  <si>
    <t>Transporto parkas iš viso, vnt.:</t>
  </si>
  <si>
    <t xml:space="preserve">   - iš jų: Antžeminių, vnt.</t>
  </si>
  <si>
    <t xml:space="preserve">   - iš jų: Požeminių, vnt.</t>
  </si>
  <si>
    <t xml:space="preserve"> - Konterinerių skaičius iš viso</t>
  </si>
  <si>
    <t>Sutvarkytos gatvės, km</t>
  </si>
  <si>
    <t>Likviduotos avarinės situacijos, vnt.</t>
  </si>
  <si>
    <t>Praėjęs ataskaitinis laikotarpis 2024 m.</t>
  </si>
  <si>
    <t>Ataskaitinis laikotarpis 2025 m.</t>
  </si>
  <si>
    <t>Informacija apie suteiktą paramą praėjusiu ataskaitiniu laikotarpiu 2024 m.</t>
  </si>
  <si>
    <t>Informacija apie suteiktą paramą ataskaitiniu laikotarpiu 2025 m.</t>
  </si>
  <si>
    <t>Ar praėjusiu ataskaitiniu laikotarpiu 2024 m. bent vienam subjektui bendrovė suteikė paramą?</t>
  </si>
  <si>
    <t xml:space="preserve">      Pastaba: jeigu įmonė paramos praėjusiu ataskaitiniu laikotarpiu 2024 m. neteikė, žemiau esanti informacija nepildoma.</t>
  </si>
  <si>
    <t>Pastaba: lentelė pildoma, jei praėjusiu ataskaitiniu laikotarpiu 2024 m. bent vienam subjektui buvo suteikta parama.</t>
  </si>
  <si>
    <t>Ar ataskaitiniu laikotarpiu 2025 m. bent vienam subjektui bendrovė suteikė paramą?</t>
  </si>
  <si>
    <t xml:space="preserve">      Pastaba: jeigu įmonė paramos ataskaitiniu laikotarpiu 2025 m. neteikė, žemiau esanti informacija nepildoma.</t>
  </si>
  <si>
    <t>Ar bendrovės interneto svetainėje skelbiama informacija apie 2025 m. bendrovės suteiktą paramą?</t>
  </si>
  <si>
    <t>Pastaba: lentelė pildoma, jei ataskaitiniu laikotarpiu 2025 m. bent vienam subjektui buvo suteikta parama.</t>
  </si>
  <si>
    <t>ATASKAITINIS LAIKOTARPIS 2025 M.</t>
  </si>
  <si>
    <t>PRAĖJĘS ATASKAITINIS LAIKOTARPIS 2024 M.</t>
  </si>
  <si>
    <t>Praėjęs Ataskaitinis laikotarpis 2024 m.</t>
  </si>
  <si>
    <r>
      <t xml:space="preserve">PRAŠOME VISŲ ĮMONIŲ UŽPILDYTI ŽEMIAU ESANČIAS "INFORMACIJOS APIE ĮMONĖS VALDYSENĄ" IR "PARDAVIMO PAJAMŲ STRUKTŪRA" LENTELES
</t>
    </r>
    <r>
      <rPr>
        <b/>
        <u/>
        <sz val="9"/>
        <color indexed="10"/>
        <rFont val="Calibri"/>
        <family val="2"/>
        <charset val="186"/>
      </rPr>
      <t>RATC, ŠILUMOS TINKLŲ, VANDENTVARKOS,VIEŠOJO TRANSPORTO, MIESTO PRIEŽIŪROS IR ADMINISTRAVIMO SEKTORIAUS ĮMONIŲ PRAŠOME PAPILDOMAI UŽPILDYTI</t>
    </r>
    <r>
      <rPr>
        <sz val="9"/>
        <color indexed="10"/>
        <rFont val="Calibri"/>
        <family val="2"/>
        <charset val="186"/>
      </rPr>
      <t xml:space="preserve"> </t>
    </r>
    <r>
      <rPr>
        <b/>
        <u/>
        <sz val="9"/>
        <color indexed="10"/>
        <rFont val="Calibri"/>
        <family val="2"/>
        <charset val="186"/>
      </rPr>
      <t>ATITINKAMAI PAVADINTAS LENTELES. JEIGU ĮMONĖS VEIKLA APIMA KELETĄ SEKTORIŲ, PRAŠOME UŽPILDYTI VISAS LENTELES, KURIOSE VEIKIA ĮMONĖ.</t>
    </r>
    <r>
      <rPr>
        <sz val="9"/>
        <color indexed="10"/>
        <rFont val="Calibri"/>
        <family val="2"/>
        <charset val="186"/>
      </rPr>
      <t xml:space="preserve">
</t>
    </r>
  </si>
  <si>
    <t>Valdomų šilumos trasų ilgis, km</t>
  </si>
  <si>
    <t>Valdomos katilinės, vnt.</t>
  </si>
  <si>
    <t>Aptarnaujamų abonentų skaičius, vnt.</t>
  </si>
  <si>
    <t>Modernizuoti apšvietimo stulpai, vnt.</t>
  </si>
  <si>
    <t>Prižiūrimos bendros erdvės plotas, mln. m²</t>
  </si>
  <si>
    <t>Pervežta keleivių, vnt.</t>
  </si>
  <si>
    <t>Bendra valdomų katilinių galia, MWh</t>
  </si>
  <si>
    <t>PATVIRTINTA
VšĮ Valdymo koordinavimo centro 
direktoriaus 2026 m. vasario 25 d.
įsakymu Nr. IV-10</t>
  </si>
  <si>
    <t>5 priedas</t>
  </si>
  <si>
    <t>6 priedas</t>
  </si>
  <si>
    <t>7 priedas</t>
  </si>
  <si>
    <t>Miesto priežiūros ir administravimo sektorius</t>
  </si>
  <si>
    <t>AB Miesto Gijos</t>
  </si>
  <si>
    <t>Ar per paskutinius 3 ataskaitinius metus įmonė pristatė naujų, ar patobulino esamus, paslaugų, produktų, ar verslo procesų/optimizavimo sprendimus?</t>
  </si>
  <si>
    <t>Taip, įdiegėme naują ar patobulinome esamą paslaugą / produktą.</t>
  </si>
  <si>
    <t>Taip, įdiegėme naują ar patobulinome jau vykdomą verslo procesą / optimizavimo sprendimą.</t>
  </si>
  <si>
    <t>Ne, reikšmingų inovacijų per šį laikotarpį nebuvo.</t>
  </si>
  <si>
    <t>Skaitmeninė paslauga klientams (pvz., nauja savitarna, programėlė)</t>
  </si>
  <si>
    <t>„Žalioji“ / Tvarioji paslauga (pvz., nauji tarifai už atsinaujinančią energiją)</t>
  </si>
  <si>
    <t>Technologinis produktas (pvz., nauja infrastruktūros jungtis, techninė įranga)</t>
  </si>
  <si>
    <t>Socialinė inovacija (pvz., paslaugos pritaikytos neįgaliesiems ar specifinėms socialinėms grupėms)</t>
  </si>
  <si>
    <t>Veiklos efektyvumas / Automatizacija (pvz., RPA robotai, sąskaitų automatizavimas, AI sprendimai)</t>
  </si>
  <si>
    <t>Resursų taupymas (pvz., išmanieji skaitikliai, nuotolinis tinklo stebėjimas)</t>
  </si>
  <si>
    <t>Valdymo procesų inovacija (pvz., nauja duomenų analitikos platforma sprendimų priėmimui</t>
  </si>
  <si>
    <t>Saugumo inovacjos (pvz. kibernetinio saugumo sistemos)</t>
  </si>
  <si>
    <t xml:space="preserve">Jeigu buvo įdiegtas naujas ar patobulintas jau vykdomas verslo procesas/optimizavimo sprendimas, prašome detalizuoti, kokie tai sprendimai </t>
  </si>
  <si>
    <t xml:space="preserve">Jeigu buvo patobulinta esama paslauga ar produktas, prašome detalizuoti </t>
  </si>
  <si>
    <t>Ekonominis efektyvumas (sumažintos veiklos sąnaudos, sutaupyti resursai)</t>
  </si>
  <si>
    <t>Paslaugų kokybė ir prieinamumas (geresnė vartotojų patirtis, greitesnis aptarnavimas)</t>
  </si>
  <si>
    <t>Poveikis aplinkai / Tvarumas (sumažinta CO2 emisija, mažesnis atliekų kiekis)</t>
  </si>
  <si>
    <t>Naujos pajamos (įvestas naujas mokamas produktas ar paslauga)</t>
  </si>
  <si>
    <t>Atitiktis reguliavimui (inovacija įdiegta siekiant atitikti ES ar LR teisės aktų reikalavimus)</t>
  </si>
  <si>
    <t xml:space="preserve">Taip, įdiegėme tiek naują ar patobulintą esamą paslaugą/produktą, tiek verslo procesą/optimizavimo sprendimą. </t>
  </si>
  <si>
    <t>Pažymėkite, kokie buvo pagrindiniai šių inovacijų poveikiai jūsų įmonės veiklai? (Pasirinkite iki 2 svarbiausių)</t>
  </si>
  <si>
    <t>Pastabos ir papildomi komentarai, susiję su inovacijomis</t>
  </si>
  <si>
    <t>Kita: (įrašykite pastabų laukelyje žemiau)</t>
  </si>
  <si>
    <t>Klausimai apie inovacijas (Pasirinkite jūsų įmonę geriausiai atitinkančius atsakymų variantus, ir, jei reikia, pridėkite paaiškinimus komentaruose)
Svarbu: inovacijomis laikomi tik tie sprendimai, kurie įmonei yra nauji arba iš esmės keičia teikiamų paslaugų ar procesų kokybę -  įprasto nusidėvėjusio turto atnaujinimo čia neįtraukite.</t>
  </si>
  <si>
    <t>Rugilė Červokienė</t>
  </si>
  <si>
    <t>Kaišiadorių rajono savivaldybės administracija</t>
  </si>
  <si>
    <t>Šilumos energija</t>
  </si>
  <si>
    <t>Karštas vanduo</t>
  </si>
  <si>
    <t>Vyr.finansininkė Nijolė Čebelienė</t>
  </si>
  <si>
    <t>0 346 52557; nijole@kaisiluma.lt</t>
  </si>
  <si>
    <t>0346 52557; nijole@kaisiluma.lt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</si>
</sst>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61" x14ac:knownFonts="1">
    <font>
      <sz val="11"/>
      <color theme="1"/>
      <name val="Calibri"/>
      <family val="2"/>
      <charset val="186"/>
      <scheme val="minor"/>
    </font>
    <font>
      <b/>
      <sz val="9"/>
      <name val="Calibri"/>
      <family val="2"/>
    </font>
    <font>
      <i/>
      <sz val="9"/>
      <name val="Calibri"/>
      <family val="2"/>
    </font>
    <font>
      <b/>
      <i/>
      <sz val="9"/>
      <color indexed="10"/>
      <name val="Calibri"/>
      <family val="2"/>
      <charset val="186"/>
    </font>
    <font>
      <sz val="9"/>
      <name val="Calibri"/>
      <family val="2"/>
      <charset val="186"/>
    </font>
    <font>
      <b/>
      <u/>
      <sz val="9"/>
      <name val="Calibri"/>
      <family val="2"/>
      <charset val="186"/>
    </font>
    <font>
      <sz val="9"/>
      <color indexed="81"/>
      <name val="Tahoma"/>
      <family val="2"/>
    </font>
    <font>
      <sz val="9"/>
      <color indexed="81"/>
      <name val="Tahoma"/>
      <family val="2"/>
      <charset val="186"/>
    </font>
    <font>
      <b/>
      <i/>
      <sz val="9"/>
      <color indexed="81"/>
      <name val="Tahoma"/>
      <family val="2"/>
      <charset val="186"/>
    </font>
    <font>
      <sz val="8"/>
      <name val="Arial"/>
      <family val="2"/>
    </font>
    <font>
      <b/>
      <i/>
      <sz val="9"/>
      <color indexed="8"/>
      <name val="Calibri"/>
      <family val="2"/>
      <charset val="186"/>
    </font>
    <font>
      <sz val="9"/>
      <color indexed="10"/>
      <name val="Calibri"/>
      <family val="2"/>
      <charset val="186"/>
    </font>
    <font>
      <u/>
      <sz val="9"/>
      <color indexed="81"/>
      <name val="Tahoma"/>
      <family val="2"/>
      <charset val="186"/>
    </font>
    <font>
      <sz val="10"/>
      <name val="Times New Roman"/>
      <family val="1"/>
      <charset val="186"/>
    </font>
    <font>
      <sz val="8"/>
      <name val="Calibri"/>
      <family val="2"/>
      <charset val="186"/>
    </font>
    <font>
      <i/>
      <sz val="9"/>
      <color indexed="8"/>
      <name val="Calibri"/>
      <family val="2"/>
      <charset val="186"/>
    </font>
    <font>
      <sz val="12"/>
      <name val="Times New Roman"/>
      <family val="1"/>
      <charset val="186"/>
    </font>
    <font>
      <sz val="9"/>
      <color indexed="8"/>
      <name val="Calibri"/>
      <family val="2"/>
    </font>
    <font>
      <b/>
      <sz val="9"/>
      <color indexed="8"/>
      <name val="Calibri"/>
      <family val="2"/>
      <charset val="186"/>
    </font>
    <font>
      <b/>
      <u/>
      <sz val="9"/>
      <color indexed="60"/>
      <name val="Calibri"/>
      <family val="2"/>
      <charset val="186"/>
    </font>
    <font>
      <b/>
      <i/>
      <u/>
      <sz val="9"/>
      <color indexed="10"/>
      <name val="Calibri"/>
      <family val="2"/>
      <charset val="186"/>
    </font>
    <font>
      <b/>
      <u/>
      <sz val="9"/>
      <color indexed="10"/>
      <name val="Calibri"/>
      <family val="2"/>
      <charset val="186"/>
    </font>
    <font>
      <sz val="10"/>
      <name val="Calibri"/>
      <family val="2"/>
      <charset val="186"/>
    </font>
    <font>
      <sz val="11"/>
      <color theme="1"/>
      <name val="Calibri"/>
      <family val="2"/>
      <charset val="186"/>
      <scheme val="minor"/>
    </font>
    <font>
      <sz val="11"/>
      <color theme="1"/>
      <name val="Calibri"/>
      <family val="2"/>
      <scheme val="minor"/>
    </font>
    <font>
      <sz val="9"/>
      <name val="Calibri"/>
      <family val="2"/>
      <scheme val="minor"/>
    </font>
    <font>
      <b/>
      <sz val="9"/>
      <name val="Calibri"/>
      <family val="2"/>
      <scheme val="minor"/>
    </font>
    <font>
      <sz val="9"/>
      <color theme="1"/>
      <name val="Calibri"/>
      <family val="2"/>
      <charset val="186"/>
      <scheme val="minor"/>
    </font>
    <font>
      <b/>
      <sz val="9"/>
      <color theme="0"/>
      <name val="Calibri"/>
      <family val="2"/>
      <charset val="186"/>
      <scheme val="minor"/>
    </font>
    <font>
      <b/>
      <sz val="11"/>
      <color theme="1"/>
      <name val="Calibri"/>
      <family val="2"/>
      <scheme val="minor"/>
    </font>
    <font>
      <sz val="9"/>
      <color theme="1"/>
      <name val="Calibri"/>
      <family val="2"/>
      <scheme val="minor"/>
    </font>
    <font>
      <sz val="9"/>
      <color theme="0"/>
      <name val="Calibri"/>
      <family val="2"/>
      <scheme val="minor"/>
    </font>
    <font>
      <b/>
      <sz val="9"/>
      <color theme="0"/>
      <name val="Calibri"/>
      <family val="2"/>
      <scheme val="minor"/>
    </font>
    <font>
      <sz val="9"/>
      <name val="Calibri"/>
      <family val="2"/>
      <charset val="186"/>
      <scheme val="minor"/>
    </font>
    <font>
      <b/>
      <sz val="9"/>
      <color rgb="FFFF0000"/>
      <name val="Calibri"/>
      <family val="2"/>
      <scheme val="minor"/>
    </font>
    <font>
      <b/>
      <sz val="14"/>
      <name val="Calibri"/>
      <family val="2"/>
      <scheme val="minor"/>
    </font>
    <font>
      <b/>
      <sz val="9"/>
      <color theme="1"/>
      <name val="Calibri"/>
      <family val="2"/>
      <scheme val="minor"/>
    </font>
    <font>
      <b/>
      <sz val="9"/>
      <name val="Calibri"/>
      <family val="2"/>
      <charset val="186"/>
      <scheme val="minor"/>
    </font>
    <font>
      <i/>
      <sz val="9"/>
      <name val="Calibri"/>
      <family val="2"/>
      <charset val="186"/>
      <scheme val="minor"/>
    </font>
    <font>
      <sz val="9"/>
      <color rgb="FFFF0000"/>
      <name val="Calibri"/>
      <family val="2"/>
      <charset val="186"/>
      <scheme val="minor"/>
    </font>
    <font>
      <b/>
      <sz val="9"/>
      <color rgb="FFFF0000"/>
      <name val="Calibri"/>
      <family val="2"/>
      <charset val="186"/>
      <scheme val="minor"/>
    </font>
    <font>
      <b/>
      <sz val="12"/>
      <name val="Calibri"/>
      <family val="2"/>
      <scheme val="minor"/>
    </font>
    <font>
      <i/>
      <sz val="9"/>
      <color rgb="FFFF0000"/>
      <name val="Calibri"/>
      <family val="2"/>
      <scheme val="minor"/>
    </font>
    <font>
      <i/>
      <sz val="9"/>
      <name val="Calibri"/>
      <family val="2"/>
      <scheme val="minor"/>
    </font>
    <font>
      <sz val="11"/>
      <color theme="0"/>
      <name val="Calibri"/>
      <family val="2"/>
      <charset val="186"/>
      <scheme val="minor"/>
    </font>
    <font>
      <sz val="10"/>
      <color theme="1"/>
      <name val="Calibri"/>
      <family val="2"/>
      <charset val="186"/>
      <scheme val="minor"/>
    </font>
    <font>
      <b/>
      <sz val="11"/>
      <color theme="1"/>
      <name val="Calibri"/>
      <family val="2"/>
      <charset val="186"/>
      <scheme val="minor"/>
    </font>
    <font>
      <sz val="10"/>
      <name val="Calibri"/>
      <family val="2"/>
      <charset val="186"/>
      <scheme val="minor"/>
    </font>
    <font>
      <b/>
      <sz val="9"/>
      <color theme="1"/>
      <name val="Calibri"/>
      <family val="2"/>
      <charset val="186"/>
      <scheme val="minor"/>
    </font>
    <font>
      <sz val="10"/>
      <color theme="1"/>
      <name val="Calibri"/>
      <family val="2"/>
      <charset val="186"/>
    </font>
    <font>
      <i/>
      <sz val="9"/>
      <color theme="1"/>
      <name val="Calibri"/>
      <family val="2"/>
      <charset val="186"/>
      <scheme val="minor"/>
    </font>
    <font>
      <sz val="12"/>
      <name val="Calibri"/>
      <family val="2"/>
      <scheme val="minor"/>
    </font>
    <font>
      <sz val="10"/>
      <color rgb="FF000000"/>
      <name val="Segoe UI"/>
      <family val="2"/>
      <charset val="186"/>
    </font>
    <font>
      <sz val="10"/>
      <color rgb="FF000000"/>
      <name val="Times New Roman"/>
      <family val="1"/>
      <charset val="186"/>
    </font>
    <font>
      <b/>
      <sz val="12"/>
      <name val="Calibri"/>
      <family val="2"/>
      <charset val="186"/>
      <scheme val="minor"/>
    </font>
    <font>
      <b/>
      <i/>
      <sz val="9"/>
      <color theme="1"/>
      <name val="Calibri"/>
      <family val="2"/>
      <charset val="186"/>
      <scheme val="minor"/>
    </font>
    <font>
      <sz val="9"/>
      <color rgb="FF000000"/>
      <name val="Calibri"/>
      <family val="2"/>
      <charset val="186"/>
      <scheme val="minor"/>
    </font>
    <font>
      <sz val="9"/>
      <color rgb="FF000000"/>
      <name val="Calibri"/>
      <family val="2"/>
      <scheme val="minor"/>
    </font>
    <font>
      <sz val="11"/>
      <color rgb="FF000000"/>
      <name val="Calibri"/>
      <family val="2"/>
      <scheme val="minor"/>
    </font>
    <font>
      <sz val="11"/>
      <color rgb="FFFFFFFF"/>
      <name val="Calibri"/>
      <family val="2"/>
      <scheme val="minor"/>
    </font>
    <font>
      <sz val="11"/>
      <color rgb="FF000000"/>
      <name val="Calibri"/>
      <family val="2"/>
      <charset val="186"/>
      <scheme val="minor"/>
    </font>
  </fonts>
  <fills count="25">
    <fill>
      <patternFill patternType="none"/>
    </fill>
    <fill>
      <patternFill patternType="gray125"/>
    </fill>
    <fill>
      <patternFill patternType="solid">
        <fgColor theme="4" tint="0.79998168889431442"/>
        <bgColor indexed="64"/>
      </patternFill>
    </fill>
    <fill>
      <patternFill patternType="solid">
        <fgColor theme="0" tint="-0.34998626667073579"/>
        <bgColor indexed="64"/>
      </patternFill>
    </fill>
    <fill>
      <patternFill patternType="solid">
        <fgColor theme="0"/>
        <bgColor indexed="64"/>
      </patternFill>
    </fill>
    <fill>
      <patternFill patternType="solid">
        <fgColor rgb="FF808080"/>
        <bgColor indexed="64"/>
      </patternFill>
    </fill>
    <fill>
      <patternFill patternType="solid">
        <fgColor theme="4"/>
        <bgColor indexed="64"/>
      </patternFill>
    </fill>
    <fill>
      <patternFill patternType="solid">
        <fgColor rgb="FFFFFFFF"/>
        <bgColor indexed="64"/>
      </patternFill>
    </fill>
    <fill>
      <patternFill patternType="solid">
        <fgColor rgb="FFEAF0F6"/>
        <bgColor indexed="64"/>
      </patternFill>
    </fill>
    <fill>
      <patternFill patternType="solid">
        <fgColor theme="3" tint="0.39997558519241921"/>
        <bgColor indexed="64"/>
      </patternFill>
    </fill>
    <fill>
      <patternFill patternType="solid">
        <fgColor rgb="FF4F81BD"/>
        <bgColor indexed="64"/>
      </patternFill>
    </fill>
    <fill>
      <patternFill patternType="solid">
        <fgColor theme="1" tint="0.499984740745262"/>
        <bgColor indexed="64"/>
      </patternFill>
    </fill>
    <fill>
      <patternFill patternType="solid">
        <fgColor rgb="FFED7D31"/>
        <bgColor rgb="FF000000"/>
      </patternFill>
    </fill>
    <fill>
      <patternFill patternType="solid">
        <fgColor rgb="FF4472C4"/>
        <bgColor rgb="FF000000"/>
      </patternFill>
    </fill>
    <fill>
      <patternFill patternType="solid">
        <fgColor rgb="FFA5A5A5"/>
        <bgColor rgb="FF000000"/>
      </patternFill>
    </fill>
    <fill>
      <patternFill patternType="solid">
        <fgColor rgb="FFFCE4D6"/>
        <bgColor rgb="FF000000"/>
      </patternFill>
    </fill>
    <fill>
      <patternFill patternType="solid">
        <fgColor rgb="FFF8CBAD"/>
        <bgColor rgb="FF000000"/>
      </patternFill>
    </fill>
    <fill>
      <patternFill patternType="solid">
        <fgColor rgb="FFF4B084"/>
        <bgColor rgb="FF000000"/>
      </patternFill>
    </fill>
    <fill>
      <patternFill patternType="solid">
        <fgColor rgb="FFC65911"/>
        <bgColor rgb="FF000000"/>
      </patternFill>
    </fill>
    <fill>
      <patternFill patternType="solid">
        <fgColor rgb="FF833C0C"/>
        <bgColor rgb="FF000000"/>
      </patternFill>
    </fill>
    <fill>
      <patternFill patternType="solid">
        <fgColor rgb="FF203764"/>
        <bgColor rgb="FF000000"/>
      </patternFill>
    </fill>
    <fill>
      <patternFill patternType="solid">
        <fgColor rgb="FFD9E1F2"/>
        <bgColor rgb="FF000000"/>
      </patternFill>
    </fill>
    <fill>
      <patternFill patternType="solid">
        <fgColor rgb="FFB4C6E7"/>
        <bgColor rgb="FF000000"/>
      </patternFill>
    </fill>
    <fill>
      <patternFill patternType="solid">
        <fgColor rgb="FF8EA9DB"/>
        <bgColor rgb="FF000000"/>
      </patternFill>
    </fill>
    <fill>
      <patternFill patternType="solid">
        <fgColor rgb="FF305496"/>
        <bgColor rgb="FF000000"/>
      </patternFill>
    </fill>
  </fills>
  <borders count="2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rgb="FFFFFFFF"/>
      </right>
      <top/>
      <bottom style="thin">
        <color rgb="FFFFFFFF"/>
      </bottom>
      <diagonal/>
    </border>
    <border>
      <left/>
      <right style="thin">
        <color rgb="FFFFFFFF"/>
      </right>
      <top style="thin">
        <color rgb="FFFFFFFF"/>
      </top>
      <bottom/>
      <diagonal/>
    </border>
    <border>
      <left/>
      <right style="thin">
        <color rgb="FFFFFFFF"/>
      </right>
      <top/>
      <bottom/>
      <diagonal/>
    </border>
    <border>
      <left/>
      <right style="thin">
        <color rgb="FFFFFFFF"/>
      </right>
      <top style="thin">
        <color rgb="FFFFFFFF"/>
      </top>
      <bottom style="thin">
        <color rgb="FFFFFFFF"/>
      </bottom>
      <diagonal/>
    </border>
    <border>
      <left/>
      <right style="thin">
        <color rgb="FFFFFFFF"/>
      </right>
      <top/>
      <bottom style="thin">
        <color theme="0"/>
      </bottom>
      <diagonal/>
    </border>
    <border>
      <left/>
      <right/>
      <top style="thin">
        <color rgb="FFFFFFFF"/>
      </top>
      <bottom style="thin">
        <color rgb="FFFFFFFF"/>
      </bottom>
      <diagonal/>
    </border>
    <border>
      <left/>
      <right style="medium">
        <color theme="0"/>
      </right>
      <top/>
      <bottom/>
      <diagonal/>
    </border>
    <border>
      <left style="medium">
        <color theme="0"/>
      </left>
      <right style="medium">
        <color theme="0"/>
      </right>
      <top/>
      <bottom/>
      <diagonal/>
    </border>
    <border>
      <left/>
      <right style="thin">
        <color theme="0"/>
      </right>
      <top/>
      <bottom/>
      <diagonal/>
    </border>
    <border>
      <left style="thin">
        <color theme="0"/>
      </left>
      <right style="thin">
        <color rgb="FFFFFFFF"/>
      </right>
      <top style="thin">
        <color rgb="FFFFFFFF"/>
      </top>
      <bottom style="thin">
        <color rgb="FFFFFFFF"/>
      </bottom>
      <diagonal/>
    </border>
    <border>
      <left/>
      <right style="thin">
        <color theme="0"/>
      </right>
      <top style="thin">
        <color rgb="FFFFFFFF"/>
      </top>
      <bottom style="thin">
        <color rgb="FFFFFFFF"/>
      </bottom>
      <diagonal/>
    </border>
    <border>
      <left/>
      <right style="thin">
        <color theme="0"/>
      </right>
      <top style="thin">
        <color rgb="FFFFFFFF"/>
      </top>
      <bottom/>
      <diagonal/>
    </border>
    <border>
      <left/>
      <right style="thin">
        <color theme="0"/>
      </right>
      <top style="medium">
        <color rgb="FF808080"/>
      </top>
      <bottom style="thin">
        <color rgb="FFFFFFFF"/>
      </bottom>
      <diagonal/>
    </border>
    <border>
      <left/>
      <right style="thin">
        <color theme="0"/>
      </right>
      <top/>
      <bottom style="thin">
        <color rgb="FFFFFFFF"/>
      </bottom>
      <diagonal/>
    </border>
    <border>
      <left/>
      <right/>
      <top/>
      <bottom style="medium">
        <color rgb="FF808080"/>
      </bottom>
      <diagonal/>
    </border>
    <border>
      <left style="thin">
        <color rgb="FFFFFFFF"/>
      </left>
      <right style="thin">
        <color theme="0"/>
      </right>
      <top style="medium">
        <color rgb="FF808080"/>
      </top>
      <bottom/>
      <diagonal/>
    </border>
    <border>
      <left style="thin">
        <color rgb="FFFFFFFF"/>
      </left>
      <right style="thin">
        <color theme="0"/>
      </right>
      <top/>
      <bottom/>
      <diagonal/>
    </border>
    <border>
      <left style="thin">
        <color theme="0"/>
      </left>
      <right style="thin">
        <color theme="0"/>
      </right>
      <top/>
      <bottom/>
      <diagonal/>
    </border>
    <border>
      <left/>
      <right/>
      <top/>
      <bottom style="medium">
        <color theme="0" tint="-0.34998626667073579"/>
      </bottom>
      <diagonal/>
    </border>
    <border>
      <left style="thin">
        <color theme="0"/>
      </left>
      <right style="thin">
        <color rgb="FFFFFFFF"/>
      </right>
      <top/>
      <bottom/>
      <diagonal/>
    </border>
    <border>
      <left style="medium">
        <color theme="0"/>
      </left>
      <right/>
      <top/>
      <bottom/>
      <diagonal/>
    </border>
    <border>
      <left/>
      <right style="medium">
        <color theme="0"/>
      </right>
      <top style="medium">
        <color rgb="FF808080"/>
      </top>
      <bottom style="thin">
        <color rgb="FFFFFFFF"/>
      </bottom>
      <diagonal/>
    </border>
    <border>
      <left/>
      <right style="medium">
        <color theme="0"/>
      </right>
      <top style="thin">
        <color rgb="FFFFFFFF"/>
      </top>
      <bottom style="thin">
        <color rgb="FFFFFFFF"/>
      </bottom>
      <diagonal/>
    </border>
    <border>
      <left/>
      <right style="thin">
        <color theme="0"/>
      </right>
      <top style="medium">
        <color rgb="FF808080"/>
      </top>
      <bottom/>
      <diagonal/>
    </border>
    <border>
      <left style="thin">
        <color rgb="FFFFFFFF"/>
      </left>
      <right/>
      <top/>
      <bottom/>
      <diagonal/>
    </border>
    <border>
      <left style="thin">
        <color theme="0"/>
      </left>
      <right/>
      <top style="medium">
        <color rgb="FF808080"/>
      </top>
      <bottom style="thin">
        <color rgb="FFFFFFFF"/>
      </bottom>
      <diagonal/>
    </border>
    <border>
      <left style="thin">
        <color theme="0"/>
      </left>
      <right/>
      <top style="thin">
        <color rgb="FFFFFFFF"/>
      </top>
      <bottom/>
      <diagonal/>
    </border>
    <border>
      <left/>
      <right/>
      <top/>
      <bottom style="thin">
        <color rgb="FFFFFFFF"/>
      </bottom>
      <diagonal/>
    </border>
    <border>
      <left/>
      <right/>
      <top style="thin">
        <color rgb="FFFFFFFF"/>
      </top>
      <bottom/>
      <diagonal/>
    </border>
    <border>
      <left style="thin">
        <color theme="0"/>
      </left>
      <right/>
      <top/>
      <bottom/>
      <diagonal/>
    </border>
    <border>
      <left style="thin">
        <color theme="0"/>
      </left>
      <right/>
      <top style="thin">
        <color rgb="FFFFFFFF"/>
      </top>
      <bottom style="thin">
        <color rgb="FFFFFFFF"/>
      </bottom>
      <diagonal/>
    </border>
    <border>
      <left style="thin">
        <color rgb="FFFFFFFF"/>
      </left>
      <right/>
      <top style="thin">
        <color rgb="FFFFFFFF"/>
      </top>
      <bottom style="thin">
        <color rgb="FFFFFFFF"/>
      </bottom>
      <diagonal/>
    </border>
    <border>
      <left style="thin">
        <color theme="0"/>
      </left>
      <right/>
      <top style="medium">
        <color rgb="FF808080"/>
      </top>
      <bottom/>
      <diagonal/>
    </border>
    <border>
      <left style="thin">
        <color rgb="FFFFFFFF"/>
      </left>
      <right/>
      <top/>
      <bottom style="thin">
        <color rgb="FFFFFFFF"/>
      </bottom>
      <diagonal/>
    </border>
    <border>
      <left/>
      <right/>
      <top/>
      <bottom style="thin">
        <color theme="0"/>
      </bottom>
      <diagonal/>
    </border>
    <border>
      <left style="thin">
        <color theme="0"/>
      </left>
      <right/>
      <top/>
      <bottom style="thin">
        <color theme="0"/>
      </bottom>
      <diagonal/>
    </border>
    <border>
      <left style="thin">
        <color rgb="FFFFFFFF"/>
      </left>
      <right/>
      <top style="thin">
        <color rgb="FFFFFFFF"/>
      </top>
      <bottom/>
      <diagonal/>
    </border>
    <border>
      <left/>
      <right style="medium">
        <color rgb="FF808080"/>
      </right>
      <top/>
      <bottom/>
      <diagonal/>
    </border>
    <border>
      <left/>
      <right/>
      <top style="thin">
        <color theme="0"/>
      </top>
      <bottom/>
      <diagonal/>
    </border>
    <border>
      <left style="medium">
        <color rgb="FF0070C0"/>
      </left>
      <right/>
      <top style="medium">
        <color rgb="FF0070C0"/>
      </top>
      <bottom/>
      <diagonal/>
    </border>
    <border>
      <left/>
      <right/>
      <top style="medium">
        <color rgb="FF0070C0"/>
      </top>
      <bottom/>
      <diagonal/>
    </border>
    <border>
      <left style="medium">
        <color rgb="FF0070C0"/>
      </left>
      <right/>
      <top/>
      <bottom/>
      <diagonal/>
    </border>
    <border>
      <left/>
      <right style="medium">
        <color rgb="FF0070C0"/>
      </right>
      <top/>
      <bottom/>
      <diagonal/>
    </border>
    <border>
      <left style="thin">
        <color rgb="FFFFFFFF"/>
      </left>
      <right style="medium">
        <color rgb="FF0070C0"/>
      </right>
      <top/>
      <bottom style="thin">
        <color rgb="FFFFFFFF"/>
      </bottom>
      <diagonal/>
    </border>
    <border>
      <left style="thin">
        <color rgb="FFFFFFFF"/>
      </left>
      <right style="medium">
        <color rgb="FF0070C0"/>
      </right>
      <top/>
      <bottom/>
      <diagonal/>
    </border>
    <border>
      <left style="medium">
        <color rgb="FF0070C0"/>
      </left>
      <right/>
      <top/>
      <bottom style="medium">
        <color rgb="FF808080"/>
      </bottom>
      <diagonal/>
    </border>
    <border>
      <left/>
      <right style="medium">
        <color rgb="FF0070C0"/>
      </right>
      <top/>
      <bottom style="medium">
        <color rgb="FF808080"/>
      </bottom>
      <diagonal/>
    </border>
    <border>
      <left style="thin">
        <color theme="0"/>
      </left>
      <right style="medium">
        <color rgb="FF0070C0"/>
      </right>
      <top style="medium">
        <color rgb="FF808080"/>
      </top>
      <bottom style="thin">
        <color rgb="FFFFFFFF"/>
      </bottom>
      <diagonal/>
    </border>
    <border>
      <left style="thin">
        <color theme="0"/>
      </left>
      <right style="medium">
        <color rgb="FF0070C0"/>
      </right>
      <top style="thin">
        <color rgb="FFFFFFFF"/>
      </top>
      <bottom/>
      <diagonal/>
    </border>
    <border>
      <left style="thin">
        <color theme="0"/>
      </left>
      <right style="medium">
        <color rgb="FF0070C0"/>
      </right>
      <top style="thin">
        <color theme="0"/>
      </top>
      <bottom/>
      <diagonal/>
    </border>
    <border>
      <left/>
      <right style="medium">
        <color rgb="FF0070C0"/>
      </right>
      <top/>
      <bottom style="thin">
        <color rgb="FFFFFFFF"/>
      </bottom>
      <diagonal/>
    </border>
    <border>
      <left/>
      <right style="medium">
        <color rgb="FF0070C0"/>
      </right>
      <top style="thin">
        <color rgb="FFFFFFFF"/>
      </top>
      <bottom/>
      <diagonal/>
    </border>
    <border>
      <left style="thin">
        <color theme="0"/>
      </left>
      <right style="medium">
        <color rgb="FF0070C0"/>
      </right>
      <top/>
      <bottom/>
      <diagonal/>
    </border>
    <border>
      <left/>
      <right style="medium">
        <color rgb="FF0070C0"/>
      </right>
      <top style="thin">
        <color rgb="FFFFFFFF"/>
      </top>
      <bottom style="thin">
        <color rgb="FFFFFFFF"/>
      </bottom>
      <diagonal/>
    </border>
    <border>
      <left style="thin">
        <color theme="0"/>
      </left>
      <right style="medium">
        <color rgb="FF0070C0"/>
      </right>
      <top style="thin">
        <color rgb="FFFFFFFF"/>
      </top>
      <bottom style="thin">
        <color rgb="FFFFFFFF"/>
      </bottom>
      <diagonal/>
    </border>
    <border>
      <left style="thin">
        <color rgb="FFFFFFFF"/>
      </left>
      <right style="medium">
        <color rgb="FF0070C0"/>
      </right>
      <top style="thin">
        <color rgb="FFFFFFFF"/>
      </top>
      <bottom style="thin">
        <color rgb="FFFFFFFF"/>
      </bottom>
      <diagonal/>
    </border>
    <border>
      <left/>
      <right style="medium">
        <color rgb="FF0070C0"/>
      </right>
      <top style="medium">
        <color rgb="FF808080"/>
      </top>
      <bottom style="thin">
        <color rgb="FFFFFFFF"/>
      </bottom>
      <diagonal/>
    </border>
    <border>
      <left style="medium">
        <color theme="0"/>
      </left>
      <right style="medium">
        <color rgb="FF0070C0"/>
      </right>
      <top style="thin">
        <color rgb="FFFFFFFF"/>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thin">
        <color theme="0"/>
      </left>
      <right/>
      <top style="medium">
        <color rgb="FF0070C0"/>
      </top>
      <bottom/>
      <diagonal/>
    </border>
    <border>
      <left/>
      <right style="thin">
        <color theme="0"/>
      </right>
      <top style="medium">
        <color rgb="FF0070C0"/>
      </top>
      <bottom/>
      <diagonal/>
    </border>
    <border>
      <left style="thin">
        <color theme="0"/>
      </left>
      <right style="thin">
        <color theme="0"/>
      </right>
      <top style="medium">
        <color rgb="FF0070C0"/>
      </top>
      <bottom/>
      <diagonal/>
    </border>
    <border>
      <left style="medium">
        <color theme="0"/>
      </left>
      <right style="medium">
        <color rgb="FF0070C0"/>
      </right>
      <top/>
      <bottom/>
      <diagonal/>
    </border>
    <border>
      <left style="thin">
        <color indexed="64"/>
      </left>
      <right style="medium">
        <color rgb="FF0070C0"/>
      </right>
      <top/>
      <bottom/>
      <diagonal/>
    </border>
    <border>
      <left/>
      <right style="medium">
        <color theme="0"/>
      </right>
      <top/>
      <bottom style="medium">
        <color rgb="FF0070C0"/>
      </bottom>
      <diagonal/>
    </border>
    <border>
      <left style="medium">
        <color theme="0"/>
      </left>
      <right style="medium">
        <color theme="0"/>
      </right>
      <top/>
      <bottom style="medium">
        <color rgb="FF0070C0"/>
      </bottom>
      <diagonal/>
    </border>
    <border>
      <left style="thin">
        <color theme="0"/>
      </left>
      <right style="medium">
        <color rgb="FF0070C0"/>
      </right>
      <top style="medium">
        <color rgb="FF0070C0"/>
      </top>
      <bottom/>
      <diagonal/>
    </border>
    <border>
      <left style="medium">
        <color rgb="FF0070C0"/>
      </left>
      <right/>
      <top/>
      <bottom style="medium">
        <color theme="0" tint="-0.34998626667073579"/>
      </bottom>
      <diagonal/>
    </border>
    <border>
      <left style="medium">
        <color theme="0" tint="-0.34998626667073579"/>
      </left>
      <right style="medium">
        <color theme="0"/>
      </right>
      <top/>
      <bottom/>
      <diagonal/>
    </border>
    <border>
      <left style="medium">
        <color theme="0" tint="-0.34998626667073579"/>
      </left>
      <right/>
      <top/>
      <bottom/>
      <diagonal/>
    </border>
    <border>
      <left style="medium">
        <color theme="0" tint="-0.34998626667073579"/>
      </left>
      <right style="thin">
        <color indexed="64"/>
      </right>
      <top/>
      <bottom/>
      <diagonal/>
    </border>
    <border>
      <left style="thin">
        <color rgb="FFFFFFFF"/>
      </left>
      <right style="medium">
        <color rgb="FF0070C0"/>
      </right>
      <top style="thin">
        <color rgb="FFFFFFFF"/>
      </top>
      <bottom/>
      <diagonal/>
    </border>
    <border>
      <left style="thin">
        <color rgb="FFFFFFFF"/>
      </left>
      <right style="medium">
        <color rgb="FF0070C0"/>
      </right>
      <top/>
      <bottom style="thin">
        <color theme="0"/>
      </bottom>
      <diagonal/>
    </border>
    <border>
      <left style="medium">
        <color rgb="FF0070C0"/>
      </left>
      <right/>
      <top/>
      <bottom style="thin">
        <color theme="0"/>
      </bottom>
      <diagonal/>
    </border>
    <border>
      <left style="medium">
        <color rgb="FF0070C0"/>
      </left>
      <right/>
      <top style="thin">
        <color theme="0"/>
      </top>
      <bottom/>
      <diagonal/>
    </border>
    <border>
      <left style="medium">
        <color rgb="FF0070C0"/>
      </left>
      <right/>
      <top style="thin">
        <color theme="4"/>
      </top>
      <bottom style="medium">
        <color rgb="FF808080"/>
      </bottom>
      <diagonal/>
    </border>
    <border>
      <left style="thin">
        <color rgb="FFFFFFFF"/>
      </left>
      <right style="thin">
        <color rgb="FFFFFFFF"/>
      </right>
      <top style="thin">
        <color rgb="FFFFFFFF"/>
      </top>
      <bottom style="thin">
        <color rgb="FFFFFFFF"/>
      </bottom>
      <diagonal/>
    </border>
    <border>
      <left style="thin">
        <color theme="0"/>
      </left>
      <right style="thin">
        <color theme="0"/>
      </right>
      <top style="thin">
        <color rgb="FFFFFFFF"/>
      </top>
      <bottom style="thin">
        <color rgb="FFFFFFFF"/>
      </bottom>
      <diagonal/>
    </border>
    <border>
      <left style="thin">
        <color theme="0"/>
      </left>
      <right style="thin">
        <color theme="0"/>
      </right>
      <top/>
      <bottom style="thin">
        <color rgb="FFFFFFFF"/>
      </bottom>
      <diagonal/>
    </border>
    <border>
      <left/>
      <right style="thick">
        <color rgb="FF4F81BD"/>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medium">
        <color theme="0"/>
      </left>
      <right style="medium">
        <color theme="0"/>
      </right>
      <top style="medium">
        <color theme="0"/>
      </top>
      <bottom/>
      <diagonal/>
    </border>
    <border>
      <left style="thin">
        <color rgb="FF4F81BD"/>
      </left>
      <right/>
      <top/>
      <bottom/>
      <diagonal/>
    </border>
    <border>
      <left/>
      <right style="thin">
        <color rgb="FF4F81BD"/>
      </right>
      <top/>
      <bottom/>
      <diagonal/>
    </border>
    <border>
      <left style="thin">
        <color rgb="FF4F81BD"/>
      </left>
      <right/>
      <top/>
      <bottom style="thin">
        <color rgb="FF4F81BD"/>
      </bottom>
      <diagonal/>
    </border>
    <border>
      <left/>
      <right/>
      <top/>
      <bottom style="thin">
        <color rgb="FF4F81BD"/>
      </bottom>
      <diagonal/>
    </border>
    <border>
      <left/>
      <right style="thin">
        <color theme="0"/>
      </right>
      <top/>
      <bottom style="thin">
        <color theme="0"/>
      </bottom>
      <diagonal/>
    </border>
    <border>
      <left style="thin">
        <color theme="0"/>
      </left>
      <right style="medium">
        <color rgb="FF0070C0"/>
      </right>
      <top/>
      <bottom style="thin">
        <color theme="0"/>
      </bottom>
      <diagonal/>
    </border>
    <border>
      <left/>
      <right style="thin">
        <color theme="0"/>
      </right>
      <top style="thin">
        <color theme="0"/>
      </top>
      <bottom style="thin">
        <color theme="0"/>
      </bottom>
      <diagonal/>
    </border>
    <border>
      <left/>
      <right style="thin">
        <color theme="0"/>
      </right>
      <top style="thin">
        <color rgb="FFFFFFFF"/>
      </top>
      <bottom style="thin">
        <color theme="0"/>
      </bottom>
      <diagonal/>
    </border>
    <border>
      <left style="thin">
        <color theme="0"/>
      </left>
      <right style="medium">
        <color rgb="FF0070C0"/>
      </right>
      <top style="thin">
        <color rgb="FFFFFFFF"/>
      </top>
      <bottom style="thin">
        <color theme="0"/>
      </bottom>
      <diagonal/>
    </border>
    <border>
      <left style="thin">
        <color theme="0"/>
      </left>
      <right style="medium">
        <color rgb="FF0070C0"/>
      </right>
      <top style="thin">
        <color theme="0"/>
      </top>
      <bottom style="thin">
        <color theme="0"/>
      </bottom>
      <diagonal/>
    </border>
    <border>
      <left/>
      <right style="medium">
        <color theme="0"/>
      </right>
      <top style="thin">
        <color rgb="FFFFFFFF"/>
      </top>
      <bottom style="thin">
        <color rgb="FF4F81BD"/>
      </bottom>
      <diagonal/>
    </border>
    <border>
      <left/>
      <right style="thick">
        <color rgb="FF4F81BD"/>
      </right>
      <top/>
      <bottom style="medium">
        <color theme="0" tint="-0.34998626667073579"/>
      </bottom>
      <diagonal/>
    </border>
    <border>
      <left style="thin">
        <color theme="0"/>
      </left>
      <right style="thick">
        <color rgb="FF4F81BD"/>
      </right>
      <top style="thin">
        <color rgb="FFFFFFFF"/>
      </top>
      <bottom style="thin">
        <color rgb="FFFFFFFF"/>
      </bottom>
      <diagonal/>
    </border>
    <border>
      <left style="thin">
        <color rgb="FFFFFFFF"/>
      </left>
      <right style="thick">
        <color rgb="FF4F81BD"/>
      </right>
      <top style="thin">
        <color rgb="FFFFFFFF"/>
      </top>
      <bottom style="thin">
        <color rgb="FFFFFFFF"/>
      </bottom>
      <diagonal/>
    </border>
    <border>
      <left/>
      <right style="thick">
        <color rgb="FF4F81BD"/>
      </right>
      <top style="thin">
        <color rgb="FFFFFFFF"/>
      </top>
      <bottom style="thin">
        <color rgb="FFFFFFFF"/>
      </bottom>
      <diagonal/>
    </border>
    <border>
      <left/>
      <right style="thick">
        <color rgb="FF4F81BD"/>
      </right>
      <top/>
      <bottom style="medium">
        <color rgb="FF808080"/>
      </bottom>
      <diagonal/>
    </border>
    <border>
      <left/>
      <right style="thick">
        <color rgb="FF4F81BD"/>
      </right>
      <top style="medium">
        <color rgb="FF808080"/>
      </top>
      <bottom style="thin">
        <color rgb="FFFFFFFF"/>
      </bottom>
      <diagonal/>
    </border>
    <border>
      <left style="thin">
        <color rgb="FFFFFFFF"/>
      </left>
      <right style="thick">
        <color rgb="FF4F81BD"/>
      </right>
      <top style="thin">
        <color rgb="FFFFFFFF"/>
      </top>
      <bottom style="thin">
        <color rgb="FF4F81BD"/>
      </bottom>
      <diagonal/>
    </border>
    <border>
      <left style="thick">
        <color rgb="FF4F81BD"/>
      </left>
      <right/>
      <top/>
      <bottom/>
      <diagonal/>
    </border>
    <border>
      <left style="thick">
        <color rgb="FF4F81BD"/>
      </left>
      <right/>
      <top style="thick">
        <color rgb="FF4F81BD"/>
      </top>
      <bottom/>
      <diagonal/>
    </border>
    <border>
      <left/>
      <right/>
      <top style="thick">
        <color rgb="FF4F81BD"/>
      </top>
      <bottom/>
      <diagonal/>
    </border>
    <border>
      <left/>
      <right style="thick">
        <color rgb="FF4F81BD"/>
      </right>
      <top style="thick">
        <color rgb="FF4F81BD"/>
      </top>
      <bottom style="thick">
        <color rgb="FF4F81BD"/>
      </bottom>
      <diagonal/>
    </border>
    <border>
      <left/>
      <right style="thick">
        <color theme="3" tint="0.39997558519241921"/>
      </right>
      <top/>
      <bottom/>
      <diagonal/>
    </border>
    <border>
      <left style="thick">
        <color rgb="FF4F81BD"/>
      </left>
      <right/>
      <top/>
      <bottom style="medium">
        <color rgb="FF4F81BD"/>
      </bottom>
      <diagonal/>
    </border>
    <border>
      <left/>
      <right/>
      <top/>
      <bottom style="medium">
        <color rgb="FF4F81BD"/>
      </bottom>
      <diagonal/>
    </border>
    <border>
      <left/>
      <right style="thick">
        <color rgb="FF4F81BD"/>
      </right>
      <top/>
      <bottom style="medium">
        <color rgb="FF4F81BD"/>
      </bottom>
      <diagonal/>
    </border>
    <border>
      <left style="thick">
        <color rgb="FF4F81BD"/>
      </left>
      <right/>
      <top/>
      <bottom style="thick">
        <color rgb="FF4F81BD"/>
      </bottom>
      <diagonal/>
    </border>
    <border>
      <left/>
      <right/>
      <top/>
      <bottom style="thick">
        <color rgb="FF4F81BD"/>
      </bottom>
      <diagonal/>
    </border>
    <border>
      <left/>
      <right style="thick">
        <color rgb="FF4F81BD"/>
      </right>
      <top/>
      <bottom style="thick">
        <color rgb="FF4F81BD"/>
      </bottom>
      <diagonal/>
    </border>
    <border>
      <left style="thick">
        <color rgb="FF4F81BD"/>
      </left>
      <right/>
      <top style="thick">
        <color rgb="FF4F81BD"/>
      </top>
      <bottom style="thin">
        <color rgb="FF4F81BD"/>
      </bottom>
      <diagonal/>
    </border>
    <border>
      <left/>
      <right/>
      <top style="thick">
        <color rgb="FF4F81BD"/>
      </top>
      <bottom style="thin">
        <color rgb="FF4F81BD"/>
      </bottom>
      <diagonal/>
    </border>
    <border>
      <left/>
      <right style="thick">
        <color rgb="FF4F81BD"/>
      </right>
      <top style="thick">
        <color rgb="FF4F81BD"/>
      </top>
      <bottom style="thin">
        <color rgb="FF4F81BD"/>
      </bottom>
      <diagonal/>
    </border>
    <border>
      <left style="thick">
        <color rgb="FF4F81BD"/>
      </left>
      <right/>
      <top style="thick">
        <color rgb="FF4F81BD"/>
      </top>
      <bottom style="thick">
        <color rgb="FF4F81BD"/>
      </bottom>
      <diagonal/>
    </border>
    <border>
      <left/>
      <right/>
      <top style="thick">
        <color rgb="FF4F81BD"/>
      </top>
      <bottom style="thick">
        <color rgb="FF4F81BD"/>
      </bottom>
      <diagonal/>
    </border>
    <border>
      <left style="thick">
        <color rgb="FF4F81BD"/>
      </left>
      <right/>
      <top/>
      <bottom style="thick">
        <color theme="0"/>
      </bottom>
      <diagonal/>
    </border>
    <border>
      <left/>
      <right style="thick">
        <color rgb="FF4F81BD"/>
      </right>
      <top style="thick">
        <color rgb="FF4F81BD"/>
      </top>
      <bottom/>
      <diagonal/>
    </border>
    <border>
      <left/>
      <right/>
      <top style="medium">
        <color rgb="FF4F81BD"/>
      </top>
      <bottom style="medium">
        <color rgb="FF4F81BD"/>
      </bottom>
      <diagonal/>
    </border>
    <border>
      <left style="thick">
        <color rgb="FF4F81BD"/>
      </left>
      <right/>
      <top style="thin">
        <color rgb="FF4F81BD"/>
      </top>
      <bottom style="medium">
        <color rgb="FF4F81BD"/>
      </bottom>
      <diagonal/>
    </border>
    <border>
      <left/>
      <right/>
      <top style="thin">
        <color rgb="FF4F81BD"/>
      </top>
      <bottom style="medium">
        <color rgb="FF4F81BD"/>
      </bottom>
      <diagonal/>
    </border>
    <border>
      <left/>
      <right style="thick">
        <color rgb="FF4F81BD"/>
      </right>
      <top style="thin">
        <color rgb="FF4F81BD"/>
      </top>
      <bottom style="medium">
        <color rgb="FF4F81BD"/>
      </bottom>
      <diagonal/>
    </border>
    <border>
      <left style="thick">
        <color rgb="FF4F81BD"/>
      </left>
      <right/>
      <top style="medium">
        <color rgb="FF4F81BD"/>
      </top>
      <bottom style="medium">
        <color rgb="FF4F81BD"/>
      </bottom>
      <diagonal/>
    </border>
    <border>
      <left/>
      <right style="thick">
        <color rgb="FF4F81BD"/>
      </right>
      <top style="medium">
        <color rgb="FF4F81BD"/>
      </top>
      <bottom style="medium">
        <color rgb="FF4F81BD"/>
      </bottom>
      <diagonal/>
    </border>
    <border>
      <left style="thick">
        <color theme="3" tint="0.39997558519241921"/>
      </left>
      <right/>
      <top/>
      <bottom/>
      <diagonal/>
    </border>
    <border>
      <left style="thick">
        <color theme="3" tint="0.39997558519241921"/>
      </left>
      <right/>
      <top/>
      <bottom style="medium">
        <color rgb="FF4F81BD"/>
      </bottom>
      <diagonal/>
    </border>
    <border>
      <left/>
      <right style="thick">
        <color theme="3" tint="0.39997558519241921"/>
      </right>
      <top/>
      <bottom style="medium">
        <color rgb="FF4F81BD"/>
      </bottom>
      <diagonal/>
    </border>
    <border>
      <left/>
      <right/>
      <top style="thick">
        <color rgb="FF4F81BD"/>
      </top>
      <bottom style="medium">
        <color theme="0"/>
      </bottom>
      <diagonal/>
    </border>
    <border>
      <left/>
      <right style="thick">
        <color rgb="FF4F81BD"/>
      </right>
      <top style="thick">
        <color rgb="FF4F81BD"/>
      </top>
      <bottom style="medium">
        <color theme="0"/>
      </bottom>
      <diagonal/>
    </border>
    <border>
      <left/>
      <right style="thick">
        <color rgb="FF4F81BD"/>
      </right>
      <top style="medium">
        <color theme="0"/>
      </top>
      <bottom/>
      <diagonal/>
    </border>
    <border>
      <left style="thick">
        <color theme="3" tint="0.39997558519241921"/>
      </left>
      <right/>
      <top style="medium">
        <color rgb="FF4F81BD"/>
      </top>
      <bottom style="medium">
        <color rgb="FF4F81BD"/>
      </bottom>
      <diagonal/>
    </border>
    <border>
      <left/>
      <right style="thick">
        <color theme="3" tint="0.39997558519241921"/>
      </right>
      <top style="medium">
        <color rgb="FF4F81BD"/>
      </top>
      <bottom style="medium">
        <color rgb="FF4F81BD"/>
      </bottom>
      <diagonal/>
    </border>
    <border>
      <left style="thick">
        <color rgb="FF4F81BD"/>
      </left>
      <right/>
      <top style="medium">
        <color rgb="FF4F81BD"/>
      </top>
      <bottom style="medium">
        <color theme="0"/>
      </bottom>
      <diagonal/>
    </border>
    <border>
      <left/>
      <right/>
      <top style="medium">
        <color rgb="FF4F81BD"/>
      </top>
      <bottom style="medium">
        <color theme="0"/>
      </bottom>
      <diagonal/>
    </border>
    <border>
      <left/>
      <right style="thin">
        <color theme="0"/>
      </right>
      <top style="medium">
        <color rgb="FF4F81BD"/>
      </top>
      <bottom style="medium">
        <color theme="0"/>
      </bottom>
      <diagonal/>
    </border>
    <border>
      <left/>
      <right style="thick">
        <color rgb="FF4F81BD"/>
      </right>
      <top style="medium">
        <color rgb="FF4F81BD"/>
      </top>
      <bottom style="medium">
        <color theme="0"/>
      </bottom>
      <diagonal/>
    </border>
    <border>
      <left style="medium">
        <color theme="0"/>
      </left>
      <right/>
      <top style="thick">
        <color rgb="FF4F81BD"/>
      </top>
      <bottom style="thick">
        <color rgb="FF4F81BD"/>
      </bottom>
      <diagonal/>
    </border>
    <border>
      <left style="thin">
        <color rgb="FF4F81BD"/>
      </left>
      <right style="thin">
        <color rgb="FF4F81BD"/>
      </right>
      <top style="thin">
        <color rgb="FF4F81BD"/>
      </top>
      <bottom style="thin">
        <color rgb="FF4F81BD"/>
      </bottom>
      <diagonal/>
    </border>
    <border>
      <left style="thin">
        <color rgb="FF4F81BD"/>
      </left>
      <right style="thick">
        <color rgb="FF4F81BD"/>
      </right>
      <top style="thin">
        <color rgb="FF4F81BD"/>
      </top>
      <bottom style="thin">
        <color rgb="FF4F81BD"/>
      </bottom>
      <diagonal/>
    </border>
    <border>
      <left/>
      <right style="thin">
        <color rgb="FF4F81BD"/>
      </right>
      <top style="thin">
        <color rgb="FF4F81BD"/>
      </top>
      <bottom style="thin">
        <color rgb="FF4F81BD"/>
      </bottom>
      <diagonal/>
    </border>
    <border>
      <left style="thin">
        <color rgb="FF4F81BD"/>
      </left>
      <right/>
      <top style="thin">
        <color rgb="FF4F81BD"/>
      </top>
      <bottom style="thin">
        <color rgb="FF4F81BD"/>
      </bottom>
      <diagonal/>
    </border>
    <border>
      <left/>
      <right/>
      <top style="thin">
        <color rgb="FF4F81BD"/>
      </top>
      <bottom style="thin">
        <color rgb="FF4F81BD"/>
      </bottom>
      <diagonal/>
    </border>
    <border>
      <left style="thick">
        <color rgb="FF4F81BD"/>
      </left>
      <right style="thick">
        <color rgb="FF4F81BD"/>
      </right>
      <top/>
      <bottom/>
      <diagonal/>
    </border>
    <border>
      <left style="thick">
        <color rgb="FF4F81BD"/>
      </left>
      <right style="thick">
        <color rgb="FF4F81BD"/>
      </right>
      <top/>
      <bottom style="thick">
        <color theme="0"/>
      </bottom>
      <diagonal/>
    </border>
    <border>
      <left/>
      <right style="thick">
        <color rgb="FF4F81BD"/>
      </right>
      <top/>
      <bottom style="thin">
        <color rgb="FF4F81BD"/>
      </bottom>
      <diagonal/>
    </border>
    <border>
      <left/>
      <right style="medium">
        <color rgb="FF0070C0"/>
      </right>
      <top/>
      <bottom style="thin">
        <color theme="0"/>
      </bottom>
      <diagonal/>
    </border>
    <border>
      <left/>
      <right style="medium">
        <color rgb="FF0070C0"/>
      </right>
      <top style="medium">
        <color rgb="FF0070C0"/>
      </top>
      <bottom/>
      <diagonal/>
    </border>
    <border>
      <left/>
      <right style="thick">
        <color rgb="FF4F81BD"/>
      </right>
      <top style="thin">
        <color rgb="FFFFFFFF"/>
      </top>
      <bottom/>
      <diagonal/>
    </border>
    <border>
      <left/>
      <right style="thick">
        <color rgb="FF4F81BD"/>
      </right>
      <top/>
      <bottom style="thin">
        <color rgb="FFFFFFFF"/>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right/>
      <top style="thin">
        <color rgb="FFFFFFFF"/>
      </top>
      <bottom style="thick">
        <color rgb="FF4F81BD"/>
      </bottom>
      <diagonal/>
    </border>
    <border>
      <left/>
      <right style="thin">
        <color theme="0"/>
      </right>
      <top style="thin">
        <color rgb="FFFFFFFF"/>
      </top>
      <bottom style="thick">
        <color rgb="FF4F81BD"/>
      </bottom>
      <diagonal/>
    </border>
    <border>
      <left/>
      <right style="thin">
        <color theme="0"/>
      </right>
      <top style="thick">
        <color rgb="FF4F81BD"/>
      </top>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right style="medium">
        <color theme="0"/>
      </right>
      <top style="medium">
        <color theme="0"/>
      </top>
      <bottom/>
      <diagonal/>
    </border>
    <border>
      <left style="thin">
        <color theme="0"/>
      </left>
      <right/>
      <top/>
      <bottom style="medium">
        <color rgb="FF0070C0"/>
      </bottom>
      <diagonal/>
    </border>
    <border>
      <left/>
      <right style="medium">
        <color theme="0"/>
      </right>
      <top/>
      <bottom style="thin">
        <color indexed="64"/>
      </bottom>
      <diagonal/>
    </border>
    <border>
      <left/>
      <right/>
      <top style="thin">
        <color theme="0"/>
      </top>
      <bottom style="medium">
        <color theme="0"/>
      </bottom>
      <diagonal/>
    </border>
    <border>
      <left/>
      <right style="medium">
        <color theme="0"/>
      </right>
      <top style="thin">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style="medium">
        <color theme="0"/>
      </right>
      <top style="thin">
        <color theme="0"/>
      </top>
      <bottom style="thin">
        <color theme="0"/>
      </bottom>
      <diagonal/>
    </border>
    <border>
      <left/>
      <right/>
      <top style="thin">
        <color rgb="FFFFFFFF"/>
      </top>
      <bottom style="thin">
        <color rgb="FF4F81BD"/>
      </bottom>
      <diagonal/>
    </border>
    <border>
      <left/>
      <right style="thin">
        <color rgb="FF4F81BD"/>
      </right>
      <top style="thin">
        <color rgb="FFFFFFFF"/>
      </top>
      <bottom style="thin">
        <color rgb="FF4F81BD"/>
      </bottom>
      <diagonal/>
    </border>
    <border>
      <left/>
      <right style="thin">
        <color rgb="FF4F81BD"/>
      </right>
      <top/>
      <bottom style="thin">
        <color rgb="FFFFFFFF"/>
      </bottom>
      <diagonal/>
    </border>
    <border>
      <left/>
      <right style="thin">
        <color rgb="FF4F81BD"/>
      </right>
      <top style="thin">
        <color rgb="FFFFFFFF"/>
      </top>
      <bottom style="thin">
        <color rgb="FFFFFFFF"/>
      </bottom>
      <diagonal/>
    </border>
    <border>
      <left/>
      <right style="medium">
        <color rgb="FF0070C0"/>
      </right>
      <top style="thin">
        <color theme="0"/>
      </top>
      <bottom/>
      <diagonal/>
    </border>
    <border>
      <left/>
      <right style="thin">
        <color theme="0"/>
      </right>
      <top/>
      <bottom style="medium">
        <color theme="0"/>
      </bottom>
      <diagonal/>
    </border>
    <border>
      <left/>
      <right style="thin">
        <color theme="0"/>
      </right>
      <top/>
      <bottom style="medium">
        <color rgb="FF4F81BD"/>
      </bottom>
      <diagonal/>
    </border>
    <border>
      <left/>
      <right/>
      <top style="thick">
        <color rgb="FF4F81BD"/>
      </top>
      <bottom style="medium">
        <color theme="4"/>
      </bottom>
      <diagonal/>
    </border>
    <border>
      <left style="thick">
        <color rgb="FF4F81BD"/>
      </left>
      <right/>
      <top style="thick">
        <color rgb="FF4F81BD"/>
      </top>
      <bottom style="medium">
        <color theme="4"/>
      </bottom>
      <diagonal/>
    </border>
    <border>
      <left/>
      <right style="thick">
        <color rgb="FF4F81BD"/>
      </right>
      <top style="thick">
        <color rgb="FF4F81BD"/>
      </top>
      <bottom style="medium">
        <color theme="4"/>
      </bottom>
      <diagonal/>
    </border>
    <border>
      <left style="thin">
        <color theme="0"/>
      </left>
      <right style="thin">
        <color theme="0"/>
      </right>
      <top style="thin">
        <color theme="0"/>
      </top>
      <bottom style="medium">
        <color theme="4"/>
      </bottom>
      <diagonal/>
    </border>
    <border>
      <left style="thin">
        <color theme="0"/>
      </left>
      <right style="thin">
        <color theme="0"/>
      </right>
      <top style="medium">
        <color theme="4"/>
      </top>
      <bottom style="medium">
        <color theme="4"/>
      </bottom>
      <diagonal/>
    </border>
    <border>
      <left style="thin">
        <color theme="0"/>
      </left>
      <right style="thin">
        <color theme="0"/>
      </right>
      <top style="medium">
        <color theme="4"/>
      </top>
      <bottom style="thin">
        <color theme="0"/>
      </bottom>
      <diagonal/>
    </border>
    <border>
      <left/>
      <right/>
      <top style="thick">
        <color theme="4"/>
      </top>
      <bottom style="thick">
        <color rgb="FF4F81BD"/>
      </bottom>
      <diagonal/>
    </border>
    <border>
      <left/>
      <right/>
      <top style="thick">
        <color theme="4"/>
      </top>
      <bottom style="thin">
        <color rgb="FFFFFFFF"/>
      </bottom>
      <diagonal/>
    </border>
    <border>
      <left/>
      <right style="thin">
        <color theme="0"/>
      </right>
      <top style="thick">
        <color theme="4"/>
      </top>
      <bottom style="thin">
        <color rgb="FFFFFFFF"/>
      </bottom>
      <diagonal/>
    </border>
    <border>
      <left style="thin">
        <color theme="0"/>
      </left>
      <right style="thin">
        <color theme="0"/>
      </right>
      <top style="thick">
        <color theme="4"/>
      </top>
      <bottom style="thick">
        <color theme="4"/>
      </bottom>
      <diagonal/>
    </border>
    <border>
      <left style="thin">
        <color theme="0"/>
      </left>
      <right style="thin">
        <color theme="0"/>
      </right>
      <top/>
      <bottom style="thick">
        <color theme="4"/>
      </bottom>
      <diagonal/>
    </border>
    <border>
      <left style="thick">
        <color rgb="FF4F81BD"/>
      </left>
      <right/>
      <top style="medium">
        <color rgb="FF4F81BD"/>
      </top>
      <bottom style="medium">
        <color theme="4"/>
      </bottom>
      <diagonal/>
    </border>
    <border>
      <left/>
      <right/>
      <top style="medium">
        <color rgb="FF4F81BD"/>
      </top>
      <bottom style="medium">
        <color theme="4"/>
      </bottom>
      <diagonal/>
    </border>
    <border>
      <left style="thin">
        <color theme="0"/>
      </left>
      <right style="thin">
        <color theme="0"/>
      </right>
      <top/>
      <bottom style="medium">
        <color theme="4"/>
      </bottom>
      <diagonal/>
    </border>
    <border>
      <left/>
      <right style="thick">
        <color rgb="FF4F81BD"/>
      </right>
      <top style="medium">
        <color rgb="FF4F81BD"/>
      </top>
      <bottom style="medium">
        <color theme="4"/>
      </bottom>
      <diagonal/>
    </border>
    <border>
      <left style="thin">
        <color theme="0"/>
      </left>
      <right style="thin">
        <color theme="0"/>
      </right>
      <top style="medium">
        <color theme="4"/>
      </top>
      <bottom/>
      <diagonal/>
    </border>
    <border>
      <left/>
      <right/>
      <top style="medium">
        <color theme="4"/>
      </top>
      <bottom style="thick">
        <color rgb="FF4F81BD"/>
      </bottom>
      <diagonal/>
    </border>
    <border>
      <left style="thick">
        <color theme="4"/>
      </left>
      <right/>
      <top/>
      <bottom/>
      <diagonal/>
    </border>
    <border>
      <left style="thick">
        <color rgb="FF4F81BD"/>
      </left>
      <right/>
      <top style="medium">
        <color theme="4"/>
      </top>
      <bottom style="medium">
        <color theme="4"/>
      </bottom>
      <diagonal/>
    </border>
    <border>
      <left/>
      <right/>
      <top style="medium">
        <color theme="4"/>
      </top>
      <bottom style="medium">
        <color theme="4"/>
      </bottom>
      <diagonal/>
    </border>
    <border>
      <left/>
      <right style="thick">
        <color rgb="FF4F81BD"/>
      </right>
      <top style="medium">
        <color theme="4"/>
      </top>
      <bottom style="medium">
        <color theme="4"/>
      </bottom>
      <diagonal/>
    </border>
    <border>
      <left style="thick">
        <color rgb="FF4F81BD"/>
      </left>
      <right/>
      <top/>
      <bottom style="medium">
        <color theme="4"/>
      </bottom>
      <diagonal/>
    </border>
    <border>
      <left/>
      <right/>
      <top/>
      <bottom style="medium">
        <color theme="4"/>
      </bottom>
      <diagonal/>
    </border>
    <border>
      <left/>
      <right style="thick">
        <color rgb="FF4F81BD"/>
      </right>
      <top/>
      <bottom style="medium">
        <color theme="4"/>
      </bottom>
      <diagonal/>
    </border>
    <border>
      <left style="thick">
        <color rgb="FF4F81BD"/>
      </left>
      <right style="thick">
        <color theme="4"/>
      </right>
      <top/>
      <bottom/>
      <diagonal/>
    </border>
    <border>
      <left/>
      <right/>
      <top style="medium">
        <color theme="4"/>
      </top>
      <bottom style="thick">
        <color theme="4"/>
      </bottom>
      <diagonal/>
    </border>
    <border>
      <left/>
      <right style="thick">
        <color rgb="FF4F81BD"/>
      </right>
      <top style="medium">
        <color theme="4"/>
      </top>
      <bottom style="thick">
        <color theme="4"/>
      </bottom>
      <diagonal/>
    </border>
    <border>
      <left/>
      <right style="thick">
        <color theme="4"/>
      </right>
      <top style="thick">
        <color rgb="FF4F81BD"/>
      </top>
      <bottom style="medium">
        <color theme="4"/>
      </bottom>
      <diagonal/>
    </border>
  </borders>
  <cellStyleXfs count="4">
    <xf numFmtId="0" fontId="0" fillId="0" borderId="0"/>
    <xf numFmtId="0" fontId="24" fillId="0" borderId="0"/>
    <xf numFmtId="0" fontId="24" fillId="0" borderId="0"/>
    <xf numFmtId="9" fontId="23" fillId="0" borderId="0" applyFont="0" applyFill="0" applyBorder="0" applyAlignment="0" applyProtection="0"/>
  </cellStyleXfs>
  <cellXfs count="720">
    <xf numFmtId="0" fontId="0" fillId="0" borderId="0" xfId="0"/>
    <xf numFmtId="164" fontId="25" fillId="2" borderId="10" xfId="0" applyNumberFormat="1" applyFont="1" applyFill="1" applyBorder="1" applyAlignment="1" applyProtection="1">
      <alignment vertical="center"/>
      <protection locked="0"/>
    </xf>
    <xf numFmtId="164" fontId="25" fillId="2" borderId="11" xfId="0" applyNumberFormat="1" applyFont="1" applyFill="1" applyBorder="1" applyAlignment="1" applyProtection="1">
      <alignment vertical="center"/>
      <protection locked="0"/>
    </xf>
    <xf numFmtId="164" fontId="25" fillId="2" borderId="12" xfId="0" applyNumberFormat="1" applyFont="1" applyFill="1" applyBorder="1" applyAlignment="1" applyProtection="1">
      <alignment vertical="center"/>
      <protection locked="0"/>
    </xf>
    <xf numFmtId="164" fontId="25" fillId="2" borderId="13" xfId="0" applyNumberFormat="1" applyFont="1" applyFill="1" applyBorder="1" applyAlignment="1" applyProtection="1">
      <alignment vertical="center"/>
      <protection locked="0"/>
    </xf>
    <xf numFmtId="164" fontId="25" fillId="2" borderId="0" xfId="0" applyNumberFormat="1" applyFont="1" applyFill="1" applyAlignment="1" applyProtection="1">
      <alignment vertical="center"/>
      <protection locked="0"/>
    </xf>
    <xf numFmtId="164" fontId="25" fillId="2" borderId="14" xfId="0" applyNumberFormat="1" applyFont="1" applyFill="1" applyBorder="1" applyAlignment="1" applyProtection="1">
      <alignment vertical="center"/>
      <protection locked="0"/>
    </xf>
    <xf numFmtId="164" fontId="26" fillId="2" borderId="14" xfId="0" applyNumberFormat="1" applyFont="1" applyFill="1" applyBorder="1" applyAlignment="1" applyProtection="1">
      <alignment vertical="center"/>
      <protection locked="0"/>
    </xf>
    <xf numFmtId="0" fontId="27" fillId="0" borderId="1" xfId="0" applyFont="1" applyBorder="1" applyAlignment="1" applyProtection="1">
      <alignment wrapText="1"/>
      <protection locked="0"/>
    </xf>
    <xf numFmtId="0" fontId="27" fillId="0" borderId="2" xfId="0" applyFont="1" applyBorder="1" applyAlignment="1" applyProtection="1">
      <alignment wrapText="1"/>
      <protection locked="0"/>
    </xf>
    <xf numFmtId="0" fontId="25" fillId="0" borderId="0" xfId="0" applyFont="1" applyAlignment="1">
      <alignment vertical="center"/>
    </xf>
    <xf numFmtId="164" fontId="25" fillId="2" borderId="15" xfId="0" applyNumberFormat="1" applyFont="1" applyFill="1" applyBorder="1" applyAlignment="1" applyProtection="1">
      <alignment vertical="center"/>
      <protection locked="0"/>
    </xf>
    <xf numFmtId="0" fontId="0" fillId="3" borderId="0" xfId="0" applyFill="1"/>
    <xf numFmtId="0" fontId="27" fillId="4" borderId="0" xfId="0" applyFont="1" applyFill="1"/>
    <xf numFmtId="0" fontId="0" fillId="4" borderId="0" xfId="0" applyFill="1"/>
    <xf numFmtId="0" fontId="27" fillId="4" borderId="16" xfId="0" applyFont="1" applyFill="1" applyBorder="1"/>
    <xf numFmtId="0" fontId="0" fillId="4" borderId="17" xfId="0" applyFill="1" applyBorder="1"/>
    <xf numFmtId="0" fontId="27" fillId="4" borderId="0" xfId="0" applyFont="1" applyFill="1" applyAlignment="1">
      <alignment wrapText="1"/>
    </xf>
    <xf numFmtId="0" fontId="28" fillId="4" borderId="16" xfId="0" applyFont="1" applyFill="1" applyBorder="1" applyAlignment="1">
      <alignment horizontal="center"/>
    </xf>
    <xf numFmtId="0" fontId="28" fillId="4" borderId="0" xfId="0" applyFont="1" applyFill="1" applyAlignment="1">
      <alignment horizontal="center"/>
    </xf>
    <xf numFmtId="0" fontId="27" fillId="0" borderId="1" xfId="0" applyFont="1" applyBorder="1" applyAlignment="1">
      <alignment wrapText="1"/>
    </xf>
    <xf numFmtId="0" fontId="27" fillId="4" borderId="18" xfId="0" applyFont="1" applyFill="1" applyBorder="1"/>
    <xf numFmtId="0" fontId="27" fillId="0" borderId="3" xfId="0" applyFont="1" applyBorder="1" applyAlignment="1">
      <alignment wrapText="1"/>
    </xf>
    <xf numFmtId="164" fontId="25" fillId="2" borderId="19" xfId="0" applyNumberFormat="1" applyFont="1" applyFill="1" applyBorder="1" applyAlignment="1" applyProtection="1">
      <alignment vertical="center"/>
      <protection locked="0"/>
    </xf>
    <xf numFmtId="164" fontId="25" fillId="2" borderId="20" xfId="0" applyNumberFormat="1" applyFont="1" applyFill="1" applyBorder="1" applyAlignment="1" applyProtection="1">
      <alignment vertical="center"/>
      <protection locked="0"/>
    </xf>
    <xf numFmtId="164" fontId="25" fillId="2" borderId="18" xfId="0" applyNumberFormat="1" applyFont="1" applyFill="1" applyBorder="1" applyAlignment="1" applyProtection="1">
      <alignment vertical="center"/>
      <protection locked="0"/>
    </xf>
    <xf numFmtId="164" fontId="25" fillId="2" borderId="21" xfId="0" applyNumberFormat="1" applyFont="1" applyFill="1" applyBorder="1" applyAlignment="1" applyProtection="1">
      <alignment vertical="center"/>
      <protection locked="0"/>
    </xf>
    <xf numFmtId="164" fontId="25" fillId="2" borderId="22" xfId="0" applyNumberFormat="1" applyFont="1" applyFill="1" applyBorder="1" applyAlignment="1" applyProtection="1">
      <alignment vertical="center"/>
      <protection locked="0"/>
    </xf>
    <xf numFmtId="164" fontId="25" fillId="2" borderId="23" xfId="0" applyNumberFormat="1" applyFont="1" applyFill="1" applyBorder="1" applyAlignment="1" applyProtection="1">
      <alignment vertical="center"/>
      <protection locked="0"/>
    </xf>
    <xf numFmtId="0" fontId="25" fillId="5" borderId="0" xfId="0" applyFont="1" applyFill="1"/>
    <xf numFmtId="0" fontId="26" fillId="0" borderId="0" xfId="0" applyFont="1" applyAlignment="1">
      <alignment wrapText="1"/>
    </xf>
    <xf numFmtId="0" fontId="29" fillId="0" borderId="0" xfId="0" applyFont="1"/>
    <xf numFmtId="0" fontId="25" fillId="2" borderId="15" xfId="0" quotePrefix="1" applyFont="1" applyFill="1" applyBorder="1" applyAlignment="1">
      <alignment horizontal="right" vertical="center"/>
    </xf>
    <xf numFmtId="0" fontId="25" fillId="0" borderId="0" xfId="0" applyFont="1"/>
    <xf numFmtId="0" fontId="30" fillId="0" borderId="0" xfId="0" applyFont="1" applyAlignment="1">
      <alignment horizontal="left" vertical="center"/>
    </xf>
    <xf numFmtId="0" fontId="31" fillId="5" borderId="0" xfId="0" applyFont="1" applyFill="1"/>
    <xf numFmtId="0" fontId="32" fillId="6" borderId="24" xfId="0" applyFont="1" applyFill="1" applyBorder="1" applyAlignment="1">
      <alignment horizontal="center" wrapText="1"/>
    </xf>
    <xf numFmtId="0" fontId="25" fillId="0" borderId="25" xfId="0" applyFont="1" applyBorder="1"/>
    <xf numFmtId="0" fontId="25" fillId="0" borderId="26" xfId="0" applyFont="1" applyBorder="1"/>
    <xf numFmtId="0" fontId="26" fillId="5" borderId="0" xfId="0" applyFont="1" applyFill="1"/>
    <xf numFmtId="164" fontId="26" fillId="0" borderId="12" xfId="0" applyNumberFormat="1" applyFont="1" applyBorder="1" applyAlignment="1">
      <alignment vertical="center"/>
    </xf>
    <xf numFmtId="0" fontId="33" fillId="0" borderId="0" xfId="0" applyFont="1"/>
    <xf numFmtId="0" fontId="9" fillId="0" borderId="0" xfId="0" applyFont="1"/>
    <xf numFmtId="164" fontId="25" fillId="0" borderId="12" xfId="0" applyNumberFormat="1" applyFont="1" applyBorder="1" applyAlignment="1">
      <alignment vertical="center"/>
    </xf>
    <xf numFmtId="14" fontId="32" fillId="6" borderId="24" xfId="0" applyNumberFormat="1" applyFont="1" applyFill="1" applyBorder="1" applyAlignment="1">
      <alignment horizontal="center" wrapText="1"/>
    </xf>
    <xf numFmtId="164" fontId="26" fillId="0" borderId="0" xfId="0" applyNumberFormat="1" applyFont="1" applyAlignment="1">
      <alignment vertical="center"/>
    </xf>
    <xf numFmtId="164" fontId="25" fillId="0" borderId="0" xfId="0" applyNumberFormat="1" applyFont="1" applyAlignment="1">
      <alignment vertical="center"/>
    </xf>
    <xf numFmtId="0" fontId="25" fillId="0" borderId="18" xfId="0" applyFont="1" applyBorder="1"/>
    <xf numFmtId="0" fontId="25" fillId="0" borderId="27" xfId="0" applyFont="1" applyBorder="1"/>
    <xf numFmtId="3" fontId="26" fillId="0" borderId="0" xfId="0" applyNumberFormat="1" applyFont="1" applyAlignment="1">
      <alignment vertical="center"/>
    </xf>
    <xf numFmtId="164" fontId="26" fillId="0" borderId="0" xfId="0" applyNumberFormat="1" applyFont="1" applyAlignment="1">
      <alignment horizontal="right" vertical="center"/>
    </xf>
    <xf numFmtId="0" fontId="32" fillId="4" borderId="0" xfId="0" applyFont="1" applyFill="1" applyAlignment="1">
      <alignment horizontal="center" wrapText="1"/>
    </xf>
    <xf numFmtId="0" fontId="25" fillId="0" borderId="28" xfId="0" applyFont="1" applyBorder="1"/>
    <xf numFmtId="0" fontId="25" fillId="0" borderId="24" xfId="0" applyFont="1" applyBorder="1"/>
    <xf numFmtId="164" fontId="26" fillId="2" borderId="0" xfId="0" applyNumberFormat="1" applyFont="1" applyFill="1" applyAlignment="1" applyProtection="1">
      <alignment vertical="center"/>
      <protection locked="0"/>
    </xf>
    <xf numFmtId="0" fontId="25" fillId="2" borderId="0" xfId="0" applyFont="1" applyFill="1" applyProtection="1">
      <protection locked="0"/>
    </xf>
    <xf numFmtId="164" fontId="25" fillId="0" borderId="18" xfId="0" applyNumberFormat="1" applyFont="1" applyBorder="1" applyAlignment="1">
      <alignment vertical="center"/>
    </xf>
    <xf numFmtId="0" fontId="25" fillId="0" borderId="29" xfId="0" applyFont="1" applyBorder="1"/>
    <xf numFmtId="0" fontId="25" fillId="0" borderId="30" xfId="0" applyFont="1" applyBorder="1" applyAlignment="1">
      <alignment vertical="center"/>
    </xf>
    <xf numFmtId="164" fontId="25" fillId="2" borderId="31" xfId="0" applyNumberFormat="1" applyFont="1" applyFill="1" applyBorder="1" applyAlignment="1" applyProtection="1">
      <alignment vertical="center"/>
      <protection locked="0"/>
    </xf>
    <xf numFmtId="164" fontId="25" fillId="2" borderId="32" xfId="0" applyNumberFormat="1" applyFont="1" applyFill="1" applyBorder="1" applyAlignment="1" applyProtection="1">
      <alignment vertical="center"/>
      <protection locked="0"/>
    </xf>
    <xf numFmtId="0" fontId="26" fillId="2" borderId="33" xfId="0" applyFont="1" applyFill="1" applyBorder="1" applyAlignment="1" applyProtection="1">
      <alignment horizontal="center" wrapText="1"/>
      <protection locked="0"/>
    </xf>
    <xf numFmtId="0" fontId="34" fillId="0" borderId="0" xfId="0" applyFont="1" applyAlignment="1">
      <alignment horizontal="center" wrapText="1"/>
    </xf>
    <xf numFmtId="0" fontId="34" fillId="0" borderId="0" xfId="0" applyFont="1" applyAlignment="1">
      <alignment wrapText="1"/>
    </xf>
    <xf numFmtId="0" fontId="13" fillId="0" borderId="0" xfId="0" applyFont="1" applyAlignment="1">
      <alignment horizontal="left" vertical="top" wrapText="1"/>
    </xf>
    <xf numFmtId="0" fontId="31" fillId="0" borderId="0" xfId="0" applyFont="1"/>
    <xf numFmtId="0" fontId="26" fillId="0" borderId="0" xfId="0" applyFont="1"/>
    <xf numFmtId="0" fontId="26" fillId="0" borderId="0" xfId="0" applyFont="1" applyAlignment="1">
      <alignment vertical="center" wrapText="1"/>
    </xf>
    <xf numFmtId="10" fontId="25" fillId="0" borderId="34" xfId="3" applyNumberFormat="1" applyFont="1" applyBorder="1" applyAlignment="1" applyProtection="1">
      <alignment vertical="center"/>
    </xf>
    <xf numFmtId="0" fontId="25" fillId="0" borderId="0" xfId="0" applyFont="1" applyAlignment="1">
      <alignment horizontal="left" vertical="center"/>
    </xf>
    <xf numFmtId="164" fontId="25" fillId="2" borderId="35" xfId="0" applyNumberFormat="1" applyFont="1" applyFill="1" applyBorder="1" applyAlignment="1" applyProtection="1">
      <alignment vertical="center"/>
      <protection locked="0"/>
    </xf>
    <xf numFmtId="164" fontId="25" fillId="2" borderId="36" xfId="0" applyNumberFormat="1" applyFont="1" applyFill="1" applyBorder="1" applyAlignment="1" applyProtection="1">
      <alignment vertical="center"/>
      <protection locked="0"/>
    </xf>
    <xf numFmtId="164" fontId="26" fillId="0" borderId="34" xfId="0" applyNumberFormat="1" applyFont="1" applyBorder="1" applyAlignment="1">
      <alignment vertical="center"/>
    </xf>
    <xf numFmtId="164" fontId="25" fillId="0" borderId="34" xfId="0" applyNumberFormat="1" applyFont="1" applyBorder="1" applyAlignment="1">
      <alignment vertical="center"/>
    </xf>
    <xf numFmtId="164" fontId="25" fillId="2" borderId="37" xfId="0" applyNumberFormat="1" applyFont="1" applyFill="1" applyBorder="1" applyAlignment="1" applyProtection="1">
      <alignment vertical="center"/>
      <protection locked="0"/>
    </xf>
    <xf numFmtId="164" fontId="25" fillId="2" borderId="38" xfId="0" applyNumberFormat="1" applyFont="1" applyFill="1" applyBorder="1" applyAlignment="1" applyProtection="1">
      <alignment vertical="center"/>
      <protection locked="0"/>
    </xf>
    <xf numFmtId="164" fontId="25" fillId="2" borderId="39" xfId="0" applyNumberFormat="1" applyFont="1" applyFill="1" applyBorder="1" applyAlignment="1" applyProtection="1">
      <alignment vertical="center"/>
      <protection locked="0"/>
    </xf>
    <xf numFmtId="164" fontId="26" fillId="2" borderId="39" xfId="0" applyNumberFormat="1" applyFont="1" applyFill="1" applyBorder="1" applyAlignment="1" applyProtection="1">
      <alignment vertical="center"/>
      <protection locked="0"/>
    </xf>
    <xf numFmtId="164" fontId="25" fillId="2" borderId="40" xfId="0" applyNumberFormat="1" applyFont="1" applyFill="1" applyBorder="1" applyAlignment="1" applyProtection="1">
      <alignment vertical="center"/>
      <protection locked="0"/>
    </xf>
    <xf numFmtId="164" fontId="25" fillId="2" borderId="41" xfId="0" applyNumberFormat="1" applyFont="1" applyFill="1" applyBorder="1" applyAlignment="1" applyProtection="1">
      <alignment vertical="center"/>
      <protection locked="0"/>
    </xf>
    <xf numFmtId="0" fontId="25" fillId="2" borderId="39" xfId="0" applyFont="1" applyFill="1" applyBorder="1" applyProtection="1">
      <protection locked="0"/>
    </xf>
    <xf numFmtId="0" fontId="26" fillId="2" borderId="42" xfId="0" applyFont="1" applyFill="1" applyBorder="1" applyAlignment="1" applyProtection="1">
      <alignment horizontal="center" wrapText="1"/>
      <protection locked="0"/>
    </xf>
    <xf numFmtId="0" fontId="30" fillId="0" borderId="0" xfId="0" applyFont="1"/>
    <xf numFmtId="0" fontId="35" fillId="0" borderId="0" xfId="0" applyFont="1"/>
    <xf numFmtId="0" fontId="30" fillId="0" borderId="0" xfId="0" applyFont="1" applyAlignment="1">
      <alignment vertical="center"/>
    </xf>
    <xf numFmtId="0" fontId="30" fillId="0" borderId="0" xfId="0" applyFont="1" applyAlignment="1">
      <alignment horizontal="left" vertical="center" indent="1"/>
    </xf>
    <xf numFmtId="0" fontId="25" fillId="0" borderId="0" xfId="0" applyFont="1" applyAlignment="1">
      <alignment horizontal="left" vertical="center" wrapText="1"/>
    </xf>
    <xf numFmtId="0" fontId="30" fillId="0" borderId="0" xfId="0" applyFont="1" applyAlignment="1">
      <alignment horizontal="left" vertical="center" wrapText="1"/>
    </xf>
    <xf numFmtId="0" fontId="32" fillId="6" borderId="24" xfId="0" applyFont="1" applyFill="1" applyBorder="1" applyAlignment="1">
      <alignment vertical="center"/>
    </xf>
    <xf numFmtId="0" fontId="30" fillId="0" borderId="0" xfId="0" applyFont="1" applyAlignment="1">
      <alignment horizontal="left"/>
    </xf>
    <xf numFmtId="0" fontId="36" fillId="0" borderId="0" xfId="0" applyFont="1" applyAlignment="1">
      <alignment horizontal="left"/>
    </xf>
    <xf numFmtId="0" fontId="30" fillId="0" borderId="0" xfId="0" applyFont="1" applyAlignment="1">
      <alignment horizontal="left" indent="1"/>
    </xf>
    <xf numFmtId="0" fontId="27" fillId="0" borderId="0" xfId="0" quotePrefix="1" applyFont="1" applyAlignment="1">
      <alignment horizontal="left" wrapText="1" indent="1"/>
    </xf>
    <xf numFmtId="3" fontId="30" fillId="0" borderId="0" xfId="0" applyNumberFormat="1" applyFont="1" applyAlignment="1">
      <alignment horizontal="left" indent="1"/>
    </xf>
    <xf numFmtId="3" fontId="36" fillId="0" borderId="0" xfId="0" applyNumberFormat="1" applyFont="1" applyAlignment="1">
      <alignment horizontal="left"/>
    </xf>
    <xf numFmtId="3" fontId="25" fillId="0" borderId="0" xfId="0" applyNumberFormat="1" applyFont="1" applyAlignment="1">
      <alignment horizontal="left" vertical="center" wrapText="1" indent="1"/>
    </xf>
    <xf numFmtId="3" fontId="25" fillId="0" borderId="0" xfId="0" applyNumberFormat="1" applyFont="1" applyAlignment="1">
      <alignment horizontal="left" vertical="center" indent="1"/>
    </xf>
    <xf numFmtId="0" fontId="25" fillId="0" borderId="0" xfId="0" applyFont="1" applyAlignment="1">
      <alignment horizontal="left" vertical="center" indent="1"/>
    </xf>
    <xf numFmtId="0" fontId="36" fillId="7" borderId="0" xfId="0" applyFont="1" applyFill="1" applyAlignment="1">
      <alignment horizontal="left"/>
    </xf>
    <xf numFmtId="0" fontId="30" fillId="7" borderId="0" xfId="0" applyFont="1" applyFill="1" applyAlignment="1">
      <alignment horizontal="left"/>
    </xf>
    <xf numFmtId="0" fontId="25" fillId="7" borderId="0" xfId="0" applyFont="1" applyFill="1" applyAlignment="1">
      <alignment horizontal="left" wrapText="1" indent="1"/>
    </xf>
    <xf numFmtId="0" fontId="25" fillId="7" borderId="0" xfId="0" quotePrefix="1" applyFont="1" applyFill="1" applyAlignment="1">
      <alignment horizontal="left" wrapText="1" indent="2"/>
    </xf>
    <xf numFmtId="0" fontId="30" fillId="0" borderId="0" xfId="0" quotePrefix="1" applyFont="1" applyAlignment="1">
      <alignment horizontal="left" indent="2"/>
    </xf>
    <xf numFmtId="0" fontId="30" fillId="0" borderId="0" xfId="0" applyFont="1" applyAlignment="1">
      <alignment horizontal="left" indent="2"/>
    </xf>
    <xf numFmtId="0" fontId="37" fillId="0" borderId="0" xfId="0" applyFont="1"/>
    <xf numFmtId="0" fontId="33" fillId="4" borderId="0" xfId="0" applyFont="1" applyFill="1" applyAlignment="1">
      <alignment vertical="center"/>
    </xf>
    <xf numFmtId="0" fontId="32" fillId="4" borderId="0" xfId="0" applyFont="1" applyFill="1" applyAlignment="1">
      <alignment vertical="center"/>
    </xf>
    <xf numFmtId="0" fontId="30" fillId="0" borderId="0" xfId="0" applyFont="1" applyAlignment="1">
      <alignment horizontal="left" wrapText="1"/>
    </xf>
    <xf numFmtId="0" fontId="37" fillId="0" borderId="0" xfId="0" applyFont="1" applyAlignment="1">
      <alignment horizontal="left" wrapText="1"/>
    </xf>
    <xf numFmtId="0" fontId="33" fillId="0" borderId="0" xfId="0" applyFont="1" applyAlignment="1">
      <alignment horizontal="left" wrapText="1" indent="1"/>
    </xf>
    <xf numFmtId="0" fontId="33" fillId="0" borderId="0" xfId="0" applyFont="1" applyAlignment="1">
      <alignment horizontal="left" wrapText="1" indent="3"/>
    </xf>
    <xf numFmtId="0" fontId="38" fillId="0" borderId="0" xfId="0" applyFont="1" applyAlignment="1">
      <alignment horizontal="left" wrapText="1" indent="2"/>
    </xf>
    <xf numFmtId="0" fontId="38" fillId="0" borderId="28" xfId="0" applyFont="1" applyBorder="1" applyAlignment="1">
      <alignment horizontal="left" wrapText="1" indent="2"/>
    </xf>
    <xf numFmtId="0" fontId="25" fillId="0" borderId="0" xfId="0" applyFont="1" applyAlignment="1">
      <alignment horizontal="left" vertical="top" wrapText="1"/>
    </xf>
    <xf numFmtId="0" fontId="25" fillId="0" borderId="0" xfId="0" applyFont="1" applyAlignment="1">
      <alignment wrapText="1"/>
    </xf>
    <xf numFmtId="0" fontId="25" fillId="0" borderId="0" xfId="0" applyFont="1" applyAlignment="1">
      <alignment vertical="center" wrapText="1"/>
    </xf>
    <xf numFmtId="0" fontId="25" fillId="4" borderId="0" xfId="0" applyFont="1" applyFill="1"/>
    <xf numFmtId="165" fontId="25" fillId="2" borderId="43" xfId="3" applyNumberFormat="1" applyFont="1" applyFill="1" applyBorder="1" applyAlignment="1" applyProtection="1">
      <alignment vertical="center"/>
    </xf>
    <xf numFmtId="164" fontId="26" fillId="2" borderId="44" xfId="0" applyNumberFormat="1" applyFont="1" applyFill="1" applyBorder="1" applyAlignment="1" applyProtection="1">
      <alignment vertical="center"/>
      <protection locked="0"/>
    </xf>
    <xf numFmtId="164" fontId="25" fillId="2" borderId="45" xfId="0" applyNumberFormat="1" applyFont="1" applyFill="1" applyBorder="1" applyAlignment="1" applyProtection="1">
      <alignment vertical="center"/>
      <protection locked="0"/>
    </xf>
    <xf numFmtId="164" fontId="25" fillId="2" borderId="34" xfId="0" applyNumberFormat="1" applyFont="1" applyFill="1" applyBorder="1" applyAlignment="1" applyProtection="1">
      <alignment vertical="center"/>
      <protection locked="0"/>
    </xf>
    <xf numFmtId="164" fontId="25" fillId="2" borderId="46" xfId="0" applyNumberFormat="1" applyFont="1" applyFill="1" applyBorder="1" applyAlignment="1" applyProtection="1">
      <alignment vertical="center"/>
      <protection locked="0"/>
    </xf>
    <xf numFmtId="0" fontId="31" fillId="4" borderId="0" xfId="0" applyFont="1" applyFill="1"/>
    <xf numFmtId="0" fontId="26" fillId="4" borderId="0" xfId="0" applyFont="1" applyFill="1"/>
    <xf numFmtId="0" fontId="25" fillId="4" borderId="47" xfId="0" applyFont="1" applyFill="1" applyBorder="1"/>
    <xf numFmtId="0" fontId="25" fillId="0" borderId="28" xfId="0" applyFont="1" applyBorder="1" applyAlignment="1">
      <alignment vertical="center"/>
    </xf>
    <xf numFmtId="0" fontId="27" fillId="4" borderId="39" xfId="0" applyFont="1" applyFill="1" applyBorder="1"/>
    <xf numFmtId="0" fontId="39" fillId="4" borderId="39" xfId="0" applyFont="1" applyFill="1" applyBorder="1"/>
    <xf numFmtId="0" fontId="40" fillId="4" borderId="39" xfId="0" applyFont="1" applyFill="1" applyBorder="1"/>
    <xf numFmtId="0" fontId="28" fillId="4" borderId="39" xfId="0" applyFont="1" applyFill="1" applyBorder="1" applyAlignment="1">
      <alignment horizontal="center"/>
    </xf>
    <xf numFmtId="0" fontId="27" fillId="4" borderId="39" xfId="0" applyFont="1" applyFill="1" applyBorder="1" applyAlignment="1">
      <alignment wrapText="1"/>
    </xf>
    <xf numFmtId="0" fontId="0" fillId="3" borderId="48" xfId="0" applyFill="1" applyBorder="1"/>
    <xf numFmtId="0" fontId="25" fillId="0" borderId="33" xfId="0" applyFont="1" applyBorder="1"/>
    <xf numFmtId="0" fontId="31" fillId="0" borderId="0" xfId="0" applyFont="1" applyAlignment="1">
      <alignment horizontal="left" vertical="center"/>
    </xf>
    <xf numFmtId="0" fontId="25" fillId="2" borderId="15" xfId="0" applyFont="1" applyFill="1" applyBorder="1" applyAlignment="1">
      <alignment horizontal="right" vertical="center"/>
    </xf>
    <xf numFmtId="0" fontId="27" fillId="4" borderId="39" xfId="0" applyFont="1" applyFill="1" applyBorder="1" applyAlignment="1">
      <alignment horizontal="left" vertical="top" wrapText="1"/>
    </xf>
    <xf numFmtId="0" fontId="27" fillId="4" borderId="0" xfId="0" applyFont="1" applyFill="1" applyAlignment="1">
      <alignment horizontal="left" vertical="top" wrapText="1"/>
    </xf>
    <xf numFmtId="0" fontId="27" fillId="4" borderId="0" xfId="0" applyFont="1" applyFill="1" applyAlignment="1">
      <alignment horizontal="left"/>
    </xf>
    <xf numFmtId="0" fontId="34" fillId="0" borderId="49" xfId="0" applyFont="1" applyBorder="1" applyAlignment="1">
      <alignment wrapText="1"/>
    </xf>
    <xf numFmtId="0" fontId="34" fillId="0" borderId="50" xfId="0" applyFont="1" applyBorder="1" applyAlignment="1">
      <alignment wrapText="1"/>
    </xf>
    <xf numFmtId="0" fontId="34" fillId="0" borderId="51" xfId="0" applyFont="1" applyBorder="1" applyAlignment="1">
      <alignment wrapText="1"/>
    </xf>
    <xf numFmtId="0" fontId="34" fillId="0" borderId="52" xfId="0" applyFont="1" applyBorder="1" applyAlignment="1">
      <alignment wrapText="1"/>
    </xf>
    <xf numFmtId="0" fontId="26" fillId="0" borderId="51" xfId="0" applyFont="1" applyBorder="1" applyAlignment="1">
      <alignment wrapText="1"/>
    </xf>
    <xf numFmtId="0" fontId="29" fillId="0" borderId="52" xfId="0" applyFont="1" applyBorder="1"/>
    <xf numFmtId="0" fontId="35" fillId="0" borderId="51" xfId="0" applyFont="1" applyBorder="1"/>
    <xf numFmtId="0" fontId="30" fillId="0" borderId="51" xfId="0" applyFont="1" applyBorder="1" applyAlignment="1">
      <alignment vertical="center"/>
    </xf>
    <xf numFmtId="0" fontId="30" fillId="0" borderId="51" xfId="0" applyFont="1" applyBorder="1" applyAlignment="1">
      <alignment horizontal="left" vertical="center"/>
    </xf>
    <xf numFmtId="0" fontId="30" fillId="0" borderId="52" xfId="0" applyFont="1" applyBorder="1" applyAlignment="1">
      <alignment horizontal="left" vertical="center"/>
    </xf>
    <xf numFmtId="0" fontId="26" fillId="0" borderId="52" xfId="0" applyFont="1" applyBorder="1" applyAlignment="1">
      <alignment vertical="center" wrapText="1"/>
    </xf>
    <xf numFmtId="0" fontId="30" fillId="0" borderId="51" xfId="0" applyFont="1" applyBorder="1" applyAlignment="1">
      <alignment horizontal="left" vertical="center" indent="1"/>
    </xf>
    <xf numFmtId="165" fontId="25" fillId="2" borderId="53" xfId="3" applyNumberFormat="1" applyFont="1" applyFill="1" applyBorder="1" applyAlignment="1" applyProtection="1">
      <alignment vertical="center"/>
      <protection locked="0"/>
    </xf>
    <xf numFmtId="10" fontId="25" fillId="0" borderId="54" xfId="3" applyNumberFormat="1" applyFont="1" applyBorder="1" applyAlignment="1" applyProtection="1">
      <alignment vertical="center"/>
    </xf>
    <xf numFmtId="0" fontId="25" fillId="0" borderId="52" xfId="0" applyFont="1" applyBorder="1" applyAlignment="1">
      <alignment horizontal="left" vertical="center"/>
    </xf>
    <xf numFmtId="0" fontId="25" fillId="0" borderId="51" xfId="0" applyFont="1" applyBorder="1" applyAlignment="1">
      <alignment horizontal="left" vertical="center"/>
    </xf>
    <xf numFmtId="0" fontId="25" fillId="0" borderId="51" xfId="0" applyFont="1" applyBorder="1" applyAlignment="1">
      <alignment horizontal="left" vertical="center" wrapText="1"/>
    </xf>
    <xf numFmtId="0" fontId="30" fillId="0" borderId="51" xfId="0" applyFont="1" applyBorder="1" applyAlignment="1">
      <alignment horizontal="left" vertical="center" wrapText="1"/>
    </xf>
    <xf numFmtId="0" fontId="31" fillId="0" borderId="51" xfId="0" applyFont="1" applyBorder="1" applyAlignment="1">
      <alignment horizontal="left" vertical="center"/>
    </xf>
    <xf numFmtId="0" fontId="25" fillId="0" borderId="51" xfId="0" applyFont="1" applyBorder="1"/>
    <xf numFmtId="0" fontId="32" fillId="6" borderId="55" xfId="0" applyFont="1" applyFill="1" applyBorder="1" applyAlignment="1">
      <alignment vertical="center"/>
    </xf>
    <xf numFmtId="0" fontId="32" fillId="6" borderId="56" xfId="0" applyFont="1" applyFill="1" applyBorder="1" applyAlignment="1">
      <alignment horizontal="center" wrapText="1"/>
    </xf>
    <xf numFmtId="0" fontId="30" fillId="0" borderId="51" xfId="0" applyFont="1" applyBorder="1" applyAlignment="1">
      <alignment horizontal="left"/>
    </xf>
    <xf numFmtId="164" fontId="25" fillId="2" borderId="57" xfId="0" applyNumberFormat="1" applyFont="1" applyFill="1" applyBorder="1" applyAlignment="1" applyProtection="1">
      <alignment vertical="center"/>
      <protection locked="0"/>
    </xf>
    <xf numFmtId="164" fontId="25" fillId="2" borderId="58" xfId="0" applyNumberFormat="1" applyFont="1" applyFill="1" applyBorder="1" applyAlignment="1" applyProtection="1">
      <alignment vertical="center"/>
      <protection locked="0"/>
    </xf>
    <xf numFmtId="0" fontId="36" fillId="0" borderId="51" xfId="0" applyFont="1" applyBorder="1" applyAlignment="1">
      <alignment horizontal="left"/>
    </xf>
    <xf numFmtId="164" fontId="26" fillId="0" borderId="54" xfId="0" applyNumberFormat="1" applyFont="1" applyBorder="1" applyAlignment="1">
      <alignment vertical="center"/>
    </xf>
    <xf numFmtId="164" fontId="25" fillId="2" borderId="59" xfId="0" applyNumberFormat="1" applyFont="1" applyFill="1" applyBorder="1" applyAlignment="1" applyProtection="1">
      <alignment vertical="center"/>
      <protection locked="0"/>
    </xf>
    <xf numFmtId="164" fontId="25" fillId="2" borderId="52" xfId="0" applyNumberFormat="1" applyFont="1" applyFill="1" applyBorder="1" applyAlignment="1" applyProtection="1">
      <alignment vertical="center"/>
      <protection locked="0"/>
    </xf>
    <xf numFmtId="164" fontId="25" fillId="0" borderId="54" xfId="0" applyNumberFormat="1" applyFont="1" applyBorder="1" applyAlignment="1">
      <alignment vertical="center"/>
    </xf>
    <xf numFmtId="0" fontId="30" fillId="0" borderId="51" xfId="0" applyFont="1" applyBorder="1" applyAlignment="1">
      <alignment horizontal="left" indent="1"/>
    </xf>
    <xf numFmtId="164" fontId="25" fillId="2" borderId="60" xfId="0" applyNumberFormat="1" applyFont="1" applyFill="1" applyBorder="1" applyAlignment="1" applyProtection="1">
      <alignment vertical="center"/>
      <protection locked="0"/>
    </xf>
    <xf numFmtId="164" fontId="25" fillId="2" borderId="61" xfId="0" applyNumberFormat="1" applyFont="1" applyFill="1" applyBorder="1" applyAlignment="1" applyProtection="1">
      <alignment vertical="center"/>
      <protection locked="0"/>
    </xf>
    <xf numFmtId="164" fontId="25" fillId="2" borderId="62" xfId="0" applyNumberFormat="1" applyFont="1" applyFill="1" applyBorder="1" applyAlignment="1" applyProtection="1">
      <alignment vertical="center"/>
      <protection locked="0"/>
    </xf>
    <xf numFmtId="0" fontId="27" fillId="0" borderId="51" xfId="0" quotePrefix="1" applyFont="1" applyBorder="1" applyAlignment="1">
      <alignment horizontal="left" wrapText="1" indent="1"/>
    </xf>
    <xf numFmtId="0" fontId="25" fillId="0" borderId="52" xfId="0" applyFont="1" applyBorder="1"/>
    <xf numFmtId="3" fontId="30" fillId="0" borderId="51" xfId="0" applyNumberFormat="1" applyFont="1" applyBorder="1" applyAlignment="1">
      <alignment horizontal="left" indent="1"/>
    </xf>
    <xf numFmtId="164" fontId="25" fillId="2" borderId="63" xfId="0" applyNumberFormat="1" applyFont="1" applyFill="1" applyBorder="1" applyAlignment="1" applyProtection="1">
      <alignment vertical="center"/>
      <protection locked="0"/>
    </xf>
    <xf numFmtId="3" fontId="36" fillId="0" borderId="51" xfId="0" applyNumberFormat="1" applyFont="1" applyBorder="1" applyAlignment="1">
      <alignment horizontal="left"/>
    </xf>
    <xf numFmtId="164" fontId="26" fillId="0" borderId="52" xfId="0" applyNumberFormat="1" applyFont="1" applyBorder="1" applyAlignment="1">
      <alignment vertical="center"/>
    </xf>
    <xf numFmtId="164" fontId="25" fillId="0" borderId="52" xfId="0" applyNumberFormat="1" applyFont="1" applyBorder="1" applyAlignment="1">
      <alignment vertical="center"/>
    </xf>
    <xf numFmtId="3" fontId="25" fillId="0" borderId="51" xfId="0" applyNumberFormat="1" applyFont="1" applyBorder="1" applyAlignment="1">
      <alignment horizontal="left" vertical="center" wrapText="1" indent="1"/>
    </xf>
    <xf numFmtId="3" fontId="25" fillId="0" borderId="51" xfId="0" applyNumberFormat="1" applyFont="1" applyBorder="1" applyAlignment="1">
      <alignment horizontal="left" vertical="center" indent="1"/>
    </xf>
    <xf numFmtId="0" fontId="25" fillId="0" borderId="51" xfId="0" applyFont="1" applyBorder="1" applyAlignment="1">
      <alignment horizontal="left" vertical="center" indent="1"/>
    </xf>
    <xf numFmtId="164" fontId="25" fillId="2" borderId="64" xfId="0" applyNumberFormat="1" applyFont="1" applyFill="1" applyBorder="1" applyAlignment="1" applyProtection="1">
      <alignment vertical="center"/>
      <protection locked="0"/>
    </xf>
    <xf numFmtId="0" fontId="36" fillId="7" borderId="51" xfId="0" applyFont="1" applyFill="1" applyBorder="1" applyAlignment="1">
      <alignment horizontal="left"/>
    </xf>
    <xf numFmtId="0" fontId="30" fillId="7" borderId="51" xfId="0" applyFont="1" applyFill="1" applyBorder="1" applyAlignment="1">
      <alignment horizontal="left"/>
    </xf>
    <xf numFmtId="0" fontId="25" fillId="7" borderId="51" xfId="0" applyFont="1" applyFill="1" applyBorder="1" applyAlignment="1">
      <alignment horizontal="left" wrapText="1" indent="1"/>
    </xf>
    <xf numFmtId="0" fontId="25" fillId="7" borderId="51" xfId="0" quotePrefix="1" applyFont="1" applyFill="1" applyBorder="1" applyAlignment="1">
      <alignment horizontal="left" wrapText="1" indent="2"/>
    </xf>
    <xf numFmtId="164" fontId="25" fillId="2" borderId="65" xfId="0" applyNumberFormat="1" applyFont="1" applyFill="1" applyBorder="1" applyAlignment="1" applyProtection="1">
      <alignment vertical="center"/>
      <protection locked="0"/>
    </xf>
    <xf numFmtId="0" fontId="30" fillId="0" borderId="51" xfId="0" quotePrefix="1" applyFont="1" applyBorder="1" applyAlignment="1">
      <alignment horizontal="left" indent="2"/>
    </xf>
    <xf numFmtId="3" fontId="26" fillId="0" borderId="52" xfId="0" applyNumberFormat="1" applyFont="1" applyBorder="1" applyAlignment="1">
      <alignment vertical="center"/>
    </xf>
    <xf numFmtId="164" fontId="26" fillId="0" borderId="52" xfId="0" applyNumberFormat="1" applyFont="1" applyBorder="1" applyAlignment="1">
      <alignment horizontal="right" vertical="center"/>
    </xf>
    <xf numFmtId="0" fontId="37" fillId="0" borderId="51" xfId="0" applyFont="1" applyBorder="1"/>
    <xf numFmtId="0" fontId="25" fillId="2" borderId="62" xfId="0" applyFont="1" applyFill="1" applyBorder="1" applyProtection="1">
      <protection locked="0"/>
    </xf>
    <xf numFmtId="0" fontId="30" fillId="0" borderId="51" xfId="0" applyFont="1" applyBorder="1" applyAlignment="1">
      <alignment horizontal="left" wrapText="1"/>
    </xf>
    <xf numFmtId="0" fontId="37" fillId="0" borderId="51" xfId="0" applyFont="1" applyBorder="1" applyAlignment="1">
      <alignment horizontal="left" wrapText="1"/>
    </xf>
    <xf numFmtId="0" fontId="30" fillId="0" borderId="51" xfId="0" applyFont="1" applyBorder="1"/>
    <xf numFmtId="0" fontId="33" fillId="0" borderId="51" xfId="0" applyFont="1" applyBorder="1" applyAlignment="1">
      <alignment horizontal="left" wrapText="1" indent="1"/>
    </xf>
    <xf numFmtId="164" fontId="25" fillId="2" borderId="66" xfId="0" applyNumberFormat="1" applyFont="1" applyFill="1" applyBorder="1" applyAlignment="1" applyProtection="1">
      <alignment vertical="center"/>
      <protection locked="0"/>
    </xf>
    <xf numFmtId="0" fontId="33" fillId="0" borderId="51" xfId="0" applyFont="1" applyBorder="1" applyAlignment="1">
      <alignment horizontal="left" wrapText="1" indent="3"/>
    </xf>
    <xf numFmtId="0" fontId="25" fillId="4" borderId="67" xfId="0" applyFont="1" applyFill="1" applyBorder="1"/>
    <xf numFmtId="0" fontId="25" fillId="0" borderId="51" xfId="0" applyFont="1" applyBorder="1" applyAlignment="1">
      <alignment vertical="center"/>
    </xf>
    <xf numFmtId="0" fontId="25" fillId="0" borderId="51" xfId="0" applyFont="1" applyBorder="1" applyAlignment="1">
      <alignment horizontal="left" vertical="top" wrapText="1"/>
    </xf>
    <xf numFmtId="0" fontId="30" fillId="0" borderId="52" xfId="0" applyFont="1" applyBorder="1"/>
    <xf numFmtId="0" fontId="25" fillId="0" borderId="51" xfId="0" applyFont="1" applyBorder="1" applyAlignment="1">
      <alignment wrapText="1"/>
    </xf>
    <xf numFmtId="0" fontId="25" fillId="0" borderId="51" xfId="0" applyFont="1" applyBorder="1" applyAlignment="1">
      <alignment vertical="center" wrapText="1"/>
    </xf>
    <xf numFmtId="0" fontId="25" fillId="0" borderId="68" xfId="0" applyFont="1" applyBorder="1"/>
    <xf numFmtId="0" fontId="25" fillId="0" borderId="69" xfId="0" applyFont="1" applyBorder="1"/>
    <xf numFmtId="0" fontId="25" fillId="0" borderId="70" xfId="0" applyFont="1" applyBorder="1"/>
    <xf numFmtId="0" fontId="32" fillId="6" borderId="24" xfId="0" applyFont="1" applyFill="1" applyBorder="1" applyAlignment="1">
      <alignment horizontal="center" vertical="center" wrapText="1"/>
    </xf>
    <xf numFmtId="0" fontId="32" fillId="6" borderId="56" xfId="0" applyFont="1" applyFill="1" applyBorder="1" applyAlignment="1">
      <alignment horizontal="center" vertical="center" wrapText="1"/>
    </xf>
    <xf numFmtId="0" fontId="0" fillId="4" borderId="49" xfId="0" applyFill="1" applyBorder="1"/>
    <xf numFmtId="0" fontId="39" fillId="4" borderId="71" xfId="0" applyFont="1" applyFill="1" applyBorder="1"/>
    <xf numFmtId="0" fontId="27" fillId="4" borderId="50" xfId="0" applyFont="1" applyFill="1" applyBorder="1"/>
    <xf numFmtId="0" fontId="27" fillId="4" borderId="72" xfId="0" applyFont="1" applyFill="1" applyBorder="1"/>
    <xf numFmtId="0" fontId="0" fillId="4" borderId="73" xfId="0" applyFill="1" applyBorder="1"/>
    <xf numFmtId="0" fontId="27" fillId="4" borderId="71" xfId="0" applyFont="1" applyFill="1" applyBorder="1"/>
    <xf numFmtId="0" fontId="0" fillId="4" borderId="51" xfId="0" applyFill="1" applyBorder="1"/>
    <xf numFmtId="0" fontId="27" fillId="4" borderId="52" xfId="0" applyFont="1" applyFill="1" applyBorder="1"/>
    <xf numFmtId="0" fontId="27" fillId="4" borderId="52" xfId="0" applyFont="1" applyFill="1" applyBorder="1" applyAlignment="1">
      <alignment horizontal="center"/>
    </xf>
    <xf numFmtId="0" fontId="0" fillId="4" borderId="74" xfId="0" applyFill="1" applyBorder="1"/>
    <xf numFmtId="0" fontId="28" fillId="4" borderId="52" xfId="0" applyFont="1" applyFill="1" applyBorder="1" applyAlignment="1">
      <alignment horizontal="center"/>
    </xf>
    <xf numFmtId="0" fontId="27" fillId="4" borderId="52" xfId="0" applyFont="1" applyFill="1" applyBorder="1" applyAlignment="1">
      <alignment horizontal="left" vertical="top"/>
    </xf>
    <xf numFmtId="0" fontId="27" fillId="4" borderId="75" xfId="0" applyFont="1" applyFill="1" applyBorder="1" applyAlignment="1">
      <alignment horizontal="center" vertical="center" wrapText="1"/>
    </xf>
    <xf numFmtId="0" fontId="27" fillId="4" borderId="75" xfId="0" applyFont="1" applyFill="1" applyBorder="1"/>
    <xf numFmtId="0" fontId="28" fillId="4" borderId="52" xfId="0" applyFont="1" applyFill="1" applyBorder="1" applyAlignment="1">
      <alignment horizontal="left"/>
    </xf>
    <xf numFmtId="0" fontId="27" fillId="4" borderId="52" xfId="0" applyFont="1" applyFill="1" applyBorder="1" applyAlignment="1">
      <alignment horizontal="left"/>
    </xf>
    <xf numFmtId="0" fontId="0" fillId="4" borderId="68" xfId="0" applyFill="1" applyBorder="1"/>
    <xf numFmtId="0" fontId="27" fillId="4" borderId="76" xfId="0" applyFont="1" applyFill="1" applyBorder="1"/>
    <xf numFmtId="0" fontId="27" fillId="4" borderId="77" xfId="0" applyFont="1" applyFill="1" applyBorder="1"/>
    <xf numFmtId="0" fontId="0" fillId="4" borderId="77" xfId="0" applyFill="1" applyBorder="1"/>
    <xf numFmtId="0" fontId="27" fillId="4" borderId="69" xfId="0" applyFont="1" applyFill="1" applyBorder="1"/>
    <xf numFmtId="0" fontId="27" fillId="4" borderId="70" xfId="0" applyFont="1" applyFill="1" applyBorder="1"/>
    <xf numFmtId="0" fontId="27" fillId="4" borderId="78" xfId="0" applyFont="1" applyFill="1" applyBorder="1"/>
    <xf numFmtId="0" fontId="25" fillId="0" borderId="79" xfId="0" applyFont="1" applyBorder="1" applyAlignment="1">
      <alignment vertical="center"/>
    </xf>
    <xf numFmtId="0" fontId="27" fillId="4" borderId="4" xfId="0" applyFont="1" applyFill="1" applyBorder="1"/>
    <xf numFmtId="0" fontId="30" fillId="0" borderId="51" xfId="0" applyFont="1" applyBorder="1" applyAlignment="1">
      <alignment horizontal="left" indent="5"/>
    </xf>
    <xf numFmtId="14" fontId="32" fillId="6" borderId="24" xfId="0" applyNumberFormat="1" applyFont="1" applyFill="1" applyBorder="1" applyAlignment="1">
      <alignment horizontal="center" vertical="center" wrapText="1"/>
    </xf>
    <xf numFmtId="14" fontId="32" fillId="6" borderId="56" xfId="0" applyNumberFormat="1" applyFont="1" applyFill="1" applyBorder="1" applyAlignment="1">
      <alignment horizontal="center" vertical="center" wrapText="1"/>
    </xf>
    <xf numFmtId="164" fontId="25" fillId="2" borderId="15" xfId="0" applyNumberFormat="1" applyFont="1" applyFill="1" applyBorder="1" applyAlignment="1" applyProtection="1">
      <alignment horizontal="right" vertical="center"/>
      <protection locked="0"/>
    </xf>
    <xf numFmtId="0" fontId="27" fillId="8" borderId="1" xfId="0" applyFont="1" applyFill="1" applyBorder="1" applyAlignment="1">
      <alignment horizontal="center" vertical="center" wrapText="1"/>
    </xf>
    <xf numFmtId="0" fontId="27" fillId="8" borderId="3" xfId="0" applyFont="1" applyFill="1" applyBorder="1" applyAlignment="1">
      <alignment horizontal="center" vertical="center" wrapText="1"/>
    </xf>
    <xf numFmtId="0" fontId="27" fillId="8" borderId="2" xfId="0" applyFont="1" applyFill="1" applyBorder="1" applyAlignment="1">
      <alignment horizontal="center" vertical="center" wrapText="1"/>
    </xf>
    <xf numFmtId="0" fontId="27" fillId="4" borderId="0" xfId="0" applyFont="1" applyFill="1" applyAlignment="1">
      <alignment horizontal="center"/>
    </xf>
    <xf numFmtId="0" fontId="27" fillId="4" borderId="0" xfId="0" applyFont="1" applyFill="1" applyAlignment="1">
      <alignment horizontal="left" vertical="top"/>
    </xf>
    <xf numFmtId="0" fontId="27" fillId="4" borderId="4" xfId="0" applyFont="1" applyFill="1" applyBorder="1" applyAlignment="1">
      <alignment horizontal="center" vertical="center" wrapText="1"/>
    </xf>
    <xf numFmtId="0" fontId="0" fillId="4" borderId="80" xfId="0" applyFill="1" applyBorder="1"/>
    <xf numFmtId="0" fontId="0" fillId="4" borderId="81" xfId="0" applyFill="1" applyBorder="1"/>
    <xf numFmtId="0" fontId="0" fillId="4" borderId="82" xfId="0" applyFill="1" applyBorder="1"/>
    <xf numFmtId="0" fontId="27" fillId="0" borderId="3" xfId="0" applyFont="1" applyBorder="1" applyAlignment="1" applyProtection="1">
      <alignment vertical="center" wrapText="1"/>
      <protection locked="0"/>
    </xf>
    <xf numFmtId="0" fontId="27" fillId="0" borderId="5" xfId="0" applyFont="1" applyBorder="1" applyAlignment="1" applyProtection="1">
      <alignment vertical="center" wrapText="1"/>
      <protection locked="0"/>
    </xf>
    <xf numFmtId="164" fontId="27" fillId="0" borderId="1" xfId="0" applyNumberFormat="1" applyFont="1" applyBorder="1" applyAlignment="1" applyProtection="1">
      <alignment vertical="center" wrapText="1"/>
      <protection locked="0"/>
    </xf>
    <xf numFmtId="164" fontId="27" fillId="0" borderId="2" xfId="0" applyNumberFormat="1" applyFont="1" applyBorder="1" applyAlignment="1" applyProtection="1">
      <alignment vertical="center" wrapText="1"/>
      <protection locked="0"/>
    </xf>
    <xf numFmtId="0" fontId="27" fillId="0" borderId="1" xfId="0" applyFont="1" applyBorder="1" applyAlignment="1" applyProtection="1">
      <alignment vertical="center" wrapText="1"/>
      <protection locked="0"/>
    </xf>
    <xf numFmtId="0" fontId="27" fillId="0" borderId="2" xfId="0" applyFont="1" applyBorder="1" applyAlignment="1" applyProtection="1">
      <alignment vertical="center" wrapText="1"/>
      <protection locked="0"/>
    </xf>
    <xf numFmtId="0" fontId="16" fillId="0" borderId="49" xfId="0" applyFont="1" applyBorder="1" applyAlignment="1">
      <alignment wrapText="1"/>
    </xf>
    <xf numFmtId="0" fontId="16" fillId="0" borderId="50" xfId="0" applyFont="1" applyBorder="1" applyAlignment="1">
      <alignment wrapText="1"/>
    </xf>
    <xf numFmtId="0" fontId="16" fillId="0" borderId="51" xfId="0" applyFont="1" applyBorder="1" applyAlignment="1">
      <alignment wrapText="1"/>
    </xf>
    <xf numFmtId="0" fontId="16" fillId="0" borderId="0" xfId="0" applyFont="1" applyAlignment="1">
      <alignment wrapText="1"/>
    </xf>
    <xf numFmtId="0" fontId="41" fillId="0" borderId="51" xfId="0" applyFont="1" applyBorder="1" applyAlignment="1">
      <alignment horizontal="center" wrapText="1"/>
    </xf>
    <xf numFmtId="0" fontId="41" fillId="0" borderId="0" xfId="0" applyFont="1" applyAlignment="1">
      <alignment horizontal="center" wrapText="1"/>
    </xf>
    <xf numFmtId="0" fontId="41" fillId="0" borderId="52" xfId="0" applyFont="1" applyBorder="1" applyAlignment="1">
      <alignment horizontal="center" wrapText="1"/>
    </xf>
    <xf numFmtId="0" fontId="25" fillId="2" borderId="63" xfId="0" applyFont="1" applyFill="1" applyBorder="1" applyAlignment="1">
      <alignment horizontal="right" vertical="center"/>
    </xf>
    <xf numFmtId="10" fontId="25" fillId="0" borderId="54" xfId="3" applyNumberFormat="1" applyFont="1" applyBorder="1" applyAlignment="1">
      <alignment vertical="center"/>
    </xf>
    <xf numFmtId="164" fontId="25" fillId="2" borderId="53" xfId="0" applyNumberFormat="1" applyFont="1" applyFill="1" applyBorder="1" applyAlignment="1" applyProtection="1">
      <alignment vertical="center"/>
      <protection locked="0"/>
    </xf>
    <xf numFmtId="164" fontId="25" fillId="2" borderId="83" xfId="0" applyNumberFormat="1" applyFont="1" applyFill="1" applyBorder="1" applyAlignment="1" applyProtection="1">
      <alignment vertical="center"/>
      <protection locked="0"/>
    </xf>
    <xf numFmtId="164" fontId="25" fillId="2" borderId="84" xfId="0" applyNumberFormat="1" applyFont="1" applyFill="1" applyBorder="1" applyAlignment="1" applyProtection="1">
      <alignment vertical="center"/>
      <protection locked="0"/>
    </xf>
    <xf numFmtId="164" fontId="25" fillId="2" borderId="54" xfId="0" applyNumberFormat="1" applyFont="1" applyFill="1" applyBorder="1" applyAlignment="1" applyProtection="1">
      <alignment vertical="center"/>
      <protection locked="0"/>
    </xf>
    <xf numFmtId="0" fontId="36" fillId="0" borderId="51" xfId="0" quotePrefix="1" applyFont="1" applyBorder="1" applyAlignment="1">
      <alignment horizontal="left"/>
    </xf>
    <xf numFmtId="0" fontId="36" fillId="0" borderId="85" xfId="0" applyFont="1" applyBorder="1" applyAlignment="1">
      <alignment horizontal="left"/>
    </xf>
    <xf numFmtId="0" fontId="30" fillId="0" borderId="85" xfId="0" applyFont="1" applyBorder="1" applyAlignment="1">
      <alignment horizontal="left"/>
    </xf>
    <xf numFmtId="0" fontId="30" fillId="0" borderId="86" xfId="0" applyFont="1" applyBorder="1" applyAlignment="1">
      <alignment horizontal="left"/>
    </xf>
    <xf numFmtId="0" fontId="32" fillId="6" borderId="87" xfId="0" applyFont="1" applyFill="1" applyBorder="1" applyAlignment="1">
      <alignment vertical="center"/>
    </xf>
    <xf numFmtId="0" fontId="26" fillId="0" borderId="51" xfId="0" applyFont="1" applyBorder="1" applyAlignment="1">
      <alignment horizontal="left"/>
    </xf>
    <xf numFmtId="164" fontId="26" fillId="0" borderId="0" xfId="0" applyNumberFormat="1" applyFont="1" applyAlignment="1">
      <alignment horizontal="left" vertical="center"/>
    </xf>
    <xf numFmtId="164" fontId="26" fillId="0" borderId="52" xfId="0" applyNumberFormat="1" applyFont="1" applyBorder="1" applyAlignment="1">
      <alignment horizontal="left" vertical="center"/>
    </xf>
    <xf numFmtId="0" fontId="25" fillId="7" borderId="51" xfId="0" quotePrefix="1" applyFont="1" applyFill="1" applyBorder="1" applyAlignment="1">
      <alignment horizontal="left" wrapText="1"/>
    </xf>
    <xf numFmtId="0" fontId="25" fillId="0" borderId="52" xfId="0" applyFont="1" applyBorder="1" applyAlignment="1">
      <alignment vertical="center"/>
    </xf>
    <xf numFmtId="0" fontId="38" fillId="0" borderId="51" xfId="0" applyFont="1" applyBorder="1" applyAlignment="1">
      <alignment horizontal="left" wrapText="1" indent="2"/>
    </xf>
    <xf numFmtId="0" fontId="42" fillId="4" borderId="86" xfId="0" applyFont="1" applyFill="1" applyBorder="1" applyAlignment="1">
      <alignment horizontal="left" wrapText="1" indent="2"/>
    </xf>
    <xf numFmtId="0" fontId="43" fillId="0" borderId="51" xfId="0" applyFont="1" applyBorder="1" applyAlignment="1">
      <alignment horizontal="left" wrapText="1" indent="2"/>
    </xf>
    <xf numFmtId="0" fontId="25" fillId="0" borderId="55" xfId="0" applyFont="1" applyBorder="1" applyAlignment="1">
      <alignment vertical="center"/>
    </xf>
    <xf numFmtId="0" fontId="25" fillId="0" borderId="56" xfId="0" applyFont="1" applyBorder="1"/>
    <xf numFmtId="164" fontId="25" fillId="2" borderId="88" xfId="0" applyNumberFormat="1" applyFont="1" applyFill="1" applyBorder="1" applyAlignment="1" applyProtection="1">
      <alignment vertical="center"/>
      <protection locked="0"/>
    </xf>
    <xf numFmtId="0" fontId="25" fillId="2" borderId="89" xfId="3" applyNumberFormat="1" applyFont="1" applyFill="1" applyBorder="1" applyAlignment="1" applyProtection="1">
      <alignment vertical="center"/>
      <protection locked="0"/>
    </xf>
    <xf numFmtId="0" fontId="44" fillId="4" borderId="0" xfId="0" applyFont="1" applyFill="1"/>
    <xf numFmtId="0" fontId="45" fillId="0" borderId="0" xfId="0" applyFont="1" applyAlignment="1">
      <alignment horizontal="left"/>
    </xf>
    <xf numFmtId="0" fontId="45" fillId="0" borderId="0" xfId="0" applyFont="1"/>
    <xf numFmtId="0" fontId="45" fillId="0" borderId="0" xfId="0" applyFont="1" applyAlignment="1">
      <alignment horizontal="center"/>
    </xf>
    <xf numFmtId="0" fontId="45" fillId="0" borderId="1" xfId="0" applyFont="1" applyBorder="1"/>
    <xf numFmtId="166" fontId="25" fillId="2" borderId="90" xfId="3" applyNumberFormat="1" applyFont="1" applyFill="1" applyBorder="1" applyAlignment="1" applyProtection="1">
      <alignment vertical="center"/>
      <protection locked="0"/>
    </xf>
    <xf numFmtId="164" fontId="36" fillId="0" borderId="0" xfId="2" applyNumberFormat="1" applyFont="1"/>
    <xf numFmtId="166" fontId="25" fillId="2" borderId="89" xfId="3" applyNumberFormat="1" applyFont="1" applyFill="1" applyBorder="1" applyAlignment="1" applyProtection="1">
      <alignment vertical="center"/>
      <protection locked="0"/>
    </xf>
    <xf numFmtId="166" fontId="25" fillId="0" borderId="90" xfId="3" applyNumberFormat="1" applyFont="1" applyFill="1" applyBorder="1" applyAlignment="1" applyProtection="1">
      <alignment vertical="center"/>
    </xf>
    <xf numFmtId="0" fontId="25" fillId="0" borderId="90" xfId="3" applyNumberFormat="1" applyFont="1" applyFill="1" applyBorder="1" applyAlignment="1" applyProtection="1">
      <alignment vertical="center"/>
    </xf>
    <xf numFmtId="0" fontId="25" fillId="0" borderId="89" xfId="3" applyNumberFormat="1" applyFont="1" applyFill="1" applyBorder="1" applyAlignment="1" applyProtection="1">
      <alignment vertical="center"/>
    </xf>
    <xf numFmtId="0" fontId="25" fillId="0" borderId="0" xfId="3" applyNumberFormat="1" applyFont="1" applyFill="1" applyBorder="1" applyAlignment="1" applyProtection="1">
      <alignment vertical="center"/>
    </xf>
    <xf numFmtId="0" fontId="46" fillId="3" borderId="0" xfId="0" applyFont="1" applyFill="1"/>
    <xf numFmtId="0" fontId="46" fillId="0" borderId="0" xfId="0" applyFont="1"/>
    <xf numFmtId="0" fontId="30" fillId="3" borderId="0" xfId="0" applyFont="1" applyFill="1"/>
    <xf numFmtId="0" fontId="30" fillId="0" borderId="91" xfId="0" applyFont="1" applyBorder="1"/>
    <xf numFmtId="0" fontId="30" fillId="4" borderId="0" xfId="0" applyFont="1" applyFill="1"/>
    <xf numFmtId="0" fontId="30" fillId="0" borderId="92" xfId="0" applyFont="1" applyBorder="1" applyAlignment="1">
      <alignment horizontal="left" vertical="top"/>
    </xf>
    <xf numFmtId="0" fontId="30" fillId="0" borderId="93" xfId="0" applyFont="1" applyBorder="1" applyAlignment="1">
      <alignment horizontal="left" vertical="top"/>
    </xf>
    <xf numFmtId="0" fontId="31" fillId="4" borderId="48" xfId="0" applyFont="1" applyFill="1" applyBorder="1" applyAlignment="1">
      <alignment horizontal="left" vertical="top"/>
    </xf>
    <xf numFmtId="0" fontId="31" fillId="4" borderId="48" xfId="0" applyFont="1" applyFill="1" applyBorder="1" applyAlignment="1" applyProtection="1">
      <alignment horizontal="center"/>
      <protection locked="0"/>
    </xf>
    <xf numFmtId="0" fontId="25" fillId="4" borderId="48" xfId="0" applyFont="1" applyFill="1" applyBorder="1" applyAlignment="1">
      <alignment horizontal="left" vertical="top"/>
    </xf>
    <xf numFmtId="0" fontId="36" fillId="0" borderId="44" xfId="0" applyFont="1" applyBorder="1"/>
    <xf numFmtId="0" fontId="30" fillId="0" borderId="44" xfId="0" applyFont="1" applyBorder="1"/>
    <xf numFmtId="0" fontId="32" fillId="9" borderId="92" xfId="0" applyFont="1" applyFill="1" applyBorder="1" applyAlignment="1">
      <alignment horizontal="center" vertical="center" wrapText="1"/>
    </xf>
    <xf numFmtId="0" fontId="36" fillId="0" borderId="0" xfId="0" applyFont="1"/>
    <xf numFmtId="0" fontId="26" fillId="0" borderId="89" xfId="3" applyNumberFormat="1" applyFont="1" applyFill="1" applyBorder="1" applyAlignment="1" applyProtection="1">
      <alignment vertical="center"/>
    </xf>
    <xf numFmtId="166" fontId="26" fillId="0" borderId="90" xfId="3" applyNumberFormat="1" applyFont="1" applyFill="1" applyBorder="1" applyAlignment="1" applyProtection="1">
      <alignment vertical="center"/>
    </xf>
    <xf numFmtId="164" fontId="36" fillId="0" borderId="94" xfId="2" applyNumberFormat="1" applyFont="1" applyBorder="1"/>
    <xf numFmtId="166" fontId="26" fillId="2" borderId="89" xfId="3" applyNumberFormat="1" applyFont="1" applyFill="1" applyBorder="1" applyAlignment="1" applyProtection="1">
      <alignment vertical="center"/>
      <protection locked="0"/>
    </xf>
    <xf numFmtId="0" fontId="31" fillId="0" borderId="0" xfId="0" applyFont="1" applyAlignment="1">
      <alignment horizontal="center"/>
    </xf>
    <xf numFmtId="164" fontId="30" fillId="0" borderId="0" xfId="2" applyNumberFormat="1" applyFont="1" applyAlignment="1">
      <alignment horizontal="right"/>
    </xf>
    <xf numFmtId="0" fontId="31" fillId="9" borderId="95" xfId="0" applyFont="1" applyFill="1" applyBorder="1" applyAlignment="1">
      <alignment vertical="center"/>
    </xf>
    <xf numFmtId="0" fontId="31" fillId="9" borderId="0" xfId="0" applyFont="1" applyFill="1" applyAlignment="1">
      <alignment vertical="center"/>
    </xf>
    <xf numFmtId="0" fontId="31" fillId="9" borderId="96" xfId="0" applyFont="1" applyFill="1" applyBorder="1" applyAlignment="1">
      <alignment vertical="center"/>
    </xf>
    <xf numFmtId="0" fontId="30" fillId="0" borderId="95" xfId="0" applyFont="1" applyBorder="1"/>
    <xf numFmtId="0" fontId="30" fillId="0" borderId="97" xfId="0" applyFont="1" applyBorder="1"/>
    <xf numFmtId="0" fontId="30" fillId="0" borderId="98" xfId="0" applyFont="1" applyBorder="1"/>
    <xf numFmtId="0" fontId="26" fillId="0" borderId="0" xfId="2" applyFont="1" applyAlignment="1">
      <alignment vertical="center" wrapText="1"/>
    </xf>
    <xf numFmtId="0" fontId="45" fillId="4" borderId="0" xfId="0" applyFont="1" applyFill="1"/>
    <xf numFmtId="0" fontId="47" fillId="4" borderId="0" xfId="0" applyFont="1" applyFill="1" applyAlignment="1">
      <alignment vertical="top" wrapText="1"/>
    </xf>
    <xf numFmtId="0" fontId="47" fillId="4" borderId="52" xfId="0" applyFont="1" applyFill="1" applyBorder="1" applyAlignment="1">
      <alignment vertical="center" wrapText="1"/>
    </xf>
    <xf numFmtId="0" fontId="37" fillId="0" borderId="30" xfId="2" applyFont="1" applyBorder="1" applyAlignment="1">
      <alignment vertical="center" wrapText="1"/>
    </xf>
    <xf numFmtId="0" fontId="37" fillId="0" borderId="0" xfId="2" applyFont="1" applyAlignment="1">
      <alignment vertical="center" wrapText="1"/>
    </xf>
    <xf numFmtId="0" fontId="40" fillId="0" borderId="30" xfId="2" applyFont="1" applyBorder="1" applyAlignment="1">
      <alignment vertical="center"/>
    </xf>
    <xf numFmtId="0" fontId="48" fillId="0" borderId="95" xfId="0" applyFont="1" applyBorder="1"/>
    <xf numFmtId="164" fontId="33" fillId="2" borderId="99" xfId="0" applyNumberFormat="1" applyFont="1" applyFill="1" applyBorder="1" applyAlignment="1" applyProtection="1">
      <alignment vertical="center"/>
      <protection locked="0"/>
    </xf>
    <xf numFmtId="164" fontId="33" fillId="2" borderId="100" xfId="0" applyNumberFormat="1" applyFont="1" applyFill="1" applyBorder="1" applyAlignment="1" applyProtection="1">
      <alignment vertical="center"/>
      <protection locked="0"/>
    </xf>
    <xf numFmtId="0" fontId="38" fillId="4" borderId="48" xfId="0" applyFont="1" applyFill="1" applyBorder="1" applyAlignment="1">
      <alignment horizontal="left" vertical="top"/>
    </xf>
    <xf numFmtId="164" fontId="25" fillId="2" borderId="101" xfId="0" applyNumberFormat="1" applyFont="1" applyFill="1" applyBorder="1" applyAlignment="1" applyProtection="1">
      <alignment vertical="center"/>
      <protection locked="0"/>
    </xf>
    <xf numFmtId="0" fontId="49" fillId="0" borderId="0" xfId="0" applyFont="1"/>
    <xf numFmtId="0" fontId="49" fillId="0" borderId="0" xfId="0" applyFont="1" applyAlignment="1">
      <alignment horizontal="center"/>
    </xf>
    <xf numFmtId="10" fontId="49" fillId="0" borderId="0" xfId="3" applyNumberFormat="1" applyFont="1" applyFill="1" applyBorder="1" applyAlignment="1">
      <alignment horizontal="center" vertical="center"/>
    </xf>
    <xf numFmtId="0" fontId="49" fillId="0" borderId="0" xfId="0" applyFont="1" applyAlignment="1">
      <alignment horizontal="left"/>
    </xf>
    <xf numFmtId="0" fontId="49" fillId="0" borderId="0" xfId="0" applyFont="1" applyAlignment="1">
      <alignment vertical="center"/>
    </xf>
    <xf numFmtId="0" fontId="49" fillId="0" borderId="0" xfId="0" applyFont="1" applyAlignment="1">
      <alignment horizontal="center" vertical="center"/>
    </xf>
    <xf numFmtId="0" fontId="22" fillId="0" borderId="0" xfId="0" applyFont="1"/>
    <xf numFmtId="0" fontId="22" fillId="0" borderId="0" xfId="0" applyFont="1" applyAlignment="1">
      <alignment horizontal="center"/>
    </xf>
    <xf numFmtId="0" fontId="22" fillId="0" borderId="0" xfId="0" applyFont="1" applyAlignment="1">
      <alignment horizontal="left"/>
    </xf>
    <xf numFmtId="0" fontId="49" fillId="0" borderId="0" xfId="0" applyFont="1" applyAlignment="1">
      <alignment horizontal="center" wrapText="1"/>
    </xf>
    <xf numFmtId="10" fontId="49" fillId="0" borderId="0" xfId="3" applyNumberFormat="1" applyFont="1" applyFill="1" applyBorder="1" applyAlignment="1">
      <alignment horizontal="center"/>
    </xf>
    <xf numFmtId="10" fontId="49" fillId="0" borderId="0" xfId="0" applyNumberFormat="1" applyFont="1" applyAlignment="1">
      <alignment horizontal="center"/>
    </xf>
    <xf numFmtId="0" fontId="25" fillId="7" borderId="51" xfId="0" applyFont="1" applyFill="1" applyBorder="1" applyAlignment="1">
      <alignment horizontal="left" indent="1"/>
    </xf>
    <xf numFmtId="164" fontId="25" fillId="2" borderId="102" xfId="0" applyNumberFormat="1" applyFont="1" applyFill="1" applyBorder="1" applyAlignment="1" applyProtection="1">
      <alignment vertical="center"/>
      <protection locked="0"/>
    </xf>
    <xf numFmtId="164" fontId="25" fillId="2" borderId="103" xfId="0" applyNumberFormat="1" applyFont="1" applyFill="1" applyBorder="1" applyAlignment="1" applyProtection="1">
      <alignment vertical="center"/>
      <protection locked="0"/>
    </xf>
    <xf numFmtId="164" fontId="25" fillId="2" borderId="104" xfId="0" applyNumberFormat="1" applyFont="1" applyFill="1" applyBorder="1" applyAlignment="1" applyProtection="1">
      <alignment vertical="center"/>
      <protection locked="0"/>
    </xf>
    <xf numFmtId="0" fontId="25" fillId="0" borderId="51" xfId="0" quotePrefix="1" applyFont="1" applyBorder="1" applyAlignment="1">
      <alignment horizontal="left" vertical="center" indent="1"/>
    </xf>
    <xf numFmtId="164" fontId="26" fillId="0" borderId="61" xfId="0" applyNumberFormat="1" applyFont="1" applyBorder="1" applyAlignment="1">
      <alignment vertical="center"/>
    </xf>
    <xf numFmtId="164" fontId="26" fillId="0" borderId="60" xfId="0" applyNumberFormat="1" applyFont="1" applyBorder="1" applyAlignment="1">
      <alignment vertical="center"/>
    </xf>
    <xf numFmtId="0" fontId="36" fillId="0" borderId="51" xfId="0" applyFont="1" applyBorder="1" applyAlignment="1">
      <alignment horizontal="left" vertical="center"/>
    </xf>
    <xf numFmtId="0" fontId="33" fillId="0" borderId="51" xfId="0" applyFont="1" applyBorder="1" applyAlignment="1">
      <alignment wrapText="1"/>
    </xf>
    <xf numFmtId="0" fontId="50" fillId="0" borderId="51" xfId="0" quotePrefix="1" applyFont="1" applyBorder="1" applyAlignment="1">
      <alignment horizontal="left" indent="1"/>
    </xf>
    <xf numFmtId="164" fontId="25" fillId="2" borderId="105" xfId="0" applyNumberFormat="1" applyFont="1" applyFill="1" applyBorder="1" applyAlignment="1" applyProtection="1">
      <alignment vertical="center"/>
      <protection locked="0"/>
    </xf>
    <xf numFmtId="0" fontId="25" fillId="0" borderId="98" xfId="0" applyFont="1" applyBorder="1"/>
    <xf numFmtId="0" fontId="25" fillId="0" borderId="106" xfId="0" applyFont="1" applyBorder="1"/>
    <xf numFmtId="0" fontId="25" fillId="0" borderId="91" xfId="0" applyFont="1" applyBorder="1"/>
    <xf numFmtId="164" fontId="25" fillId="2" borderId="107" xfId="0" applyNumberFormat="1" applyFont="1" applyFill="1" applyBorder="1" applyAlignment="1" applyProtection="1">
      <alignment horizontal="right" vertical="center"/>
      <protection locked="0"/>
    </xf>
    <xf numFmtId="164" fontId="25" fillId="2" borderId="108" xfId="0" applyNumberFormat="1" applyFont="1" applyFill="1" applyBorder="1" applyAlignment="1" applyProtection="1">
      <alignment vertical="center"/>
      <protection locked="0"/>
    </xf>
    <xf numFmtId="164" fontId="25" fillId="2" borderId="109" xfId="0" applyNumberFormat="1" applyFont="1" applyFill="1" applyBorder="1" applyAlignment="1" applyProtection="1">
      <alignment vertical="center"/>
      <protection locked="0"/>
    </xf>
    <xf numFmtId="0" fontId="32" fillId="6" borderId="110" xfId="0" applyFont="1" applyFill="1" applyBorder="1" applyAlignment="1">
      <alignment horizontal="center" vertical="center" wrapText="1"/>
    </xf>
    <xf numFmtId="164" fontId="25" fillId="2" borderId="111" xfId="0" applyNumberFormat="1" applyFont="1" applyFill="1" applyBorder="1" applyAlignment="1" applyProtection="1">
      <alignment vertical="center"/>
      <protection locked="0"/>
    </xf>
    <xf numFmtId="164" fontId="25" fillId="2" borderId="112" xfId="0" applyNumberFormat="1" applyFont="1" applyFill="1" applyBorder="1" applyAlignment="1" applyProtection="1">
      <alignment vertical="center"/>
      <protection locked="0"/>
    </xf>
    <xf numFmtId="0" fontId="32" fillId="6" borderId="110" xfId="0" applyFont="1" applyFill="1" applyBorder="1" applyAlignment="1">
      <alignment horizontal="center" wrapText="1"/>
    </xf>
    <xf numFmtId="0" fontId="30" fillId="0" borderId="113" xfId="0" applyFont="1" applyBorder="1"/>
    <xf numFmtId="0" fontId="30" fillId="0" borderId="44" xfId="0" applyFont="1" applyBorder="1" applyAlignment="1">
      <alignment vertical="top"/>
    </xf>
    <xf numFmtId="14" fontId="30" fillId="0" borderId="0" xfId="0" applyNumberFormat="1" applyFont="1"/>
    <xf numFmtId="0" fontId="30" fillId="0" borderId="0" xfId="0" applyFont="1" applyAlignment="1">
      <alignment horizontal="center" vertical="center"/>
    </xf>
    <xf numFmtId="0" fontId="30" fillId="0" borderId="0" xfId="0" applyFont="1" applyAlignment="1">
      <alignment horizontal="center"/>
    </xf>
    <xf numFmtId="0" fontId="32" fillId="10" borderId="114" xfId="0" applyFont="1" applyFill="1" applyBorder="1" applyAlignment="1">
      <alignment horizontal="left" vertical="center"/>
    </xf>
    <xf numFmtId="0" fontId="32" fillId="10" borderId="115" xfId="0" applyFont="1" applyFill="1" applyBorder="1"/>
    <xf numFmtId="0" fontId="31" fillId="10" borderId="115" xfId="0" applyFont="1" applyFill="1" applyBorder="1"/>
    <xf numFmtId="0" fontId="31" fillId="10" borderId="116" xfId="0" applyFont="1" applyFill="1" applyBorder="1"/>
    <xf numFmtId="0" fontId="30" fillId="0" borderId="117" xfId="0" applyFont="1" applyBorder="1"/>
    <xf numFmtId="0" fontId="30" fillId="0" borderId="118" xfId="0" applyFont="1" applyBorder="1"/>
    <xf numFmtId="0" fontId="30" fillId="0" borderId="119" xfId="0" applyFont="1" applyBorder="1"/>
    <xf numFmtId="0" fontId="30" fillId="0" borderId="120" xfId="0" applyFont="1" applyBorder="1"/>
    <xf numFmtId="0" fontId="27" fillId="0" borderId="0" xfId="0" applyFont="1" applyAlignment="1">
      <alignment horizontal="left" vertical="center"/>
    </xf>
    <xf numFmtId="0" fontId="32" fillId="0" borderId="0" xfId="0" applyFont="1"/>
    <xf numFmtId="0" fontId="30" fillId="0" borderId="121" xfId="0" applyFont="1" applyBorder="1"/>
    <xf numFmtId="0" fontId="30" fillId="0" borderId="122" xfId="0" applyFont="1" applyBorder="1"/>
    <xf numFmtId="0" fontId="30" fillId="0" borderId="123" xfId="0" applyFont="1" applyBorder="1"/>
    <xf numFmtId="0" fontId="32" fillId="4" borderId="0" xfId="0" applyFont="1" applyFill="1"/>
    <xf numFmtId="0" fontId="32" fillId="10" borderId="124" xfId="0" applyFont="1" applyFill="1" applyBorder="1" applyAlignment="1">
      <alignment horizontal="left" vertical="center"/>
    </xf>
    <xf numFmtId="0" fontId="32" fillId="10" borderId="125" xfId="0" applyFont="1" applyFill="1" applyBorder="1"/>
    <xf numFmtId="0" fontId="31" fillId="10" borderId="125" xfId="0" applyFont="1" applyFill="1" applyBorder="1"/>
    <xf numFmtId="0" fontId="32" fillId="10" borderId="125" xfId="0" applyFont="1" applyFill="1" applyBorder="1" applyAlignment="1">
      <alignment horizontal="center" vertical="center" wrapText="1"/>
    </xf>
    <xf numFmtId="0" fontId="32" fillId="10" borderId="125" xfId="0" applyFont="1" applyFill="1" applyBorder="1" applyAlignment="1">
      <alignment horizontal="center" vertical="center"/>
    </xf>
    <xf numFmtId="0" fontId="31" fillId="10" borderId="126" xfId="0" applyFont="1" applyFill="1" applyBorder="1"/>
    <xf numFmtId="0" fontId="30" fillId="0" borderId="127" xfId="0" applyFont="1" applyBorder="1"/>
    <xf numFmtId="0" fontId="30" fillId="0" borderId="128" xfId="0" applyFont="1" applyBorder="1"/>
    <xf numFmtId="0" fontId="30" fillId="0" borderId="116" xfId="0" applyFont="1" applyBorder="1"/>
    <xf numFmtId="0" fontId="32" fillId="10" borderId="127" xfId="0" applyFont="1" applyFill="1" applyBorder="1" applyAlignment="1">
      <alignment horizontal="left" vertical="center"/>
    </xf>
    <xf numFmtId="0" fontId="32" fillId="10" borderId="128" xfId="0" applyFont="1" applyFill="1" applyBorder="1"/>
    <xf numFmtId="0" fontId="31" fillId="10" borderId="128" xfId="0" applyFont="1" applyFill="1" applyBorder="1"/>
    <xf numFmtId="0" fontId="31" fillId="10" borderId="128" xfId="0" applyFont="1" applyFill="1" applyBorder="1" applyAlignment="1">
      <alignment horizontal="center"/>
    </xf>
    <xf numFmtId="0" fontId="30" fillId="0" borderId="129" xfId="0" applyFont="1" applyBorder="1"/>
    <xf numFmtId="0" fontId="48" fillId="0" borderId="113" xfId="0" applyFont="1" applyBorder="1"/>
    <xf numFmtId="0" fontId="0" fillId="3" borderId="91" xfId="0" applyFill="1" applyBorder="1"/>
    <xf numFmtId="10" fontId="49" fillId="0" borderId="0" xfId="3" applyNumberFormat="1" applyFont="1" applyFill="1" applyBorder="1"/>
    <xf numFmtId="10" fontId="49" fillId="0" borderId="0" xfId="3" applyNumberFormat="1" applyFont="1" applyFill="1" applyBorder="1" applyAlignment="1">
      <alignment horizontal="right"/>
    </xf>
    <xf numFmtId="10" fontId="22" fillId="0" borderId="0" xfId="3" applyNumberFormat="1" applyFont="1" applyFill="1" applyBorder="1"/>
    <xf numFmtId="10" fontId="22" fillId="0" borderId="0" xfId="3" applyNumberFormat="1" applyFont="1" applyFill="1" applyBorder="1" applyAlignment="1">
      <alignment horizontal="right"/>
    </xf>
    <xf numFmtId="0" fontId="49" fillId="4" borderId="0" xfId="0" applyFont="1" applyFill="1" applyAlignment="1">
      <alignment horizontal="left"/>
    </xf>
    <xf numFmtId="0" fontId="49" fillId="0" borderId="0" xfId="0" applyFont="1" applyAlignment="1">
      <alignment horizontal="left" vertical="center"/>
    </xf>
    <xf numFmtId="10" fontId="22" fillId="0" borderId="0" xfId="3" applyNumberFormat="1" applyFont="1" applyFill="1" applyBorder="1" applyAlignment="1">
      <alignment horizontal="center" vertical="center"/>
    </xf>
    <xf numFmtId="0" fontId="25" fillId="4" borderId="113" xfId="0" applyFont="1" applyFill="1" applyBorder="1" applyAlignment="1">
      <alignment horizontal="left" indent="1"/>
    </xf>
    <xf numFmtId="0" fontId="32" fillId="10" borderId="115" xfId="0" applyFont="1" applyFill="1" applyBorder="1" applyAlignment="1">
      <alignment horizontal="center" vertical="center" wrapText="1"/>
    </xf>
    <xf numFmtId="0" fontId="32" fillId="10" borderId="115" xfId="0" applyFont="1" applyFill="1" applyBorder="1" applyAlignment="1">
      <alignment horizontal="center" vertical="center"/>
    </xf>
    <xf numFmtId="0" fontId="31" fillId="10" borderId="130" xfId="0" applyFont="1" applyFill="1" applyBorder="1"/>
    <xf numFmtId="0" fontId="32" fillId="0" borderId="0" xfId="0" applyFont="1" applyAlignment="1">
      <alignment horizontal="center" vertical="center"/>
    </xf>
    <xf numFmtId="164" fontId="25" fillId="2" borderId="92" xfId="0" applyNumberFormat="1" applyFont="1" applyFill="1" applyBorder="1" applyAlignment="1" applyProtection="1">
      <alignment vertical="center"/>
      <protection locked="0"/>
    </xf>
    <xf numFmtId="164" fontId="25" fillId="0" borderId="0" xfId="0" applyNumberFormat="1" applyFont="1" applyAlignment="1" applyProtection="1">
      <alignment vertical="center"/>
      <protection locked="0"/>
    </xf>
    <xf numFmtId="0" fontId="32" fillId="0" borderId="119" xfId="0" applyFont="1" applyBorder="1"/>
    <xf numFmtId="0" fontId="31" fillId="0" borderId="119" xfId="0" applyFont="1" applyBorder="1"/>
    <xf numFmtId="0" fontId="32" fillId="0" borderId="119" xfId="0" applyFont="1" applyBorder="1" applyAlignment="1">
      <alignment horizontal="center" vertical="center"/>
    </xf>
    <xf numFmtId="0" fontId="30" fillId="0" borderId="131" xfId="0" applyFont="1" applyBorder="1"/>
    <xf numFmtId="0" fontId="27" fillId="0" borderId="132" xfId="0" applyFont="1" applyBorder="1" applyAlignment="1">
      <alignment horizontal="left" vertical="center"/>
    </xf>
    <xf numFmtId="0" fontId="32" fillId="0" borderId="133" xfId="0" applyFont="1" applyBorder="1"/>
    <xf numFmtId="0" fontId="31" fillId="0" borderId="133" xfId="0" applyFont="1" applyBorder="1"/>
    <xf numFmtId="0" fontId="32" fillId="0" borderId="133" xfId="0" applyFont="1" applyBorder="1" applyAlignment="1">
      <alignment horizontal="center" vertical="center"/>
    </xf>
    <xf numFmtId="0" fontId="31" fillId="0" borderId="134" xfId="0" applyFont="1" applyBorder="1"/>
    <xf numFmtId="0" fontId="30" fillId="0" borderId="135" xfId="0" applyFont="1" applyBorder="1"/>
    <xf numFmtId="0" fontId="32" fillId="0" borderId="131" xfId="0" applyFont="1" applyBorder="1"/>
    <xf numFmtId="0" fontId="31" fillId="0" borderId="131" xfId="0" applyFont="1" applyBorder="1"/>
    <xf numFmtId="0" fontId="32" fillId="0" borderId="131" xfId="0" applyFont="1" applyBorder="1" applyAlignment="1">
      <alignment horizontal="center" vertical="center"/>
    </xf>
    <xf numFmtId="0" fontId="31" fillId="0" borderId="136" xfId="0" applyFont="1" applyBorder="1"/>
    <xf numFmtId="0" fontId="30" fillId="0" borderId="136" xfId="0" applyFont="1" applyBorder="1"/>
    <xf numFmtId="0" fontId="30" fillId="0" borderId="137" xfId="0" applyFont="1" applyBorder="1"/>
    <xf numFmtId="0" fontId="0" fillId="3" borderId="113" xfId="0" applyFill="1" applyBorder="1"/>
    <xf numFmtId="0" fontId="32" fillId="10" borderId="125" xfId="0" applyFont="1" applyFill="1" applyBorder="1" applyAlignment="1">
      <alignment horizontal="left" vertical="center"/>
    </xf>
    <xf numFmtId="0" fontId="30" fillId="0" borderId="138" xfId="0" applyFont="1" applyBorder="1"/>
    <xf numFmtId="0" fontId="30" fillId="0" borderId="139" xfId="0" applyFont="1" applyBorder="1"/>
    <xf numFmtId="0" fontId="30" fillId="0" borderId="140" xfId="0" applyFont="1" applyBorder="1"/>
    <xf numFmtId="0" fontId="30" fillId="0" borderId="141" xfId="0" applyFont="1" applyBorder="1"/>
    <xf numFmtId="0" fontId="30" fillId="4" borderId="122" xfId="0" applyFont="1" applyFill="1" applyBorder="1"/>
    <xf numFmtId="0" fontId="30" fillId="4" borderId="142" xfId="0" applyFont="1" applyFill="1" applyBorder="1"/>
    <xf numFmtId="0" fontId="30" fillId="4" borderId="91" xfId="0" applyFont="1" applyFill="1" applyBorder="1"/>
    <xf numFmtId="0" fontId="30" fillId="4" borderId="123" xfId="0" applyFont="1" applyFill="1" applyBorder="1"/>
    <xf numFmtId="0" fontId="30" fillId="0" borderId="143" xfId="0" applyFont="1" applyBorder="1"/>
    <xf numFmtId="0" fontId="30" fillId="0" borderId="144" xfId="0" applyFont="1" applyBorder="1"/>
    <xf numFmtId="0" fontId="27" fillId="0" borderId="145" xfId="0" applyFont="1" applyBorder="1" applyAlignment="1">
      <alignment horizontal="left" vertical="center"/>
    </xf>
    <xf numFmtId="0" fontId="32" fillId="0" borderId="146" xfId="0" applyFont="1" applyBorder="1"/>
    <xf numFmtId="0" fontId="31" fillId="0" borderId="146" xfId="0" applyFont="1" applyBorder="1"/>
    <xf numFmtId="0" fontId="32" fillId="0" borderId="147" xfId="0" applyFont="1" applyBorder="1" applyAlignment="1">
      <alignment horizontal="center" vertical="center" wrapText="1"/>
    </xf>
    <xf numFmtId="0" fontId="32" fillId="0" borderId="146" xfId="0" applyFont="1" applyBorder="1" applyAlignment="1">
      <alignment horizontal="center" vertical="center"/>
    </xf>
    <xf numFmtId="0" fontId="31" fillId="0" borderId="148" xfId="0" applyFont="1" applyBorder="1"/>
    <xf numFmtId="0" fontId="30" fillId="0" borderId="149" xfId="0" applyFont="1" applyBorder="1"/>
    <xf numFmtId="0" fontId="30" fillId="4" borderId="119" xfId="0" applyFont="1" applyFill="1" applyBorder="1"/>
    <xf numFmtId="0" fontId="27" fillId="0" borderId="51" xfId="0" applyFont="1" applyBorder="1" applyAlignment="1">
      <alignment horizontal="left"/>
    </xf>
    <xf numFmtId="164" fontId="26" fillId="0" borderId="84" xfId="0" applyNumberFormat="1" applyFont="1" applyBorder="1" applyAlignment="1">
      <alignment vertical="center"/>
    </xf>
    <xf numFmtId="0" fontId="25" fillId="11" borderId="0" xfId="0" applyFont="1" applyFill="1"/>
    <xf numFmtId="0" fontId="49" fillId="11" borderId="0" xfId="0" applyFont="1" applyFill="1" applyAlignment="1">
      <alignment horizontal="left"/>
    </xf>
    <xf numFmtId="0" fontId="49" fillId="11" borderId="0" xfId="0" applyFont="1" applyFill="1"/>
    <xf numFmtId="0" fontId="49" fillId="11" borderId="0" xfId="0" applyFont="1" applyFill="1" applyAlignment="1">
      <alignment horizontal="center"/>
    </xf>
    <xf numFmtId="10" fontId="22" fillId="11" borderId="0" xfId="3" applyNumberFormat="1" applyFont="1" applyFill="1" applyBorder="1"/>
    <xf numFmtId="10" fontId="49" fillId="11" borderId="0" xfId="3" applyNumberFormat="1" applyFont="1" applyFill="1" applyBorder="1" applyAlignment="1">
      <alignment horizontal="center" vertical="center"/>
    </xf>
    <xf numFmtId="0" fontId="49" fillId="11" borderId="0" xfId="0" applyFont="1" applyFill="1" applyAlignment="1">
      <alignment horizontal="left" vertical="center"/>
    </xf>
    <xf numFmtId="0" fontId="49" fillId="11" borderId="0" xfId="0" applyFont="1" applyFill="1" applyAlignment="1">
      <alignment horizontal="center" vertical="center"/>
    </xf>
    <xf numFmtId="10" fontId="22" fillId="11" borderId="0" xfId="3" applyNumberFormat="1" applyFont="1" applyFill="1" applyBorder="1" applyAlignment="1">
      <alignment horizontal="right"/>
    </xf>
    <xf numFmtId="10" fontId="49" fillId="11" borderId="0" xfId="3" applyNumberFormat="1" applyFont="1" applyFill="1" applyBorder="1"/>
    <xf numFmtId="10" fontId="49" fillId="11" borderId="0" xfId="3" applyNumberFormat="1" applyFont="1" applyFill="1" applyBorder="1" applyAlignment="1">
      <alignment horizontal="right"/>
    </xf>
    <xf numFmtId="0" fontId="45" fillId="11" borderId="0" xfId="0" applyFont="1" applyFill="1"/>
    <xf numFmtId="0" fontId="0" fillId="11" borderId="0" xfId="0" applyFill="1"/>
    <xf numFmtId="0" fontId="0" fillId="11" borderId="0" xfId="0" applyFill="1" applyAlignment="1">
      <alignment vertical="center" wrapText="1"/>
    </xf>
    <xf numFmtId="0" fontId="32" fillId="10" borderId="150" xfId="0" applyFont="1" applyFill="1" applyBorder="1"/>
    <xf numFmtId="0" fontId="30" fillId="10" borderId="150" xfId="0" applyFont="1" applyFill="1" applyBorder="1"/>
    <xf numFmtId="0" fontId="30" fillId="10" borderId="151" xfId="0" applyFont="1" applyFill="1" applyBorder="1"/>
    <xf numFmtId="0" fontId="32" fillId="10" borderId="152" xfId="0" applyFont="1" applyFill="1" applyBorder="1"/>
    <xf numFmtId="0" fontId="32" fillId="4" borderId="121" xfId="0" applyFont="1" applyFill="1" applyBorder="1"/>
    <xf numFmtId="0" fontId="32" fillId="4" borderId="122" xfId="0" applyFont="1" applyFill="1" applyBorder="1"/>
    <xf numFmtId="0" fontId="32" fillId="10" borderId="153" xfId="0" applyFont="1" applyFill="1" applyBorder="1" applyAlignment="1">
      <alignment horizontal="center" vertical="center" wrapText="1"/>
    </xf>
    <xf numFmtId="0" fontId="32" fillId="10" borderId="154" xfId="0" applyFont="1" applyFill="1" applyBorder="1" applyAlignment="1">
      <alignment horizontal="center" vertical="center" wrapText="1"/>
    </xf>
    <xf numFmtId="0" fontId="48" fillId="4" borderId="0" xfId="0" applyFont="1" applyFill="1"/>
    <xf numFmtId="0" fontId="36" fillId="4" borderId="0" xfId="0" applyFont="1" applyFill="1"/>
    <xf numFmtId="0" fontId="36" fillId="4" borderId="0" xfId="0" applyFont="1" applyFill="1" applyAlignment="1">
      <alignment horizontal="right"/>
    </xf>
    <xf numFmtId="0" fontId="30" fillId="0" borderId="119" xfId="0" quotePrefix="1" applyFont="1" applyBorder="1"/>
    <xf numFmtId="0" fontId="30" fillId="0" borderId="155" xfId="0" applyFont="1" applyBorder="1"/>
    <xf numFmtId="0" fontId="30" fillId="0" borderId="156" xfId="0" applyFont="1" applyBorder="1"/>
    <xf numFmtId="0" fontId="30" fillId="0" borderId="157" xfId="0" applyFont="1" applyBorder="1"/>
    <xf numFmtId="0" fontId="31" fillId="0" borderId="91" xfId="0" applyFont="1" applyBorder="1"/>
    <xf numFmtId="0" fontId="31" fillId="0" borderId="120" xfId="0" applyFont="1" applyBorder="1"/>
    <xf numFmtId="0" fontId="32" fillId="0" borderId="184" xfId="0" applyFont="1" applyBorder="1" applyAlignment="1">
      <alignment horizontal="center" vertical="center" wrapText="1"/>
    </xf>
    <xf numFmtId="0" fontId="32" fillId="0" borderId="185" xfId="0" applyFont="1" applyBorder="1" applyAlignment="1">
      <alignment horizontal="center" vertical="center"/>
    </xf>
    <xf numFmtId="0" fontId="32" fillId="10" borderId="186" xfId="0" applyFont="1" applyFill="1" applyBorder="1" applyAlignment="1">
      <alignment horizontal="center" vertical="center" wrapText="1"/>
    </xf>
    <xf numFmtId="0" fontId="32" fillId="10" borderId="186" xfId="0" applyFont="1" applyFill="1" applyBorder="1" applyAlignment="1">
      <alignment horizontal="center" vertical="center"/>
    </xf>
    <xf numFmtId="0" fontId="27" fillId="0" borderId="118" xfId="0" applyFont="1" applyBorder="1" applyAlignment="1">
      <alignment horizontal="left" vertical="center"/>
    </xf>
    <xf numFmtId="0" fontId="32" fillId="10" borderId="187" xfId="0" applyFont="1" applyFill="1" applyBorder="1" applyAlignment="1">
      <alignment horizontal="left" vertical="center"/>
    </xf>
    <xf numFmtId="0" fontId="32" fillId="10" borderId="186" xfId="0" applyFont="1" applyFill="1" applyBorder="1"/>
    <xf numFmtId="0" fontId="31" fillId="10" borderId="186" xfId="0" applyFont="1" applyFill="1" applyBorder="1"/>
    <xf numFmtId="0" fontId="31" fillId="10" borderId="188" xfId="0" applyFont="1" applyFill="1" applyBorder="1"/>
    <xf numFmtId="164" fontId="25" fillId="0" borderId="192" xfId="0" applyNumberFormat="1" applyFont="1" applyBorder="1" applyAlignment="1" applyProtection="1">
      <alignment vertical="center"/>
      <protection locked="0"/>
    </xf>
    <xf numFmtId="0" fontId="30" fillId="0" borderId="197" xfId="0" applyFont="1" applyBorder="1"/>
    <xf numFmtId="0" fontId="32" fillId="0" borderId="198" xfId="0" applyFont="1" applyBorder="1"/>
    <xf numFmtId="0" fontId="31" fillId="0" borderId="198" xfId="0" applyFont="1" applyBorder="1"/>
    <xf numFmtId="0" fontId="32" fillId="0" borderId="198" xfId="0" applyFont="1" applyBorder="1" applyAlignment="1">
      <alignment horizontal="center" vertical="center"/>
    </xf>
    <xf numFmtId="0" fontId="31" fillId="0" borderId="200" xfId="0" applyFont="1" applyBorder="1"/>
    <xf numFmtId="164" fontId="25" fillId="0" borderId="202" xfId="0" applyNumberFormat="1" applyFont="1" applyBorder="1" applyAlignment="1" applyProtection="1">
      <alignment vertical="center"/>
      <protection locked="0"/>
    </xf>
    <xf numFmtId="0" fontId="0" fillId="3" borderId="203" xfId="0" applyFill="1" applyBorder="1"/>
    <xf numFmtId="0" fontId="58" fillId="12" borderId="7" xfId="0" applyFont="1" applyFill="1" applyBorder="1"/>
    <xf numFmtId="0" fontId="58" fillId="14" borderId="8" xfId="0" applyFont="1" applyFill="1" applyBorder="1"/>
    <xf numFmtId="0" fontId="58" fillId="15" borderId="8" xfId="0" applyFont="1" applyFill="1" applyBorder="1"/>
    <xf numFmtId="0" fontId="60" fillId="16" borderId="9" xfId="0" applyFont="1" applyFill="1" applyBorder="1"/>
    <xf numFmtId="0" fontId="58" fillId="17" borderId="9" xfId="0" applyFont="1" applyFill="1" applyBorder="1"/>
    <xf numFmtId="0" fontId="58" fillId="18" borderId="8" xfId="0" applyFont="1" applyFill="1" applyBorder="1"/>
    <xf numFmtId="0" fontId="58" fillId="19" borderId="8" xfId="0" applyFont="1" applyFill="1" applyBorder="1"/>
    <xf numFmtId="0" fontId="59" fillId="20" borderId="8" xfId="0" applyFont="1" applyFill="1" applyBorder="1"/>
    <xf numFmtId="0" fontId="58" fillId="21" borderId="8" xfId="0" applyFont="1" applyFill="1" applyBorder="1"/>
    <xf numFmtId="0" fontId="58" fillId="22" borderId="9" xfId="0" applyFont="1" applyFill="1" applyBorder="1"/>
    <xf numFmtId="0" fontId="58" fillId="23" borderId="8" xfId="0" applyFont="1" applyFill="1" applyBorder="1"/>
    <xf numFmtId="0" fontId="59" fillId="24" borderId="8" xfId="0" applyFont="1" applyFill="1" applyBorder="1"/>
    <xf numFmtId="0" fontId="58" fillId="14" borderId="0" xfId="0" applyFont="1" applyFill="1"/>
    <xf numFmtId="0" fontId="30" fillId="0" borderId="206" xfId="0" applyFont="1" applyBorder="1"/>
    <xf numFmtId="0" fontId="30" fillId="0" borderId="205" xfId="0" applyFont="1" applyBorder="1"/>
    <xf numFmtId="0" fontId="30" fillId="0" borderId="208" xfId="0" applyFont="1" applyBorder="1"/>
    <xf numFmtId="0" fontId="30" fillId="0" borderId="209" xfId="0" applyFont="1" applyBorder="1"/>
    <xf numFmtId="0" fontId="30" fillId="0" borderId="210" xfId="0" applyFont="1" applyBorder="1"/>
    <xf numFmtId="0" fontId="30" fillId="0" borderId="212" xfId="0" applyFont="1" applyBorder="1"/>
    <xf numFmtId="0" fontId="59" fillId="13" borderId="8" xfId="0" applyFont="1" applyFill="1" applyBorder="1"/>
    <xf numFmtId="166" fontId="30" fillId="2" borderId="92" xfId="0" applyNumberFormat="1" applyFont="1" applyFill="1" applyBorder="1" applyAlignment="1">
      <alignment horizontal="center" vertical="center"/>
    </xf>
    <xf numFmtId="166" fontId="30" fillId="2" borderId="92" xfId="0" applyNumberFormat="1" applyFont="1" applyFill="1" applyBorder="1" applyAlignment="1" applyProtection="1">
      <alignment horizontal="center" vertical="center"/>
      <protection locked="0"/>
    </xf>
    <xf numFmtId="0" fontId="27" fillId="2" borderId="92" xfId="0" applyFont="1" applyFill="1" applyBorder="1" applyAlignment="1" applyProtection="1">
      <alignment horizontal="left" vertical="center"/>
      <protection locked="0"/>
    </xf>
    <xf numFmtId="164" fontId="33" fillId="2" borderId="92" xfId="0" applyNumberFormat="1" applyFont="1" applyFill="1" applyBorder="1" applyAlignment="1" applyProtection="1">
      <alignment vertical="center"/>
      <protection locked="0"/>
    </xf>
    <xf numFmtId="166" fontId="30" fillId="2" borderId="190" xfId="0" applyNumberFormat="1" applyFont="1" applyFill="1" applyBorder="1" applyAlignment="1" applyProtection="1">
      <alignment horizontal="center" vertical="center"/>
      <protection locked="0"/>
    </xf>
    <xf numFmtId="166" fontId="30" fillId="2" borderId="164" xfId="0" applyNumberFormat="1" applyFont="1" applyFill="1" applyBorder="1" applyAlignment="1" applyProtection="1">
      <alignment horizontal="center" vertical="center"/>
      <protection locked="0"/>
    </xf>
    <xf numFmtId="166" fontId="30" fillId="2" borderId="189" xfId="0" applyNumberFormat="1" applyFont="1" applyFill="1" applyBorder="1" applyAlignment="1" applyProtection="1">
      <alignment horizontal="center" vertical="center"/>
      <protection locked="0"/>
    </xf>
    <xf numFmtId="166" fontId="30" fillId="2" borderId="27" xfId="0" applyNumberFormat="1" applyFont="1" applyFill="1" applyBorder="1" applyAlignment="1" applyProtection="1">
      <alignment horizontal="center" vertical="center"/>
      <protection locked="0"/>
    </xf>
    <xf numFmtId="166" fontId="30" fillId="2" borderId="191" xfId="0" applyNumberFormat="1" applyFont="1" applyFill="1" applyBorder="1" applyProtection="1">
      <protection locked="0"/>
    </xf>
    <xf numFmtId="166" fontId="30" fillId="2" borderId="93" xfId="0" applyNumberFormat="1" applyFont="1" applyFill="1" applyBorder="1" applyProtection="1">
      <protection locked="0"/>
    </xf>
    <xf numFmtId="166" fontId="30" fillId="2" borderId="190" xfId="0" applyNumberFormat="1" applyFont="1" applyFill="1" applyBorder="1" applyProtection="1">
      <protection locked="0"/>
    </xf>
    <xf numFmtId="166" fontId="30" fillId="2" borderId="164" xfId="0" applyNumberFormat="1" applyFont="1" applyFill="1" applyBorder="1" applyProtection="1">
      <protection locked="0"/>
    </xf>
    <xf numFmtId="166" fontId="30" fillId="2" borderId="92" xfId="0" applyNumberFormat="1" applyFont="1" applyFill="1" applyBorder="1" applyProtection="1">
      <protection locked="0"/>
    </xf>
    <xf numFmtId="166" fontId="30" fillId="2" borderId="189" xfId="0" applyNumberFormat="1" applyFont="1" applyFill="1" applyBorder="1" applyProtection="1">
      <protection locked="0"/>
    </xf>
    <xf numFmtId="166" fontId="30" fillId="2" borderId="27" xfId="0" applyNumberFormat="1" applyFont="1" applyFill="1" applyBorder="1" applyProtection="1">
      <protection locked="0"/>
    </xf>
    <xf numFmtId="166" fontId="30" fillId="2" borderId="191" xfId="0" applyNumberFormat="1" applyFont="1" applyFill="1" applyBorder="1" applyAlignment="1" applyProtection="1">
      <alignment horizontal="center" vertical="center"/>
      <protection locked="0"/>
    </xf>
    <xf numFmtId="166" fontId="30" fillId="2" borderId="93" xfId="0" applyNumberFormat="1" applyFont="1" applyFill="1" applyBorder="1" applyAlignment="1" applyProtection="1">
      <alignment horizontal="center" vertical="center"/>
      <protection locked="0"/>
    </xf>
    <xf numFmtId="166" fontId="30" fillId="2" borderId="195" xfId="0" applyNumberFormat="1" applyFont="1" applyFill="1" applyBorder="1" applyAlignment="1" applyProtection="1">
      <alignment horizontal="center" vertical="center"/>
      <protection locked="0"/>
    </xf>
    <xf numFmtId="166" fontId="30" fillId="2" borderId="201" xfId="0" applyNumberFormat="1" applyFont="1" applyFill="1" applyBorder="1" applyAlignment="1" applyProtection="1">
      <alignment horizontal="center" vertical="center"/>
      <protection locked="0"/>
    </xf>
    <xf numFmtId="166" fontId="30" fillId="2" borderId="196" xfId="0" applyNumberFormat="1" applyFont="1" applyFill="1" applyBorder="1" applyAlignment="1" applyProtection="1">
      <alignment horizontal="center" vertical="center"/>
      <protection locked="0"/>
    </xf>
    <xf numFmtId="166" fontId="30" fillId="2" borderId="199" xfId="0" applyNumberFormat="1" applyFont="1" applyFill="1" applyBorder="1" applyAlignment="1" applyProtection="1">
      <alignment horizontal="center" vertical="center"/>
      <protection locked="0"/>
    </xf>
    <xf numFmtId="165" fontId="25" fillId="2" borderId="37" xfId="0" applyNumberFormat="1" applyFont="1" applyFill="1" applyBorder="1" applyAlignment="1" applyProtection="1">
      <alignment horizontal="right" vertical="center"/>
      <protection locked="0"/>
    </xf>
    <xf numFmtId="165" fontId="25" fillId="2" borderId="60" xfId="0" applyNumberFormat="1" applyFont="1" applyFill="1" applyBorder="1" applyAlignment="1" applyProtection="1">
      <alignment horizontal="right" vertical="center"/>
      <protection locked="0"/>
    </xf>
    <xf numFmtId="0" fontId="25" fillId="2" borderId="38" xfId="0" applyFont="1" applyFill="1" applyBorder="1" applyAlignment="1" applyProtection="1">
      <alignment horizontal="left" vertical="center" wrapText="1"/>
      <protection locked="0"/>
    </xf>
    <xf numFmtId="0" fontId="25" fillId="2" borderId="160" xfId="0" applyFont="1" applyFill="1" applyBorder="1" applyAlignment="1" applyProtection="1">
      <alignment horizontal="left" vertical="center" wrapText="1"/>
      <protection locked="0"/>
    </xf>
    <xf numFmtId="0" fontId="34" fillId="0" borderId="0" xfId="0" applyFont="1" applyAlignment="1">
      <alignment horizontal="center" vertical="center" wrapText="1"/>
    </xf>
    <xf numFmtId="0" fontId="34" fillId="0" borderId="52" xfId="0" applyFont="1" applyBorder="1" applyAlignment="1">
      <alignment horizontal="center" vertical="center" wrapText="1"/>
    </xf>
    <xf numFmtId="0" fontId="32" fillId="0" borderId="0" xfId="0" applyFont="1" applyAlignment="1">
      <alignment horizontal="center"/>
    </xf>
    <xf numFmtId="0" fontId="32" fillId="0" borderId="52" xfId="0" applyFont="1" applyBorder="1" applyAlignment="1">
      <alignment horizontal="center"/>
    </xf>
    <xf numFmtId="0" fontId="25" fillId="2" borderId="44" xfId="0" applyFont="1" applyFill="1" applyBorder="1" applyAlignment="1" applyProtection="1">
      <alignment horizontal="right" vertical="center"/>
      <protection locked="0"/>
    </xf>
    <xf numFmtId="0" fontId="25" fillId="2" borderId="158" xfId="0" applyFont="1" applyFill="1" applyBorder="1" applyAlignment="1" applyProtection="1">
      <alignment horizontal="right" vertical="center"/>
      <protection locked="0"/>
    </xf>
    <xf numFmtId="0" fontId="25" fillId="2" borderId="0" xfId="0" applyFont="1" applyFill="1" applyAlignment="1" applyProtection="1">
      <alignment horizontal="left" vertical="center"/>
      <protection locked="0"/>
    </xf>
    <xf numFmtId="0" fontId="25" fillId="2" borderId="52" xfId="0" applyFont="1" applyFill="1" applyBorder="1" applyAlignment="1" applyProtection="1">
      <alignment horizontal="left" vertical="center"/>
      <protection locked="0"/>
    </xf>
    <xf numFmtId="0" fontId="31" fillId="0" borderId="0" xfId="0" applyFont="1" applyAlignment="1">
      <alignment horizontal="left" vertical="center"/>
    </xf>
    <xf numFmtId="0" fontId="31" fillId="0" borderId="91" xfId="0" applyFont="1" applyBorder="1" applyAlignment="1">
      <alignment horizontal="left" vertical="center"/>
    </xf>
    <xf numFmtId="0" fontId="25" fillId="2" borderId="0" xfId="0" applyFont="1" applyFill="1" applyAlignment="1" applyProtection="1">
      <alignment horizontal="left" vertical="top" wrapText="1"/>
      <protection locked="0"/>
    </xf>
    <xf numFmtId="0" fontId="25" fillId="2" borderId="91" xfId="0" applyFont="1" applyFill="1" applyBorder="1" applyAlignment="1" applyProtection="1">
      <alignment horizontal="left" vertical="top" wrapText="1"/>
      <protection locked="0"/>
    </xf>
    <xf numFmtId="0" fontId="26" fillId="0" borderId="0" xfId="0" applyFont="1" applyAlignment="1">
      <alignment horizontal="center" wrapText="1"/>
    </xf>
    <xf numFmtId="0" fontId="26" fillId="0" borderId="52" xfId="0" applyFont="1" applyBorder="1" applyAlignment="1">
      <alignment horizontal="center" wrapText="1"/>
    </xf>
    <xf numFmtId="0" fontId="26" fillId="0" borderId="0" xfId="0" applyFont="1" applyAlignment="1">
      <alignment horizontal="center" vertical="top" wrapText="1"/>
    </xf>
    <xf numFmtId="0" fontId="26" fillId="0" borderId="52" xfId="0" applyFont="1" applyBorder="1" applyAlignment="1">
      <alignment horizontal="center" vertical="top" wrapText="1"/>
    </xf>
    <xf numFmtId="14" fontId="25" fillId="2" borderId="37" xfId="0" applyNumberFormat="1" applyFont="1" applyFill="1" applyBorder="1" applyAlignment="1" applyProtection="1">
      <alignment horizontal="left" vertical="center"/>
      <protection locked="0"/>
    </xf>
    <xf numFmtId="14" fontId="25" fillId="2" borderId="161" xfId="0" applyNumberFormat="1" applyFont="1" applyFill="1" applyBorder="1" applyAlignment="1" applyProtection="1">
      <alignment horizontal="left" vertical="center"/>
      <protection locked="0"/>
    </xf>
    <xf numFmtId="0" fontId="25" fillId="2" borderId="15" xfId="0" applyFont="1" applyFill="1" applyBorder="1" applyAlignment="1" applyProtection="1">
      <alignment horizontal="left" vertical="center"/>
      <protection locked="0"/>
    </xf>
    <xf numFmtId="0" fontId="25" fillId="2" borderId="109" xfId="0" applyFont="1" applyFill="1" applyBorder="1" applyAlignment="1" applyProtection="1">
      <alignment horizontal="left" vertical="center"/>
      <protection locked="0"/>
    </xf>
    <xf numFmtId="0" fontId="26" fillId="0" borderId="0" xfId="0" applyFont="1" applyAlignment="1">
      <alignment horizontal="left" vertical="center"/>
    </xf>
    <xf numFmtId="0" fontId="25" fillId="2" borderId="37" xfId="0" applyFont="1" applyFill="1" applyBorder="1" applyAlignment="1" applyProtection="1">
      <alignment vertical="center"/>
      <protection locked="0"/>
    </xf>
    <xf numFmtId="0" fontId="25" fillId="2" borderId="37" xfId="0" applyFont="1" applyFill="1" applyBorder="1" applyProtection="1">
      <protection locked="0"/>
    </xf>
    <xf numFmtId="0" fontId="25" fillId="2" borderId="0" xfId="0" applyFont="1" applyFill="1" applyAlignment="1" applyProtection="1">
      <alignment horizontal="right" vertical="center"/>
      <protection locked="0"/>
    </xf>
    <xf numFmtId="0" fontId="25" fillId="2" borderId="52" xfId="0" applyFont="1" applyFill="1" applyBorder="1" applyAlignment="1" applyProtection="1">
      <alignment horizontal="right" vertical="center"/>
      <protection locked="0"/>
    </xf>
    <xf numFmtId="0" fontId="51" fillId="4" borderId="50" xfId="0" applyFont="1" applyFill="1" applyBorder="1" applyAlignment="1">
      <alignment horizontal="center" vertical="center" wrapText="1"/>
    </xf>
    <xf numFmtId="0" fontId="51" fillId="4" borderId="159" xfId="0" applyFont="1" applyFill="1" applyBorder="1" applyAlignment="1">
      <alignment horizontal="center" vertical="center" wrapText="1"/>
    </xf>
    <xf numFmtId="0" fontId="51" fillId="4" borderId="0" xfId="0" applyFont="1" applyFill="1" applyAlignment="1">
      <alignment horizontal="center" vertical="center" wrapText="1"/>
    </xf>
    <xf numFmtId="0" fontId="51" fillId="4" borderId="52" xfId="0" applyFont="1" applyFill="1" applyBorder="1" applyAlignment="1">
      <alignment horizontal="center" vertical="center" wrapText="1"/>
    </xf>
    <xf numFmtId="0" fontId="25" fillId="2" borderId="15" xfId="0" applyFont="1" applyFill="1" applyBorder="1" applyAlignment="1">
      <alignment horizontal="right" vertical="center"/>
    </xf>
    <xf numFmtId="0" fontId="25" fillId="2" borderId="63" xfId="0" applyFont="1" applyFill="1" applyBorder="1" applyAlignment="1">
      <alignment horizontal="right" vertical="center"/>
    </xf>
    <xf numFmtId="14" fontId="25" fillId="2" borderId="38" xfId="0" applyNumberFormat="1" applyFont="1" applyFill="1" applyBorder="1" applyAlignment="1" applyProtection="1">
      <alignment horizontal="center" vertical="center" wrapText="1"/>
      <protection locked="0"/>
    </xf>
    <xf numFmtId="14" fontId="25" fillId="2" borderId="61" xfId="0" applyNumberFormat="1" applyFont="1" applyFill="1" applyBorder="1" applyAlignment="1" applyProtection="1">
      <alignment horizontal="center" vertical="center" wrapText="1"/>
      <protection locked="0"/>
    </xf>
    <xf numFmtId="14" fontId="32" fillId="6" borderId="0" xfId="0" applyNumberFormat="1" applyFont="1" applyFill="1" applyAlignment="1">
      <alignment horizontal="center" wrapText="1"/>
    </xf>
    <xf numFmtId="0" fontId="31" fillId="6" borderId="0" xfId="0" applyFont="1" applyFill="1"/>
    <xf numFmtId="0" fontId="31" fillId="6" borderId="52" xfId="0" applyFont="1" applyFill="1" applyBorder="1"/>
    <xf numFmtId="0" fontId="41" fillId="0" borderId="51" xfId="0" applyFont="1" applyBorder="1" applyAlignment="1">
      <alignment horizontal="center" wrapText="1"/>
    </xf>
    <xf numFmtId="0" fontId="41" fillId="0" borderId="0" xfId="0" applyFont="1" applyAlignment="1">
      <alignment horizontal="center" wrapText="1"/>
    </xf>
    <xf numFmtId="0" fontId="41" fillId="0" borderId="52" xfId="0" applyFont="1" applyBorder="1" applyAlignment="1">
      <alignment horizontal="center" wrapText="1"/>
    </xf>
    <xf numFmtId="0" fontId="26" fillId="2" borderId="37" xfId="0" applyFont="1" applyFill="1" applyBorder="1" applyAlignment="1" applyProtection="1">
      <alignment horizontal="right" vertical="center" wrapText="1"/>
      <protection locked="0"/>
    </xf>
    <xf numFmtId="0" fontId="26" fillId="2" borderId="60" xfId="0" applyFont="1" applyFill="1" applyBorder="1" applyAlignment="1" applyProtection="1">
      <alignment horizontal="right" vertical="center" wrapText="1"/>
      <protection locked="0"/>
    </xf>
    <xf numFmtId="14" fontId="25" fillId="2" borderId="15" xfId="0" applyNumberFormat="1" applyFont="1" applyFill="1" applyBorder="1" applyAlignment="1">
      <alignment horizontal="right" vertical="center" wrapText="1"/>
    </xf>
    <xf numFmtId="14" fontId="25" fillId="2" borderId="63" xfId="0" applyNumberFormat="1" applyFont="1" applyFill="1" applyBorder="1" applyAlignment="1">
      <alignment horizontal="right" vertical="center" wrapText="1"/>
    </xf>
    <xf numFmtId="0" fontId="25" fillId="2" borderId="15" xfId="0" applyFont="1" applyFill="1" applyBorder="1" applyAlignment="1" applyProtection="1">
      <alignment horizontal="center" vertical="center"/>
      <protection locked="0"/>
    </xf>
    <xf numFmtId="0" fontId="25" fillId="2" borderId="13" xfId="0" applyFont="1" applyFill="1" applyBorder="1" applyAlignment="1" applyProtection="1">
      <alignment horizontal="center" vertical="center"/>
      <protection locked="0"/>
    </xf>
    <xf numFmtId="0" fontId="25" fillId="0" borderId="0" xfId="0" applyFont="1" applyAlignment="1">
      <alignment horizontal="left" vertical="center"/>
    </xf>
    <xf numFmtId="0" fontId="30" fillId="0" borderId="0" xfId="0" applyFont="1"/>
    <xf numFmtId="0" fontId="52" fillId="0" borderId="0" xfId="0" applyFont="1" applyAlignment="1">
      <alignment horizontal="left" vertical="center" wrapText="1"/>
    </xf>
    <xf numFmtId="0" fontId="53" fillId="0" borderId="0" xfId="0" applyFont="1" applyAlignment="1">
      <alignment horizontal="left" vertical="center" wrapText="1"/>
    </xf>
    <xf numFmtId="0" fontId="25" fillId="2" borderId="37" xfId="0" applyFont="1" applyFill="1" applyBorder="1" applyAlignment="1">
      <alignment vertical="center"/>
    </xf>
    <xf numFmtId="0" fontId="25" fillId="2" borderId="37" xfId="0" applyFont="1" applyFill="1" applyBorder="1"/>
    <xf numFmtId="165" fontId="25" fillId="2" borderId="37" xfId="0" applyNumberFormat="1" applyFont="1" applyFill="1" applyBorder="1" applyAlignment="1">
      <alignment horizontal="right" vertical="center"/>
    </xf>
    <xf numFmtId="0" fontId="25" fillId="2" borderId="0" xfId="0" applyFont="1" applyFill="1" applyAlignment="1">
      <alignment horizontal="right" vertical="center"/>
    </xf>
    <xf numFmtId="0" fontId="25" fillId="2" borderId="44" xfId="0" applyFont="1" applyFill="1" applyBorder="1" applyAlignment="1">
      <alignment horizontal="right" vertical="center"/>
    </xf>
    <xf numFmtId="0" fontId="25" fillId="2" borderId="0" xfId="0" applyFont="1" applyFill="1" applyAlignment="1">
      <alignment horizontal="left" vertical="center"/>
    </xf>
    <xf numFmtId="0" fontId="25" fillId="2" borderId="38" xfId="0" applyFont="1" applyFill="1" applyBorder="1" applyAlignment="1">
      <alignment horizontal="right" vertical="center"/>
    </xf>
    <xf numFmtId="0" fontId="26" fillId="2" borderId="37" xfId="0" applyFont="1" applyFill="1" applyBorder="1" applyAlignment="1">
      <alignment horizontal="right" vertical="center" wrapText="1"/>
    </xf>
    <xf numFmtId="164" fontId="25" fillId="2" borderId="165" xfId="0" applyNumberFormat="1" applyFont="1" applyFill="1" applyBorder="1" applyAlignment="1" applyProtection="1">
      <alignment horizontal="left" vertical="top"/>
      <protection locked="0"/>
    </xf>
    <xf numFmtId="164" fontId="25" fillId="2" borderId="166" xfId="0" applyNumberFormat="1" applyFont="1" applyFill="1" applyBorder="1" applyAlignment="1" applyProtection="1">
      <alignment horizontal="left" vertical="top"/>
      <protection locked="0"/>
    </xf>
    <xf numFmtId="164" fontId="25" fillId="2" borderId="115" xfId="0" applyNumberFormat="1" applyFont="1" applyFill="1" applyBorder="1" applyAlignment="1" applyProtection="1">
      <alignment horizontal="left" vertical="top"/>
      <protection locked="0"/>
    </xf>
    <xf numFmtId="164" fontId="25" fillId="2" borderId="167" xfId="0" applyNumberFormat="1" applyFont="1" applyFill="1" applyBorder="1" applyAlignment="1" applyProtection="1">
      <alignment horizontal="left" vertical="top"/>
      <protection locked="0"/>
    </xf>
    <xf numFmtId="164" fontId="25" fillId="2" borderId="0" xfId="0" applyNumberFormat="1" applyFont="1" applyFill="1" applyAlignment="1" applyProtection="1">
      <alignment horizontal="left" vertical="top"/>
      <protection locked="0"/>
    </xf>
    <xf numFmtId="164" fontId="25" fillId="2" borderId="18" xfId="0" applyNumberFormat="1" applyFont="1" applyFill="1" applyBorder="1" applyAlignment="1" applyProtection="1">
      <alignment horizontal="left" vertical="top"/>
      <protection locked="0"/>
    </xf>
    <xf numFmtId="164" fontId="25" fillId="4" borderId="193" xfId="0" applyNumberFormat="1" applyFont="1" applyFill="1" applyBorder="1" applyAlignment="1">
      <alignment horizontal="left" vertical="top"/>
    </xf>
    <xf numFmtId="164" fontId="25" fillId="4" borderId="194" xfId="0" applyNumberFormat="1" applyFont="1" applyFill="1" applyBorder="1" applyAlignment="1">
      <alignment horizontal="left" vertical="top"/>
    </xf>
    <xf numFmtId="0" fontId="30" fillId="0" borderId="204" xfId="0" applyFont="1" applyBorder="1" applyAlignment="1">
      <alignment horizontal="left" vertical="center" wrapText="1"/>
    </xf>
    <xf numFmtId="0" fontId="30" fillId="0" borderId="205" xfId="0" applyFont="1" applyBorder="1" applyAlignment="1">
      <alignment horizontal="left" vertical="center" wrapText="1"/>
    </xf>
    <xf numFmtId="0" fontId="30" fillId="4" borderId="115" xfId="0" applyFont="1" applyFill="1" applyBorder="1" applyAlignment="1">
      <alignment horizontal="left" vertical="top" wrapText="1"/>
    </xf>
    <xf numFmtId="0" fontId="30" fillId="4" borderId="130" xfId="0" applyFont="1" applyFill="1" applyBorder="1" applyAlignment="1">
      <alignment horizontal="left" vertical="top" wrapText="1"/>
    </xf>
    <xf numFmtId="0" fontId="25" fillId="2" borderId="15" xfId="0" applyFont="1" applyFill="1" applyBorder="1" applyAlignment="1">
      <alignment horizontal="right" vertical="center" indent="1"/>
    </xf>
    <xf numFmtId="0" fontId="25" fillId="2" borderId="109" xfId="0" applyFont="1" applyFill="1" applyBorder="1" applyAlignment="1">
      <alignment horizontal="right" vertical="center" indent="1"/>
    </xf>
    <xf numFmtId="0" fontId="25" fillId="2" borderId="37" xfId="0" applyFont="1" applyFill="1" applyBorder="1" applyAlignment="1">
      <alignment horizontal="right" vertical="center" indent="1"/>
    </xf>
    <xf numFmtId="0" fontId="27" fillId="0" borderId="204" xfId="0" applyFont="1" applyBorder="1" applyAlignment="1">
      <alignment horizontal="left" vertical="center" wrapText="1"/>
    </xf>
    <xf numFmtId="0" fontId="27" fillId="0" borderId="205" xfId="0" applyFont="1" applyBorder="1" applyAlignment="1">
      <alignment horizontal="left" vertical="center" wrapText="1"/>
    </xf>
    <xf numFmtId="0" fontId="30" fillId="2" borderId="205" xfId="0" applyFont="1" applyFill="1" applyBorder="1" applyAlignment="1" applyProtection="1">
      <alignment horizontal="center" vertical="center" wrapText="1"/>
      <protection locked="0"/>
    </xf>
    <xf numFmtId="0" fontId="26" fillId="0" borderId="113" xfId="0" applyFont="1" applyBorder="1" applyAlignment="1">
      <alignment horizontal="left" vertical="center" wrapText="1" indent="8"/>
    </xf>
    <xf numFmtId="0" fontId="26" fillId="0" borderId="0" xfId="0" applyFont="1" applyAlignment="1">
      <alignment horizontal="left" vertical="center" wrapText="1" indent="8"/>
    </xf>
    <xf numFmtId="0" fontId="26" fillId="0" borderId="114" xfId="2" applyFont="1" applyBorder="1" applyAlignment="1">
      <alignment horizontal="center"/>
    </xf>
    <xf numFmtId="0" fontId="26" fillId="0" borderId="115" xfId="2" applyFont="1" applyBorder="1" applyAlignment="1">
      <alignment horizontal="center"/>
    </xf>
    <xf numFmtId="0" fontId="32" fillId="10" borderId="187" xfId="0" applyFont="1" applyFill="1" applyBorder="1" applyAlignment="1">
      <alignment horizontal="left" vertical="top" wrapText="1"/>
    </xf>
    <xf numFmtId="0" fontId="32" fillId="10" borderId="186" xfId="0" applyFont="1" applyFill="1" applyBorder="1" applyAlignment="1">
      <alignment horizontal="left" vertical="top" wrapText="1"/>
    </xf>
    <xf numFmtId="0" fontId="32" fillId="10" borderId="213" xfId="0" applyFont="1" applyFill="1" applyBorder="1" applyAlignment="1">
      <alignment horizontal="left" vertical="top" wrapText="1"/>
    </xf>
    <xf numFmtId="0" fontId="27" fillId="4" borderId="211" xfId="0" applyFont="1" applyFill="1" applyBorder="1" applyAlignment="1">
      <alignment horizontal="left" vertical="center" wrapText="1"/>
    </xf>
    <xf numFmtId="0" fontId="27" fillId="4" borderId="211" xfId="0" applyFont="1" applyFill="1" applyBorder="1" applyAlignment="1">
      <alignment horizontal="left" vertical="center"/>
    </xf>
    <xf numFmtId="0" fontId="30" fillId="2" borderId="211" xfId="0" applyFont="1" applyFill="1" applyBorder="1" applyAlignment="1" applyProtection="1">
      <alignment horizontal="left" vertical="center"/>
      <protection locked="0"/>
    </xf>
    <xf numFmtId="0" fontId="27" fillId="0" borderId="113" xfId="0" applyFont="1" applyBorder="1" applyAlignment="1">
      <alignment horizontal="center" wrapText="1"/>
    </xf>
    <xf numFmtId="0" fontId="27" fillId="0" borderId="0" xfId="0" applyFont="1" applyAlignment="1">
      <alignment horizontal="center" wrapText="1"/>
    </xf>
    <xf numFmtId="0" fontId="27" fillId="0" borderId="207" xfId="0" applyFont="1" applyBorder="1" applyAlignment="1">
      <alignment horizontal="center" wrapText="1"/>
    </xf>
    <xf numFmtId="0" fontId="27" fillId="0" borderId="208" xfId="0" applyFont="1" applyBorder="1" applyAlignment="1">
      <alignment horizontal="center" wrapText="1"/>
    </xf>
    <xf numFmtId="0" fontId="27" fillId="4" borderId="0" xfId="0" applyFont="1" applyFill="1" applyAlignment="1">
      <alignment horizontal="left" vertical="center" wrapText="1"/>
    </xf>
    <xf numFmtId="0" fontId="27" fillId="4" borderId="18" xfId="0" applyFont="1" applyFill="1" applyBorder="1" applyAlignment="1">
      <alignment horizontal="left" vertical="center" wrapText="1"/>
    </xf>
    <xf numFmtId="0" fontId="27" fillId="2" borderId="162" xfId="0" applyFont="1" applyFill="1" applyBorder="1" applyAlignment="1" applyProtection="1">
      <alignment horizontal="center" vertical="center"/>
      <protection locked="0"/>
    </xf>
    <xf numFmtId="0" fontId="27" fillId="2" borderId="163" xfId="0" applyFont="1" applyFill="1" applyBorder="1" applyAlignment="1" applyProtection="1">
      <alignment horizontal="center" vertical="center"/>
      <protection locked="0"/>
    </xf>
    <xf numFmtId="0" fontId="27" fillId="4" borderId="39" xfId="0" applyFont="1" applyFill="1" applyBorder="1" applyAlignment="1">
      <alignment horizontal="left" wrapText="1"/>
    </xf>
    <xf numFmtId="0" fontId="27" fillId="4" borderId="18" xfId="0" applyFont="1" applyFill="1" applyBorder="1" applyAlignment="1">
      <alignment horizontal="left" wrapText="1"/>
    </xf>
    <xf numFmtId="0" fontId="27" fillId="2" borderId="178" xfId="0" applyFont="1" applyFill="1" applyBorder="1" applyAlignment="1" applyProtection="1">
      <alignment horizontal="center" vertical="center"/>
      <protection locked="0"/>
    </xf>
    <xf numFmtId="0" fontId="27" fillId="2" borderId="164" xfId="0" applyFont="1" applyFill="1" applyBorder="1" applyAlignment="1" applyProtection="1">
      <alignment horizontal="left"/>
      <protection locked="0"/>
    </xf>
    <xf numFmtId="0" fontId="27" fillId="2" borderId="170" xfId="0" applyFont="1" applyFill="1" applyBorder="1" applyAlignment="1" applyProtection="1">
      <alignment horizontal="center" vertical="center" wrapText="1"/>
      <protection locked="0"/>
    </xf>
    <xf numFmtId="0" fontId="27" fillId="2" borderId="171" xfId="0" applyFont="1" applyFill="1" applyBorder="1" applyAlignment="1" applyProtection="1">
      <alignment horizontal="center" vertical="center" wrapText="1"/>
      <protection locked="0"/>
    </xf>
    <xf numFmtId="0" fontId="27" fillId="4" borderId="30" xfId="0" applyFont="1" applyFill="1" applyBorder="1" applyAlignment="1">
      <alignment horizontal="left" vertical="top" wrapText="1"/>
    </xf>
    <xf numFmtId="0" fontId="27" fillId="4" borderId="0" xfId="0" applyFont="1" applyFill="1" applyAlignment="1">
      <alignment horizontal="left" vertical="top" wrapText="1"/>
    </xf>
    <xf numFmtId="0" fontId="27" fillId="4" borderId="16" xfId="0" applyFont="1" applyFill="1" applyBorder="1" applyAlignment="1">
      <alignment horizontal="left" vertical="top" wrapText="1"/>
    </xf>
    <xf numFmtId="0" fontId="27" fillId="4" borderId="0" xfId="0" applyFont="1" applyFill="1" applyAlignment="1">
      <alignment horizontal="left" wrapText="1"/>
    </xf>
    <xf numFmtId="0" fontId="27" fillId="2" borderId="176" xfId="0" applyFont="1" applyFill="1" applyBorder="1" applyAlignment="1" applyProtection="1">
      <alignment horizontal="center" vertical="center"/>
      <protection locked="0"/>
    </xf>
    <xf numFmtId="0" fontId="27" fillId="2" borderId="177" xfId="0" applyFont="1" applyFill="1" applyBorder="1" applyAlignment="1" applyProtection="1">
      <alignment horizontal="center" vertical="center"/>
      <protection locked="0"/>
    </xf>
    <xf numFmtId="0" fontId="27" fillId="4" borderId="39" xfId="0" applyFont="1" applyFill="1" applyBorder="1" applyAlignment="1">
      <alignment horizontal="left" vertical="center" wrapText="1"/>
    </xf>
    <xf numFmtId="0" fontId="27" fillId="4" borderId="172" xfId="0" applyFont="1" applyFill="1" applyBorder="1" applyAlignment="1">
      <alignment horizontal="left" vertical="center" wrapText="1"/>
    </xf>
    <xf numFmtId="0" fontId="27" fillId="4" borderId="69" xfId="0" applyFont="1" applyFill="1" applyBorder="1" applyAlignment="1">
      <alignment horizontal="left" vertical="center" wrapText="1"/>
    </xf>
    <xf numFmtId="0" fontId="28" fillId="10" borderId="0" xfId="0" applyFont="1" applyFill="1" applyAlignment="1">
      <alignment horizontal="center"/>
    </xf>
    <xf numFmtId="0" fontId="27" fillId="0" borderId="6" xfId="0" applyFont="1" applyBorder="1" applyAlignment="1">
      <alignment horizontal="left" vertical="top"/>
    </xf>
    <xf numFmtId="0" fontId="48" fillId="4" borderId="39" xfId="0" applyFont="1" applyFill="1" applyBorder="1" applyAlignment="1">
      <alignment horizontal="left" vertical="top" wrapText="1"/>
    </xf>
    <xf numFmtId="0" fontId="48" fillId="4" borderId="0" xfId="0" applyFont="1" applyFill="1" applyAlignment="1">
      <alignment horizontal="left" vertical="top" wrapText="1"/>
    </xf>
    <xf numFmtId="0" fontId="27" fillId="4" borderId="39" xfId="0" applyFont="1" applyFill="1" applyBorder="1" applyAlignment="1">
      <alignment horizontal="left" vertical="top" wrapText="1"/>
    </xf>
    <xf numFmtId="0" fontId="28" fillId="10" borderId="39" xfId="0" applyFont="1" applyFill="1" applyBorder="1" applyAlignment="1">
      <alignment horizontal="center"/>
    </xf>
    <xf numFmtId="0" fontId="28" fillId="10" borderId="16" xfId="0" applyFont="1" applyFill="1" applyBorder="1" applyAlignment="1">
      <alignment horizontal="center"/>
    </xf>
    <xf numFmtId="0" fontId="55" fillId="0" borderId="39" xfId="0" applyFont="1" applyBorder="1" applyAlignment="1">
      <alignment horizontal="left" vertical="top"/>
    </xf>
    <xf numFmtId="0" fontId="27" fillId="0" borderId="173" xfId="0" applyFont="1" applyBorder="1" applyAlignment="1">
      <alignment horizontal="left" vertical="top"/>
    </xf>
    <xf numFmtId="14" fontId="27" fillId="2" borderId="92" xfId="0" applyNumberFormat="1" applyFont="1" applyFill="1" applyBorder="1" applyAlignment="1" applyProtection="1">
      <alignment horizontal="left"/>
      <protection locked="0"/>
    </xf>
    <xf numFmtId="0" fontId="27" fillId="2" borderId="92" xfId="0" applyFont="1" applyFill="1" applyBorder="1" applyAlignment="1" applyProtection="1">
      <alignment horizontal="left"/>
      <protection locked="0"/>
    </xf>
    <xf numFmtId="0" fontId="54" fillId="4" borderId="39" xfId="0" applyFont="1" applyFill="1" applyBorder="1" applyAlignment="1">
      <alignment horizontal="center"/>
    </xf>
    <xf numFmtId="0" fontId="54" fillId="4" borderId="0" xfId="0" applyFont="1" applyFill="1" applyAlignment="1">
      <alignment horizontal="center"/>
    </xf>
    <xf numFmtId="0" fontId="54" fillId="4" borderId="52" xfId="0" applyFont="1" applyFill="1" applyBorder="1" applyAlignment="1">
      <alignment horizontal="center"/>
    </xf>
    <xf numFmtId="0" fontId="45" fillId="4" borderId="0" xfId="0" applyFont="1" applyFill="1" applyAlignment="1">
      <alignment horizontal="left" wrapText="1"/>
    </xf>
    <xf numFmtId="0" fontId="45" fillId="4" borderId="18" xfId="0" applyFont="1" applyFill="1" applyBorder="1" applyAlignment="1">
      <alignment horizontal="left" wrapText="1"/>
    </xf>
    <xf numFmtId="0" fontId="25" fillId="4" borderId="39" xfId="0" applyFont="1" applyFill="1" applyBorder="1" applyAlignment="1">
      <alignment horizontal="left"/>
    </xf>
    <xf numFmtId="0" fontId="25" fillId="4" borderId="0" xfId="0" applyFont="1" applyFill="1" applyAlignment="1">
      <alignment horizontal="left"/>
    </xf>
    <xf numFmtId="0" fontId="27" fillId="2" borderId="168" xfId="0" applyFont="1" applyFill="1" applyBorder="1" applyAlignment="1">
      <alignment horizontal="right"/>
    </xf>
    <xf numFmtId="0" fontId="27" fillId="2" borderId="169" xfId="0" applyFont="1" applyFill="1" applyBorder="1" applyAlignment="1">
      <alignment horizontal="right"/>
    </xf>
    <xf numFmtId="0" fontId="27" fillId="2" borderId="174" xfId="0" applyFont="1" applyFill="1" applyBorder="1" applyAlignment="1" applyProtection="1">
      <alignment horizontal="center" vertical="center"/>
      <protection locked="0"/>
    </xf>
    <xf numFmtId="0" fontId="27" fillId="2" borderId="175" xfId="0" applyFont="1" applyFill="1" applyBorder="1" applyAlignment="1" applyProtection="1">
      <alignment horizontal="center" vertical="center"/>
      <protection locked="0"/>
    </xf>
    <xf numFmtId="0" fontId="27" fillId="4" borderId="16" xfId="0" applyFont="1" applyFill="1" applyBorder="1" applyAlignment="1">
      <alignment horizontal="left" wrapText="1"/>
    </xf>
    <xf numFmtId="0" fontId="28" fillId="10" borderId="92" xfId="0" applyFont="1" applyFill="1" applyBorder="1" applyAlignment="1">
      <alignment horizontal="left"/>
    </xf>
    <xf numFmtId="0" fontId="32" fillId="9" borderId="93" xfId="0" applyFont="1" applyFill="1" applyBorder="1" applyAlignment="1">
      <alignment horizontal="center" vertical="center" wrapText="1"/>
    </xf>
    <xf numFmtId="0" fontId="32" fillId="9" borderId="164" xfId="0" applyFont="1" applyFill="1" applyBorder="1" applyAlignment="1">
      <alignment horizontal="center" vertical="center" wrapText="1"/>
    </xf>
    <xf numFmtId="0" fontId="43" fillId="9" borderId="163" xfId="0" applyFont="1" applyFill="1" applyBorder="1" applyAlignment="1">
      <alignment horizontal="center" vertical="center" wrapText="1"/>
    </xf>
    <xf numFmtId="0" fontId="25" fillId="2" borderId="162" xfId="3" applyNumberFormat="1" applyFont="1" applyFill="1" applyBorder="1" applyAlignment="1" applyProtection="1">
      <alignment horizontal="center" vertical="center"/>
      <protection locked="0"/>
    </xf>
    <xf numFmtId="0" fontId="25" fillId="2" borderId="101" xfId="3" applyNumberFormat="1" applyFont="1" applyFill="1" applyBorder="1" applyAlignment="1" applyProtection="1">
      <alignment horizontal="center" vertical="center"/>
      <protection locked="0"/>
    </xf>
    <xf numFmtId="0" fontId="32" fillId="9" borderId="92" xfId="0" applyFont="1" applyFill="1" applyBorder="1" applyAlignment="1">
      <alignment horizontal="center" vertical="center" wrapText="1"/>
    </xf>
    <xf numFmtId="0" fontId="32" fillId="9" borderId="162" xfId="0" applyFont="1" applyFill="1" applyBorder="1" applyAlignment="1">
      <alignment horizontal="center" vertical="center"/>
    </xf>
    <xf numFmtId="0" fontId="32" fillId="9" borderId="163" xfId="0" applyFont="1" applyFill="1" applyBorder="1" applyAlignment="1">
      <alignment horizontal="center" vertical="center"/>
    </xf>
    <xf numFmtId="0" fontId="32" fillId="9" borderId="92" xfId="0" applyFont="1" applyFill="1" applyBorder="1" applyAlignment="1">
      <alignment horizontal="center" vertical="center"/>
    </xf>
    <xf numFmtId="0" fontId="25" fillId="4" borderId="163" xfId="0" applyFont="1" applyFill="1" applyBorder="1" applyAlignment="1">
      <alignment horizontal="left" vertical="top"/>
    </xf>
    <xf numFmtId="0" fontId="37" fillId="0" borderId="30" xfId="2" applyFont="1" applyBorder="1" applyAlignment="1">
      <alignment horizontal="left" vertical="center" wrapText="1"/>
    </xf>
    <xf numFmtId="0" fontId="37" fillId="0" borderId="0" xfId="2" applyFont="1" applyAlignment="1">
      <alignment horizontal="left" vertical="center" wrapText="1"/>
    </xf>
    <xf numFmtId="0" fontId="56" fillId="0" borderId="0" xfId="0" applyFont="1" applyAlignment="1">
      <alignment horizontal="left" vertical="top" wrapText="1"/>
    </xf>
    <xf numFmtId="0" fontId="57" fillId="0" borderId="0" xfId="0" applyFont="1" applyAlignment="1">
      <alignment horizontal="left" vertical="top" wrapText="1"/>
    </xf>
    <xf numFmtId="164" fontId="25" fillId="2" borderId="179" xfId="0" applyNumberFormat="1" applyFont="1" applyFill="1" applyBorder="1" applyAlignment="1" applyProtection="1">
      <alignment horizontal="left" vertical="top"/>
      <protection locked="0"/>
    </xf>
    <xf numFmtId="164" fontId="25" fillId="2" borderId="180" xfId="0" applyNumberFormat="1" applyFont="1" applyFill="1" applyBorder="1" applyAlignment="1" applyProtection="1">
      <alignment horizontal="left" vertical="top"/>
      <protection locked="0"/>
    </xf>
    <xf numFmtId="164" fontId="25" fillId="2" borderId="96" xfId="0" applyNumberFormat="1" applyFont="1" applyFill="1" applyBorder="1" applyAlignment="1" applyProtection="1">
      <alignment horizontal="left" vertical="top"/>
      <protection locked="0"/>
    </xf>
    <xf numFmtId="164" fontId="25" fillId="2" borderId="37" xfId="0" applyNumberFormat="1" applyFont="1" applyFill="1" applyBorder="1" applyAlignment="1" applyProtection="1">
      <alignment horizontal="left" vertical="top"/>
      <protection locked="0"/>
    </xf>
    <xf numFmtId="164" fontId="25" fillId="2" borderId="181" xfId="0" applyNumberFormat="1" applyFont="1" applyFill="1" applyBorder="1" applyAlignment="1" applyProtection="1">
      <alignment horizontal="left" vertical="top"/>
      <protection locked="0"/>
    </xf>
    <xf numFmtId="164" fontId="25" fillId="4" borderId="15" xfId="0" applyNumberFormat="1" applyFont="1" applyFill="1" applyBorder="1" applyAlignment="1" applyProtection="1">
      <alignment horizontal="left" vertical="top"/>
      <protection locked="0"/>
    </xf>
    <xf numFmtId="164" fontId="25" fillId="4" borderId="182" xfId="0" applyNumberFormat="1" applyFont="1" applyFill="1" applyBorder="1" applyAlignment="1" applyProtection="1">
      <alignment horizontal="left" vertical="top"/>
      <protection locked="0"/>
    </xf>
    <xf numFmtId="164" fontId="25" fillId="2" borderId="15" xfId="0" applyNumberFormat="1" applyFont="1" applyFill="1" applyBorder="1" applyAlignment="1" applyProtection="1">
      <alignment horizontal="left" vertical="top"/>
      <protection locked="0"/>
    </xf>
    <xf numFmtId="164" fontId="25" fillId="2" borderId="182" xfId="0" applyNumberFormat="1" applyFont="1" applyFill="1" applyBorder="1" applyAlignment="1" applyProtection="1">
      <alignment horizontal="left" vertical="top"/>
      <protection locked="0"/>
    </xf>
    <xf numFmtId="0" fontId="30" fillId="2" borderId="93" xfId="0" applyFont="1" applyFill="1" applyBorder="1" applyAlignment="1">
      <alignment horizontal="center"/>
    </xf>
    <xf numFmtId="0" fontId="30" fillId="2" borderId="92" xfId="0" applyFont="1" applyFill="1" applyBorder="1" applyAlignment="1">
      <alignment horizontal="center"/>
    </xf>
    <xf numFmtId="0" fontId="25" fillId="2" borderId="63" xfId="0" applyFont="1" applyFill="1" applyBorder="1" applyAlignment="1" applyProtection="1">
      <alignment horizontal="left" vertical="center"/>
      <protection locked="0"/>
    </xf>
    <xf numFmtId="0" fontId="25" fillId="2" borderId="61" xfId="0" applyFont="1" applyFill="1" applyBorder="1" applyAlignment="1" applyProtection="1">
      <alignment horizontal="left" vertical="center" wrapText="1"/>
      <protection locked="0"/>
    </xf>
    <xf numFmtId="0" fontId="31" fillId="0" borderId="52" xfId="0" applyFont="1" applyBorder="1" applyAlignment="1">
      <alignment horizontal="left" vertical="center"/>
    </xf>
    <xf numFmtId="0" fontId="34" fillId="0" borderId="48" xfId="0" applyFont="1" applyBorder="1" applyAlignment="1">
      <alignment horizontal="center" vertical="center" wrapText="1"/>
    </xf>
    <xf numFmtId="0" fontId="34" fillId="0" borderId="183" xfId="0" applyFont="1" applyBorder="1" applyAlignment="1">
      <alignment horizontal="center" vertical="center" wrapText="1"/>
    </xf>
    <xf numFmtId="0" fontId="25" fillId="2" borderId="52" xfId="0" applyFont="1" applyFill="1" applyBorder="1" applyAlignment="1" applyProtection="1">
      <alignment horizontal="left" vertical="top" wrapText="1"/>
      <protection locked="0"/>
    </xf>
    <xf numFmtId="14" fontId="25" fillId="2" borderId="15" xfId="0" applyNumberFormat="1" applyFont="1" applyFill="1" applyBorder="1" applyAlignment="1" applyProtection="1">
      <alignment horizontal="right" vertical="center"/>
      <protection locked="0"/>
    </xf>
    <xf numFmtId="0" fontId="25" fillId="2" borderId="15" xfId="0" applyFont="1" applyFill="1" applyBorder="1" applyAlignment="1" applyProtection="1">
      <alignment horizontal="right" vertical="center"/>
      <protection locked="0"/>
    </xf>
    <xf numFmtId="0" fontId="25" fillId="2" borderId="63" xfId="0" applyFont="1" applyFill="1" applyBorder="1" applyAlignment="1" applyProtection="1">
      <alignment horizontal="right" vertical="center"/>
      <protection locked="0"/>
    </xf>
    <xf numFmtId="0" fontId="25" fillId="2" borderId="38" xfId="0" applyFont="1" applyFill="1" applyBorder="1" applyAlignment="1" applyProtection="1">
      <alignment horizontal="right" vertical="center"/>
      <protection locked="0"/>
    </xf>
    <xf numFmtId="0" fontId="25" fillId="2" borderId="61" xfId="0" applyFont="1" applyFill="1" applyBorder="1" applyAlignment="1" applyProtection="1">
      <alignment horizontal="right" vertical="center"/>
      <protection locked="0"/>
    </xf>
    <xf numFmtId="0" fontId="30" fillId="2" borderId="37" xfId="0" applyFont="1" applyFill="1" applyBorder="1" applyProtection="1">
      <protection locked="0"/>
    </xf>
    <xf numFmtId="0" fontId="25" fillId="2" borderId="38" xfId="0" applyFont="1" applyFill="1" applyBorder="1" applyAlignment="1">
      <alignment horizontal="left" vertical="center"/>
    </xf>
    <xf numFmtId="0" fontId="25" fillId="2" borderId="61" xfId="0" applyFont="1" applyFill="1" applyBorder="1" applyAlignment="1">
      <alignment horizontal="left" vertical="center"/>
    </xf>
    <xf numFmtId="0" fontId="47" fillId="4" borderId="50" xfId="0" applyFont="1" applyFill="1" applyBorder="1" applyAlignment="1">
      <alignment horizontal="left" wrapText="1"/>
    </xf>
    <xf numFmtId="0" fontId="47" fillId="4" borderId="159" xfId="0" applyFont="1" applyFill="1" applyBorder="1" applyAlignment="1">
      <alignment horizontal="left" wrapText="1"/>
    </xf>
  </cellXfs>
  <cellStyles count="4">
    <cellStyle name="Įprastas" xfId="0" builtinId="0"/>
    <cellStyle name="Normal 2" xfId="1" xr:uid="{00000000-0005-0000-0000-000001000000}"/>
    <cellStyle name="Normal 2 2" xfId="2" xr:uid="{00000000-0005-0000-0000-000002000000}"/>
    <cellStyle name="Procentai" xfId="3" builtinId="5"/>
  </cellStyles>
  <dxfs count="41">
    <dxf>
      <font>
        <b/>
        <i val="0"/>
        <color rgb="FFFF0000"/>
      </font>
      <fill>
        <patternFill>
          <bgColor theme="9" tint="0.39994506668294322"/>
        </patternFill>
      </fill>
    </dxf>
    <dxf>
      <font>
        <b/>
        <i val="0"/>
        <color rgb="FFFF0000"/>
      </font>
      <fill>
        <patternFill>
          <bgColor theme="9" tint="0.39994506668294322"/>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5050"/>
        </patternFill>
      </fill>
    </dxf>
    <dxf>
      <fill>
        <patternFill>
          <bgColor theme="4" tint="0.79998168889431442"/>
        </patternFill>
      </fill>
    </dxf>
    <dxf>
      <fill>
        <patternFill>
          <bgColor rgb="FFFF5050"/>
        </patternFill>
      </fill>
    </dxf>
    <dxf>
      <fill>
        <patternFill>
          <bgColor theme="4" tint="0.79998168889431442"/>
        </patternFill>
      </fill>
    </dxf>
    <dxf>
      <fill>
        <patternFill>
          <bgColor rgb="FFFF5050"/>
        </patternFill>
      </fill>
    </dxf>
    <dxf>
      <fill>
        <patternFill>
          <bgColor theme="4" tint="0.79998168889431442"/>
        </patternFill>
      </fill>
    </dxf>
    <dxf>
      <fill>
        <patternFill>
          <bgColor rgb="FFFF5050"/>
        </patternFill>
      </fill>
    </dxf>
    <dxf>
      <fill>
        <patternFill>
          <bgColor theme="4" tint="0.79998168889431442"/>
        </patternFill>
      </fill>
    </dxf>
    <dxf>
      <fill>
        <patternFill>
          <bgColor rgb="FFFEB2B2"/>
        </patternFill>
      </fill>
    </dxf>
    <dxf>
      <fill>
        <patternFill>
          <bgColor theme="4" tint="0.79998168889431442"/>
        </patternFill>
      </fill>
    </dxf>
    <dxf>
      <font>
        <color theme="1"/>
      </font>
      <fill>
        <patternFill>
          <bgColor rgb="FFFEB2B2"/>
        </patternFill>
      </fill>
    </dxf>
    <dxf>
      <fill>
        <patternFill>
          <bgColor rgb="FFFEB2B2"/>
        </patternFill>
      </fill>
    </dxf>
    <dxf>
      <fill>
        <patternFill>
          <bgColor rgb="FFFEB2B2"/>
        </patternFill>
      </fill>
    </dxf>
    <dxf>
      <fill>
        <patternFill>
          <bgColor rgb="FFFEB2B2"/>
        </patternFill>
      </fill>
    </dxf>
    <dxf>
      <fill>
        <patternFill>
          <bgColor rgb="FFFEB2B2"/>
        </patternFill>
      </fill>
    </dxf>
    <dxf>
      <fill>
        <patternFill>
          <bgColor rgb="FFFEB2B2"/>
        </patternFill>
      </fill>
    </dxf>
    <dxf>
      <fill>
        <patternFill>
          <bgColor rgb="FFFEB2B2"/>
        </patternFill>
      </fill>
    </dxf>
    <dxf>
      <fill>
        <patternFill>
          <bgColor theme="4" tint="0.79998168889431442"/>
        </patternFill>
      </fill>
    </dxf>
    <dxf>
      <font>
        <color theme="4" tint="0.79998168889431442"/>
      </font>
    </dxf>
    <dxf>
      <fill>
        <patternFill>
          <bgColor rgb="FFFEB2B2"/>
        </patternFill>
      </fill>
    </dxf>
    <dxf>
      <font>
        <b/>
        <i val="0"/>
        <color rgb="FFFF0000"/>
      </font>
      <fill>
        <patternFill>
          <bgColor theme="9" tint="0.39994506668294322"/>
        </patternFill>
      </fill>
    </dxf>
    <dxf>
      <font>
        <b/>
        <i val="0"/>
        <color rgb="FFFF0000"/>
      </font>
      <fill>
        <patternFill>
          <bgColor theme="9" tint="0.39994506668294322"/>
        </patternFill>
      </fill>
    </dxf>
  </dxfs>
  <tableStyles count="0" defaultTableStyle="TableStyleMedium2" defaultPivotStyle="PivotStyleLight16"/>
  <colors>
    <mruColors>
      <color rgb="FFFE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1.xml"/></Relationships>
</file>

<file path=xl/drawings/drawing1.xml><?xml version="1.0" encoding="utf-8"?>
<xdr:wsDr xmlns:xdr="http://schemas.openxmlformats.org/drawingml/2006/spreadsheetDrawing" xmlns:a="http://schemas.openxmlformats.org/drawingml/2006/main">
  <xdr:oneCellAnchor>
    <xdr:from>
      <xdr:col>17</xdr:col>
      <xdr:colOff>1180530</xdr:colOff>
      <xdr:row>1</xdr:row>
      <xdr:rowOff>104400</xdr:rowOff>
    </xdr:from>
    <xdr:ext cx="360" cy="1905"/>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5">
              <a:extLst>
                <a:ext uri="{FF2B5EF4-FFF2-40B4-BE49-F238E27FC236}">
                  <a16:creationId xmlns:a16="http://schemas.microsoft.com/office/drawing/2014/main" id="{01DAC856-5A4E-8A85-3838-6C631528AE75}"/>
                </a:ext>
              </a:extLst>
            </xdr14:cNvPr>
            <xdr14:cNvContentPartPr/>
          </xdr14:nvContentPartPr>
          <xdr14:nvPr macro=""/>
          <xdr14:xfrm>
            <a:off x="1466280" y="428250"/>
            <a:ext cx="360" cy="360"/>
          </xdr14:xfrm>
        </xdr:contentPart>
      </mc:Choice>
      <mc:Fallback xmlns="">
        <xdr:pic>
          <xdr:nvPicPr>
            <xdr:cNvPr id="3" name="Ink 5">
              <a:extLst>
                <a:ext uri="{FF2B5EF4-FFF2-40B4-BE49-F238E27FC236}">
                  <a16:creationId xmlns:a16="http://schemas.microsoft.com/office/drawing/2014/main" id="{01DAC856-5A4E-8A85-3838-6C631528AE75}"/>
                </a:ext>
              </a:extLst>
            </xdr:cNvPr>
            <xdr:cNvPicPr/>
          </xdr:nvPicPr>
          <xdr:blipFill>
            <a:blip xmlns:r="http://schemas.openxmlformats.org/officeDocument/2006/relationships" r:embed="rId2"/>
            <a:stretch>
              <a:fillRect/>
            </a:stretch>
          </xdr:blipFill>
          <xdr:spPr>
            <a:xfrm>
              <a:off x="1457280" y="419250"/>
              <a:ext cx="18000" cy="18000"/>
            </a:xfrm>
            <a:prstGeom prst="rect">
              <a:avLst/>
            </a:prstGeom>
          </xdr:spPr>
        </xdr:pic>
      </mc:Fallback>
    </mc:AlternateContent>
    <xdr:clientData/>
  </xdr:one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3-25T08:10:54.300"/>
    </inkml:context>
    <inkml:brush xml:id="br0">
      <inkml:brushProperty name="width" value="0.05" units="cm"/>
      <inkml:brushProperty name="height" value="0.05" units="cm"/>
      <inkml:brushProperty name="ignorePressure" value="1"/>
    </inkml:brush>
  </inkml:definitions>
  <inkml:trace contextRef="#ctx0" brushRef="#br0">1 0</inkml:trace>
</inkm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39997558519241921"/>
    <pageSetUpPr fitToPage="1"/>
  </sheetPr>
  <dimension ref="A1:AZ235"/>
  <sheetViews>
    <sheetView showGridLines="0" tabSelected="1" zoomScaleNormal="100" zoomScaleSheetLayoutView="85" zoomScalePageLayoutView="60" workbookViewId="0">
      <selection activeCell="E106" sqref="E106"/>
    </sheetView>
  </sheetViews>
  <sheetFormatPr defaultColWidth="0" defaultRowHeight="12" x14ac:dyDescent="0.3"/>
  <cols>
    <col min="1" max="1" width="1.7265625" style="29" customWidth="1"/>
    <col min="2" max="2" width="67.7265625" style="29" bestFit="1" customWidth="1"/>
    <col min="3" max="5" width="24.26953125" style="29" customWidth="1"/>
    <col min="6" max="6" width="1.7265625" style="454" customWidth="1"/>
    <col min="7" max="10" width="9.1796875" style="454" hidden="1" customWidth="1"/>
    <col min="11" max="11" width="20.26953125" style="454" hidden="1" customWidth="1"/>
    <col min="12" max="17" width="9.1796875" style="454" hidden="1" customWidth="1"/>
    <col min="18" max="18" width="47.54296875" style="454" hidden="1" customWidth="1"/>
    <col min="19" max="19" width="10.453125" style="454" hidden="1" customWidth="1"/>
    <col min="20" max="20" width="16.1796875" style="454" hidden="1" customWidth="1"/>
    <col min="21" max="22" width="9.1796875" style="454" hidden="1" customWidth="1"/>
    <col min="23" max="23" width="5.54296875" style="454" hidden="1" customWidth="1"/>
    <col min="24" max="24" width="17.54296875" style="454" customWidth="1"/>
    <col min="25" max="25" width="9.1796875" style="454" customWidth="1"/>
    <col min="26" max="26" width="5.7265625" style="454" customWidth="1"/>
    <col min="27" max="27" width="6.26953125" style="454" customWidth="1"/>
    <col min="28" max="28" width="7.7265625" style="454" customWidth="1"/>
    <col min="29" max="29" width="9.81640625" style="454" customWidth="1"/>
    <col min="30" max="50" width="9.1796875" style="454" customWidth="1"/>
    <col min="51" max="52" width="0" style="33" hidden="1" customWidth="1"/>
    <col min="53" max="16384" width="9.1796875" style="33" hidden="1"/>
  </cols>
  <sheetData>
    <row r="1" spans="2:52" ht="12.5" thickBot="1" x14ac:dyDescent="0.35">
      <c r="F1" s="29"/>
      <c r="G1" s="33"/>
      <c r="H1" s="33"/>
      <c r="I1" s="33"/>
      <c r="J1" s="33"/>
      <c r="K1" s="33"/>
      <c r="L1" s="33"/>
      <c r="M1" s="33"/>
      <c r="N1" s="33"/>
      <c r="O1" s="33"/>
      <c r="P1" s="33"/>
      <c r="Q1" s="33"/>
      <c r="R1" s="33">
        <f>COUNTA(R2:R232)</f>
        <v>220</v>
      </c>
      <c r="S1" s="33">
        <f>COUNTA(S2:S232)</f>
        <v>220</v>
      </c>
      <c r="T1" s="33">
        <f>COUNTA(T2:T232)</f>
        <v>220</v>
      </c>
      <c r="U1" s="33"/>
      <c r="V1" s="33"/>
      <c r="W1" s="33"/>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row>
    <row r="2" spans="2:52" ht="24.75" customHeight="1" x14ac:dyDescent="0.3">
      <c r="B2" s="138"/>
      <c r="C2" s="139"/>
      <c r="D2" s="572" t="s">
        <v>584</v>
      </c>
      <c r="E2" s="573"/>
      <c r="F2" s="29"/>
      <c r="G2" s="33"/>
      <c r="H2" s="33"/>
      <c r="I2" s="33"/>
      <c r="J2" s="33"/>
      <c r="K2" s="33"/>
      <c r="L2" s="33"/>
      <c r="M2" s="33"/>
      <c r="N2" s="33"/>
      <c r="O2" s="33"/>
      <c r="P2" s="33"/>
      <c r="Q2" s="337">
        <v>1</v>
      </c>
      <c r="R2" s="334" t="s">
        <v>0</v>
      </c>
      <c r="S2" s="335">
        <v>253255950</v>
      </c>
      <c r="T2" s="337" t="s">
        <v>411</v>
      </c>
      <c r="U2" s="402">
        <v>1</v>
      </c>
      <c r="V2" s="336" t="s">
        <v>383</v>
      </c>
      <c r="W2" s="33"/>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row>
    <row r="3" spans="2:52" ht="24.75" customHeight="1" x14ac:dyDescent="0.3">
      <c r="B3" s="140"/>
      <c r="C3" s="63"/>
      <c r="D3" s="574"/>
      <c r="E3" s="575"/>
      <c r="F3" s="29"/>
      <c r="G3" s="33"/>
      <c r="H3" s="33"/>
      <c r="I3" s="33"/>
      <c r="J3" s="33"/>
      <c r="K3" s="33"/>
      <c r="L3" s="33"/>
      <c r="M3" s="33"/>
      <c r="N3" s="33"/>
      <c r="O3" s="33"/>
      <c r="P3" s="33"/>
      <c r="Q3" s="337">
        <v>2</v>
      </c>
      <c r="R3" s="334" t="s">
        <v>2</v>
      </c>
      <c r="S3" s="335">
        <v>152903578</v>
      </c>
      <c r="T3" s="337" t="s">
        <v>411</v>
      </c>
      <c r="U3" s="402">
        <v>1</v>
      </c>
      <c r="V3" s="336" t="s">
        <v>552</v>
      </c>
      <c r="W3" s="33"/>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row>
    <row r="4" spans="2:52" ht="24" customHeight="1" x14ac:dyDescent="0.3">
      <c r="B4" s="140"/>
      <c r="C4" s="63"/>
      <c r="D4" s="574"/>
      <c r="E4" s="575"/>
      <c r="F4" s="29"/>
      <c r="G4" s="33"/>
      <c r="H4" s="33"/>
      <c r="I4" s="33"/>
      <c r="J4" s="33"/>
      <c r="K4" s="33"/>
      <c r="L4" s="33"/>
      <c r="M4" s="33"/>
      <c r="N4" s="33"/>
      <c r="O4" s="33"/>
      <c r="P4" s="33"/>
      <c r="Q4" s="337">
        <v>3</v>
      </c>
      <c r="R4" s="334" t="s">
        <v>3</v>
      </c>
      <c r="S4" s="335">
        <v>152968145</v>
      </c>
      <c r="T4" s="337" t="s">
        <v>411</v>
      </c>
      <c r="U4" s="402">
        <v>1</v>
      </c>
      <c r="V4" s="336" t="s">
        <v>46</v>
      </c>
      <c r="W4" s="33"/>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row>
    <row r="5" spans="2:52" ht="13" x14ac:dyDescent="0.3">
      <c r="B5" s="140"/>
      <c r="C5" s="63"/>
      <c r="D5" s="63"/>
      <c r="E5" s="141"/>
      <c r="F5" s="29"/>
      <c r="G5" s="33"/>
      <c r="H5" s="33"/>
      <c r="I5" s="33"/>
      <c r="J5" s="33"/>
      <c r="K5" s="33"/>
      <c r="L5" s="33"/>
      <c r="M5" s="33"/>
      <c r="N5" s="33"/>
      <c r="O5" s="33"/>
      <c r="P5" s="33"/>
      <c r="Q5" s="337">
        <v>4</v>
      </c>
      <c r="R5" s="334" t="s">
        <v>4</v>
      </c>
      <c r="S5" s="335">
        <v>149566841</v>
      </c>
      <c r="T5" s="337" t="s">
        <v>430</v>
      </c>
      <c r="U5" s="402">
        <v>0.99919999999999998</v>
      </c>
      <c r="V5" s="336" t="s">
        <v>383</v>
      </c>
      <c r="W5" s="33"/>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row>
    <row r="6" spans="2:52" ht="15.5" x14ac:dyDescent="0.35">
      <c r="B6" s="583" t="s">
        <v>5</v>
      </c>
      <c r="C6" s="584"/>
      <c r="D6" s="584"/>
      <c r="E6" s="585"/>
      <c r="F6" s="29"/>
      <c r="G6" s="33"/>
      <c r="H6" s="33"/>
      <c r="I6" s="33"/>
      <c r="J6" s="33"/>
      <c r="K6" s="33"/>
      <c r="L6" s="33"/>
      <c r="M6" s="33"/>
      <c r="N6" s="33"/>
      <c r="O6" s="33"/>
      <c r="P6" s="33"/>
      <c r="Q6" s="407">
        <v>5</v>
      </c>
      <c r="R6" s="338" t="s">
        <v>6</v>
      </c>
      <c r="S6" s="339">
        <v>149947714</v>
      </c>
      <c r="T6" s="337" t="s">
        <v>430</v>
      </c>
      <c r="U6" s="402">
        <v>0.98629999999999995</v>
      </c>
      <c r="V6" s="336" t="s">
        <v>384</v>
      </c>
      <c r="W6" s="33"/>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row>
    <row r="7" spans="2:52" ht="14.5" x14ac:dyDescent="0.35">
      <c r="B7" s="142"/>
      <c r="C7" s="31"/>
      <c r="D7" s="31"/>
      <c r="E7" s="143"/>
      <c r="F7" s="29"/>
      <c r="G7" s="33"/>
      <c r="H7" s="33"/>
      <c r="I7" s="33"/>
      <c r="J7" s="33"/>
      <c r="K7" s="33"/>
      <c r="L7" s="33"/>
      <c r="M7" s="33"/>
      <c r="N7" s="33"/>
      <c r="O7" s="33"/>
      <c r="P7" s="33"/>
      <c r="Q7" s="337">
        <v>6</v>
      </c>
      <c r="R7" s="334" t="s">
        <v>8</v>
      </c>
      <c r="S7" s="335">
        <v>149951417</v>
      </c>
      <c r="T7" s="337" t="s">
        <v>430</v>
      </c>
      <c r="U7" s="402">
        <v>1</v>
      </c>
      <c r="V7" s="336" t="s">
        <v>384</v>
      </c>
      <c r="W7" s="33"/>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row>
    <row r="8" spans="2:52" ht="18.5" x14ac:dyDescent="0.45">
      <c r="B8" s="144" t="s">
        <v>7</v>
      </c>
      <c r="C8" s="586" t="s">
        <v>96</v>
      </c>
      <c r="D8" s="586"/>
      <c r="E8" s="587"/>
      <c r="F8" s="29"/>
      <c r="G8" s="33"/>
      <c r="H8" s="33"/>
      <c r="I8" s="33"/>
      <c r="J8" s="33"/>
      <c r="K8" s="33"/>
      <c r="L8" s="33"/>
      <c r="M8" s="33"/>
      <c r="N8" s="33"/>
      <c r="O8" s="33"/>
      <c r="P8" s="33"/>
      <c r="Q8" s="407">
        <v>7</v>
      </c>
      <c r="R8" s="407" t="s">
        <v>12</v>
      </c>
      <c r="S8" s="339">
        <v>250135860</v>
      </c>
      <c r="T8" s="337" t="s">
        <v>430</v>
      </c>
      <c r="U8" s="402">
        <v>0.31</v>
      </c>
      <c r="V8" s="336" t="s">
        <v>385</v>
      </c>
      <c r="W8" s="33"/>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row>
    <row r="9" spans="2:52" ht="13" x14ac:dyDescent="0.3">
      <c r="B9" s="145" t="s">
        <v>543</v>
      </c>
      <c r="C9" s="576" t="str">
        <f>IFERROR(VLOOKUP(C8,$R$1:$T$239,3,FALSE),"")</f>
        <v>Kaišiadorių rajono savivaldybė</v>
      </c>
      <c r="D9" s="576"/>
      <c r="E9" s="577"/>
      <c r="F9" s="29"/>
      <c r="G9" s="33"/>
      <c r="H9" s="33" t="s">
        <v>10</v>
      </c>
      <c r="I9" s="33"/>
      <c r="J9" s="33"/>
      <c r="K9" s="33"/>
      <c r="L9" s="33"/>
      <c r="M9" s="33"/>
      <c r="N9" s="33"/>
      <c r="O9" s="33"/>
      <c r="P9" s="33"/>
      <c r="Q9" s="337">
        <v>8</v>
      </c>
      <c r="R9" s="334" t="s">
        <v>15</v>
      </c>
      <c r="S9" s="335">
        <v>153720195</v>
      </c>
      <c r="T9" s="337" t="s">
        <v>427</v>
      </c>
      <c r="U9" s="403" t="s">
        <v>51</v>
      </c>
      <c r="V9" s="336" t="s">
        <v>494</v>
      </c>
      <c r="W9" s="33"/>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row>
    <row r="10" spans="2:52" ht="13" x14ac:dyDescent="0.3">
      <c r="B10" s="146" t="s">
        <v>13</v>
      </c>
      <c r="C10" s="576">
        <f>IFERROR(VLOOKUP(C8,$R$2:$S$239,2,FALSE),"")</f>
        <v>158996646</v>
      </c>
      <c r="D10" s="576"/>
      <c r="E10" s="577"/>
      <c r="F10" s="29"/>
      <c r="G10" s="33"/>
      <c r="H10" s="33" t="s">
        <v>1</v>
      </c>
      <c r="I10" s="33"/>
      <c r="J10" s="33"/>
      <c r="K10" s="33"/>
      <c r="L10" s="33"/>
      <c r="M10" s="33"/>
      <c r="N10" s="33"/>
      <c r="O10" s="33"/>
      <c r="P10" s="33"/>
      <c r="Q10" s="337">
        <v>9</v>
      </c>
      <c r="R10" s="334" t="s">
        <v>19</v>
      </c>
      <c r="S10" s="335">
        <v>154138664</v>
      </c>
      <c r="T10" s="337" t="s">
        <v>435</v>
      </c>
      <c r="U10" s="402">
        <v>1</v>
      </c>
      <c r="V10" s="336" t="s">
        <v>383</v>
      </c>
      <c r="W10" s="33"/>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row>
    <row r="11" spans="2:52" ht="13" x14ac:dyDescent="0.3">
      <c r="B11" s="146" t="s">
        <v>391</v>
      </c>
      <c r="C11" s="588" t="str">
        <f>IFERROR(VLOOKUP(C8,$R$2:$V$239,5,FALSE),"")</f>
        <v>Šilumos tinklai</v>
      </c>
      <c r="D11" s="588"/>
      <c r="E11" s="589"/>
      <c r="F11" s="29"/>
      <c r="G11" s="33"/>
      <c r="H11" s="33" t="s">
        <v>493</v>
      </c>
      <c r="I11" s="33"/>
      <c r="J11" s="33"/>
      <c r="K11" s="33"/>
      <c r="L11" s="33"/>
      <c r="M11" s="33"/>
      <c r="N11" s="33"/>
      <c r="O11" s="33"/>
      <c r="P11" s="33"/>
      <c r="Q11" s="337">
        <v>10</v>
      </c>
      <c r="R11" s="334" t="s">
        <v>22</v>
      </c>
      <c r="S11" s="335">
        <v>154111083</v>
      </c>
      <c r="T11" s="337" t="s">
        <v>435</v>
      </c>
      <c r="U11" s="402">
        <v>1</v>
      </c>
      <c r="V11" s="336" t="s">
        <v>588</v>
      </c>
      <c r="W11" s="33"/>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row>
    <row r="12" spans="2:52" ht="13" x14ac:dyDescent="0.3">
      <c r="B12" s="146" t="s">
        <v>504</v>
      </c>
      <c r="C12" s="578" t="s">
        <v>614</v>
      </c>
      <c r="D12" s="578"/>
      <c r="E12" s="579"/>
      <c r="F12" s="29"/>
      <c r="G12" s="33"/>
      <c r="H12" s="33" t="s">
        <v>26</v>
      </c>
      <c r="I12" s="33"/>
      <c r="J12" s="33"/>
      <c r="K12" s="33"/>
      <c r="L12" s="33"/>
      <c r="M12" s="33"/>
      <c r="N12" s="33"/>
      <c r="O12" s="33"/>
      <c r="P12" s="33"/>
      <c r="Q12" s="337">
        <v>11</v>
      </c>
      <c r="R12" s="334" t="s">
        <v>24</v>
      </c>
      <c r="S12" s="335">
        <v>154112751</v>
      </c>
      <c r="T12" s="337" t="s">
        <v>435</v>
      </c>
      <c r="U12" s="402">
        <v>0.98719999999999997</v>
      </c>
      <c r="V12" s="335" t="s">
        <v>384</v>
      </c>
      <c r="W12" s="33"/>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row>
    <row r="13" spans="2:52" ht="13" x14ac:dyDescent="0.3">
      <c r="B13" s="146"/>
      <c r="C13" s="34"/>
      <c r="D13" s="34"/>
      <c r="E13" s="147"/>
      <c r="F13" s="29"/>
      <c r="G13" s="33"/>
      <c r="H13" s="33" t="s">
        <v>30</v>
      </c>
      <c r="I13" s="33"/>
      <c r="J13" s="33"/>
      <c r="K13" s="33"/>
      <c r="L13" s="33"/>
      <c r="M13" s="33"/>
      <c r="N13" s="33"/>
      <c r="O13" s="33"/>
      <c r="P13" s="33"/>
      <c r="Q13" s="337">
        <v>12</v>
      </c>
      <c r="R13" s="334" t="s">
        <v>28</v>
      </c>
      <c r="S13" s="335">
        <v>152812840</v>
      </c>
      <c r="T13" s="337" t="s">
        <v>421</v>
      </c>
      <c r="U13" s="402">
        <v>1</v>
      </c>
      <c r="V13" s="335" t="s">
        <v>383</v>
      </c>
      <c r="W13" s="33"/>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row>
    <row r="14" spans="2:52" ht="13" x14ac:dyDescent="0.3">
      <c r="B14" s="146"/>
      <c r="C14" s="580" t="s">
        <v>36</v>
      </c>
      <c r="D14" s="581"/>
      <c r="E14" s="582"/>
      <c r="F14" s="29"/>
      <c r="G14" s="33"/>
      <c r="H14" s="33" t="s">
        <v>33</v>
      </c>
      <c r="I14" s="33"/>
      <c r="J14" s="33"/>
      <c r="K14" s="33"/>
      <c r="L14" s="33"/>
      <c r="M14" s="33"/>
      <c r="N14" s="33"/>
      <c r="O14" s="33"/>
      <c r="P14" s="33"/>
      <c r="Q14" s="337">
        <v>13</v>
      </c>
      <c r="R14" s="334" t="s">
        <v>32</v>
      </c>
      <c r="S14" s="335">
        <v>152840633</v>
      </c>
      <c r="T14" s="337" t="s">
        <v>421</v>
      </c>
      <c r="U14" s="402">
        <v>1</v>
      </c>
      <c r="V14" s="335" t="s">
        <v>384</v>
      </c>
      <c r="W14" s="33"/>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row>
    <row r="15" spans="2:52" ht="13" x14ac:dyDescent="0.3">
      <c r="B15" s="146" t="s">
        <v>40</v>
      </c>
      <c r="C15" s="567" t="s">
        <v>330</v>
      </c>
      <c r="D15" s="567"/>
      <c r="E15" s="148" t="s">
        <v>41</v>
      </c>
      <c r="F15" s="29"/>
      <c r="G15" s="33"/>
      <c r="H15" s="33" t="s">
        <v>37</v>
      </c>
      <c r="I15" s="33"/>
      <c r="J15" s="33"/>
      <c r="K15" s="33"/>
      <c r="L15" s="33"/>
      <c r="M15" s="33"/>
      <c r="N15" s="33"/>
      <c r="O15" s="33"/>
      <c r="P15" s="33"/>
      <c r="Q15" s="337">
        <v>14</v>
      </c>
      <c r="R15" s="334" t="s">
        <v>35</v>
      </c>
      <c r="S15" s="335">
        <v>152814478</v>
      </c>
      <c r="T15" s="337" t="s">
        <v>421</v>
      </c>
      <c r="U15" s="402">
        <v>0.83520000000000005</v>
      </c>
      <c r="V15" s="335" t="s">
        <v>392</v>
      </c>
      <c r="W15" s="33"/>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row>
    <row r="16" spans="2:52" ht="13" x14ac:dyDescent="0.3">
      <c r="B16" s="149" t="s">
        <v>45</v>
      </c>
      <c r="C16" s="568" t="s">
        <v>615</v>
      </c>
      <c r="D16" s="569"/>
      <c r="E16" s="150">
        <v>0.999</v>
      </c>
      <c r="F16" s="29"/>
      <c r="G16" s="33"/>
      <c r="H16" s="33" t="s">
        <v>42</v>
      </c>
      <c r="I16" s="33"/>
      <c r="J16" s="33"/>
      <c r="K16" s="33"/>
      <c r="L16" s="33"/>
      <c r="M16" s="33"/>
      <c r="N16" s="33"/>
      <c r="O16" s="33"/>
      <c r="P16" s="33"/>
      <c r="Q16" s="337">
        <v>15</v>
      </c>
      <c r="R16" s="334" t="s">
        <v>39</v>
      </c>
      <c r="S16" s="335">
        <v>154724428</v>
      </c>
      <c r="T16" s="337" t="s">
        <v>431</v>
      </c>
      <c r="U16" s="403" t="s">
        <v>51</v>
      </c>
      <c r="V16" s="335" t="s">
        <v>392</v>
      </c>
      <c r="W16" s="33"/>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row>
    <row r="17" spans="1:50" ht="13" x14ac:dyDescent="0.3">
      <c r="B17" s="149" t="s">
        <v>49</v>
      </c>
      <c r="C17" s="568"/>
      <c r="D17" s="569"/>
      <c r="E17" s="150"/>
      <c r="F17" s="29"/>
      <c r="G17" s="33"/>
      <c r="H17" s="33" t="s">
        <v>46</v>
      </c>
      <c r="I17" s="33"/>
      <c r="J17" s="33"/>
      <c r="K17" s="33"/>
      <c r="L17" s="33"/>
      <c r="M17" s="33"/>
      <c r="N17" s="33"/>
      <c r="O17" s="33"/>
      <c r="P17" s="33"/>
      <c r="Q17" s="337">
        <v>16</v>
      </c>
      <c r="R17" s="334" t="s">
        <v>44</v>
      </c>
      <c r="S17" s="335">
        <v>154742789</v>
      </c>
      <c r="T17" s="337" t="s">
        <v>431</v>
      </c>
      <c r="U17" s="402">
        <v>1</v>
      </c>
      <c r="V17" s="335" t="s">
        <v>46</v>
      </c>
      <c r="W17" s="33"/>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row>
    <row r="18" spans="1:50" ht="13" x14ac:dyDescent="0.3">
      <c r="B18" s="149" t="s">
        <v>53</v>
      </c>
      <c r="C18" s="590"/>
      <c r="D18" s="591"/>
      <c r="E18" s="150"/>
      <c r="F18" s="29"/>
      <c r="G18" s="33"/>
      <c r="H18" s="33" t="s">
        <v>50</v>
      </c>
      <c r="I18" s="33"/>
      <c r="J18" s="33"/>
      <c r="K18" s="33"/>
      <c r="L18" s="33"/>
      <c r="M18" s="33"/>
      <c r="N18" s="33"/>
      <c r="O18" s="33"/>
      <c r="P18" s="33"/>
      <c r="Q18" s="337">
        <v>17</v>
      </c>
      <c r="R18" s="334" t="s">
        <v>48</v>
      </c>
      <c r="S18" s="335">
        <v>154866655</v>
      </c>
      <c r="T18" s="337" t="s">
        <v>431</v>
      </c>
      <c r="U18" s="402">
        <v>1</v>
      </c>
      <c r="V18" s="335" t="s">
        <v>392</v>
      </c>
      <c r="W18" s="33"/>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row>
    <row r="19" spans="1:50" ht="13" x14ac:dyDescent="0.3">
      <c r="B19" s="149" t="s">
        <v>56</v>
      </c>
      <c r="C19" s="590"/>
      <c r="D19" s="591"/>
      <c r="E19" s="150"/>
      <c r="F19" s="29"/>
      <c r="G19" s="33"/>
      <c r="H19" s="33" t="s">
        <v>54</v>
      </c>
      <c r="I19" s="33"/>
      <c r="J19" s="33"/>
      <c r="K19" s="33"/>
      <c r="L19" s="33"/>
      <c r="M19" s="33"/>
      <c r="N19" s="33"/>
      <c r="O19" s="33"/>
      <c r="P19" s="33"/>
      <c r="Q19" s="337">
        <v>18</v>
      </c>
      <c r="R19" s="334" t="s">
        <v>52</v>
      </c>
      <c r="S19" s="335">
        <v>154850665</v>
      </c>
      <c r="T19" s="337" t="s">
        <v>431</v>
      </c>
      <c r="U19" s="402">
        <v>0.93110000000000004</v>
      </c>
      <c r="V19" s="335" t="s">
        <v>383</v>
      </c>
      <c r="W19" s="33"/>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row>
    <row r="20" spans="1:50" ht="13" x14ac:dyDescent="0.3">
      <c r="B20" s="149" t="s">
        <v>59</v>
      </c>
      <c r="C20" s="590"/>
      <c r="D20" s="591"/>
      <c r="E20" s="150"/>
      <c r="F20" s="29"/>
      <c r="G20" s="33"/>
      <c r="H20" s="33" t="s">
        <v>57</v>
      </c>
      <c r="I20" s="33"/>
      <c r="J20" s="33"/>
      <c r="K20" s="33"/>
      <c r="L20" s="33"/>
      <c r="M20" s="33"/>
      <c r="N20" s="33"/>
      <c r="O20" s="33"/>
      <c r="P20" s="33"/>
      <c r="Q20" s="337">
        <v>19</v>
      </c>
      <c r="R20" s="334" t="s">
        <v>55</v>
      </c>
      <c r="S20" s="335">
        <v>152003098</v>
      </c>
      <c r="T20" s="337" t="s">
        <v>412</v>
      </c>
      <c r="U20" s="402">
        <v>0.97640000000000005</v>
      </c>
      <c r="V20" s="335" t="s">
        <v>392</v>
      </c>
      <c r="W20" s="33"/>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row>
    <row r="21" spans="1:50" ht="13" x14ac:dyDescent="0.3">
      <c r="B21" s="149" t="s">
        <v>67</v>
      </c>
      <c r="C21" s="592" t="s">
        <v>68</v>
      </c>
      <c r="D21" s="593"/>
      <c r="E21" s="151">
        <f>100%-SUM(E16:E20)</f>
        <v>1.0000000000000009E-3</v>
      </c>
      <c r="F21" s="29"/>
      <c r="G21" s="33"/>
      <c r="H21" s="33" t="s">
        <v>60</v>
      </c>
      <c r="I21" s="33"/>
      <c r="J21" s="33"/>
      <c r="K21" s="33"/>
      <c r="L21" s="33"/>
      <c r="M21" s="33"/>
      <c r="N21" s="33"/>
      <c r="O21" s="33"/>
      <c r="P21" s="33"/>
      <c r="Q21" s="337">
        <v>20</v>
      </c>
      <c r="R21" s="334" t="s">
        <v>58</v>
      </c>
      <c r="S21" s="335">
        <v>301500997</v>
      </c>
      <c r="T21" s="337" t="s">
        <v>412</v>
      </c>
      <c r="U21" s="402">
        <v>1</v>
      </c>
      <c r="V21" s="335" t="s">
        <v>383</v>
      </c>
      <c r="W21" s="33"/>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row>
    <row r="22" spans="1:50" ht="13" x14ac:dyDescent="0.3">
      <c r="B22" s="149"/>
      <c r="C22" s="69"/>
      <c r="D22" s="69"/>
      <c r="E22" s="152"/>
      <c r="F22" s="29"/>
      <c r="G22" s="33"/>
      <c r="H22" s="33" t="s">
        <v>62</v>
      </c>
      <c r="I22" s="33"/>
      <c r="J22" s="33"/>
      <c r="K22" s="33"/>
      <c r="L22" s="33"/>
      <c r="M22" s="33"/>
      <c r="N22" s="33"/>
      <c r="O22" s="33"/>
      <c r="P22" s="33"/>
      <c r="Q22" s="337">
        <v>21</v>
      </c>
      <c r="R22" s="334" t="s">
        <v>61</v>
      </c>
      <c r="S22" s="335">
        <v>300076944</v>
      </c>
      <c r="T22" s="337" t="s">
        <v>412</v>
      </c>
      <c r="U22" s="402">
        <v>1</v>
      </c>
      <c r="V22" s="335" t="s">
        <v>392</v>
      </c>
      <c r="W22" s="33"/>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row>
    <row r="23" spans="1:50" ht="13" x14ac:dyDescent="0.3">
      <c r="B23" s="153" t="s">
        <v>70</v>
      </c>
      <c r="C23" s="543">
        <v>0.999</v>
      </c>
      <c r="D23" s="543"/>
      <c r="E23" s="544"/>
      <c r="F23" s="29"/>
      <c r="G23" s="33"/>
      <c r="H23" s="33"/>
      <c r="I23" s="33"/>
      <c r="J23" s="33"/>
      <c r="K23" s="33"/>
      <c r="L23" s="33"/>
      <c r="M23" s="33"/>
      <c r="N23" s="33"/>
      <c r="O23" s="33"/>
      <c r="P23" s="33"/>
      <c r="Q23" s="337">
        <v>22</v>
      </c>
      <c r="R23" s="334" t="s">
        <v>63</v>
      </c>
      <c r="S23" s="335">
        <v>152007157</v>
      </c>
      <c r="T23" s="337" t="s">
        <v>412</v>
      </c>
      <c r="U23" s="402">
        <v>1</v>
      </c>
      <c r="V23" s="335" t="s">
        <v>552</v>
      </c>
      <c r="W23" s="33"/>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row>
    <row r="24" spans="1:50" ht="24" x14ac:dyDescent="0.3">
      <c r="B24" s="154" t="s">
        <v>72</v>
      </c>
      <c r="C24" s="570" t="s">
        <v>615</v>
      </c>
      <c r="D24" s="570"/>
      <c r="E24" s="571"/>
      <c r="F24" s="29"/>
      <c r="G24" s="33"/>
      <c r="H24" s="33"/>
      <c r="I24" s="33"/>
      <c r="J24" s="33"/>
      <c r="K24" s="33"/>
      <c r="L24" s="33"/>
      <c r="M24" s="33"/>
      <c r="N24" s="33"/>
      <c r="O24" s="33"/>
      <c r="P24" s="33"/>
      <c r="Q24" s="337">
        <v>23</v>
      </c>
      <c r="R24" s="334" t="s">
        <v>64</v>
      </c>
      <c r="S24" s="335">
        <v>305802733</v>
      </c>
      <c r="T24" s="337" t="s">
        <v>438</v>
      </c>
      <c r="U24" s="402">
        <v>1</v>
      </c>
      <c r="V24" s="335" t="s">
        <v>46</v>
      </c>
      <c r="W24" s="33"/>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row>
    <row r="25" spans="1:50" ht="13" x14ac:dyDescent="0.3">
      <c r="B25" s="146"/>
      <c r="C25" s="69"/>
      <c r="D25" s="69"/>
      <c r="E25" s="152"/>
      <c r="F25" s="29"/>
      <c r="G25" s="33"/>
      <c r="H25" s="65"/>
      <c r="I25" s="33"/>
      <c r="J25" s="33"/>
      <c r="K25" s="33"/>
      <c r="L25" s="33"/>
      <c r="M25" s="33"/>
      <c r="N25" s="33"/>
      <c r="O25" s="33"/>
      <c r="P25" s="33"/>
      <c r="Q25" s="337">
        <v>24</v>
      </c>
      <c r="R25" s="334" t="s">
        <v>65</v>
      </c>
      <c r="S25" s="335">
        <v>181613656</v>
      </c>
      <c r="T25" s="337" t="s">
        <v>438</v>
      </c>
      <c r="U25" s="402">
        <v>1</v>
      </c>
      <c r="V25" s="335" t="s">
        <v>494</v>
      </c>
      <c r="W25" s="33"/>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row>
    <row r="26" spans="1:50" ht="24" x14ac:dyDescent="0.3">
      <c r="B26" s="155" t="s">
        <v>74</v>
      </c>
      <c r="C26" s="551" t="s">
        <v>201</v>
      </c>
      <c r="D26" s="551"/>
      <c r="E26" s="552"/>
      <c r="F26" s="29"/>
      <c r="G26" s="33"/>
      <c r="H26" s="33"/>
      <c r="I26" s="65"/>
      <c r="J26" s="65"/>
      <c r="K26" s="33"/>
      <c r="L26" s="33"/>
      <c r="M26" s="33"/>
      <c r="N26" s="33"/>
      <c r="O26" s="33"/>
      <c r="P26" s="33"/>
      <c r="Q26" s="342">
        <v>25</v>
      </c>
      <c r="R26" s="340" t="s">
        <v>66</v>
      </c>
      <c r="S26" s="341">
        <v>155513971</v>
      </c>
      <c r="T26" s="342" t="s">
        <v>424</v>
      </c>
      <c r="U26" s="404">
        <v>1</v>
      </c>
      <c r="V26" s="341" t="s">
        <v>494</v>
      </c>
      <c r="W26" s="33"/>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row>
    <row r="27" spans="1:50" ht="13" x14ac:dyDescent="0.3">
      <c r="B27" s="155" t="s">
        <v>76</v>
      </c>
      <c r="C27" s="553"/>
      <c r="D27" s="553"/>
      <c r="E27" s="554"/>
      <c r="F27" s="29"/>
      <c r="G27" s="33"/>
      <c r="H27" s="33"/>
      <c r="I27" s="33"/>
      <c r="J27" s="33"/>
      <c r="K27" s="33"/>
      <c r="L27" s="33"/>
      <c r="M27" s="65"/>
      <c r="N27" s="65"/>
      <c r="O27" s="65"/>
      <c r="P27" s="65"/>
      <c r="Q27" s="342">
        <v>26</v>
      </c>
      <c r="R27" s="340" t="s">
        <v>69</v>
      </c>
      <c r="S27" s="341">
        <v>255512870</v>
      </c>
      <c r="T27" s="342" t="s">
        <v>424</v>
      </c>
      <c r="U27" s="404">
        <v>0.99709999999999999</v>
      </c>
      <c r="V27" s="341" t="s">
        <v>494</v>
      </c>
      <c r="W27" s="33"/>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row>
    <row r="28" spans="1:50" ht="13" x14ac:dyDescent="0.3">
      <c r="B28" s="146"/>
      <c r="C28" s="69"/>
      <c r="D28" s="69"/>
      <c r="E28" s="152"/>
      <c r="F28" s="29"/>
      <c r="G28" s="33"/>
      <c r="H28" s="33"/>
      <c r="I28" s="33"/>
      <c r="J28" s="33"/>
      <c r="K28" s="33"/>
      <c r="L28" s="33"/>
      <c r="M28" s="33"/>
      <c r="N28" s="33"/>
      <c r="O28" s="33"/>
      <c r="P28" s="33"/>
      <c r="Q28" s="342">
        <v>27</v>
      </c>
      <c r="R28" s="340" t="s">
        <v>71</v>
      </c>
      <c r="S28" s="341">
        <v>155634880</v>
      </c>
      <c r="T28" s="342" t="s">
        <v>424</v>
      </c>
      <c r="U28" s="404">
        <v>0.99850000000000005</v>
      </c>
      <c r="V28" s="341" t="s">
        <v>384</v>
      </c>
      <c r="W28" s="33"/>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row>
    <row r="29" spans="1:50" ht="22.5" customHeight="1" x14ac:dyDescent="0.3">
      <c r="B29" s="146"/>
      <c r="C29" s="547" t="s">
        <v>79</v>
      </c>
      <c r="D29" s="547"/>
      <c r="E29" s="548"/>
      <c r="F29" s="29"/>
      <c r="G29" s="33"/>
      <c r="H29" s="33"/>
      <c r="I29" s="33"/>
      <c r="J29" s="33"/>
      <c r="K29" s="33"/>
      <c r="L29" s="33"/>
      <c r="M29" s="33"/>
      <c r="N29" s="33"/>
      <c r="O29" s="33"/>
      <c r="P29" s="33"/>
      <c r="Q29" s="342">
        <v>28</v>
      </c>
      <c r="R29" s="340" t="s">
        <v>387</v>
      </c>
      <c r="S29" s="341">
        <v>155402647</v>
      </c>
      <c r="T29" s="342" t="s">
        <v>424</v>
      </c>
      <c r="U29" s="405" t="s">
        <v>51</v>
      </c>
      <c r="V29" s="336" t="s">
        <v>552</v>
      </c>
      <c r="W29" s="33"/>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row>
    <row r="30" spans="1:50" ht="13" x14ac:dyDescent="0.3">
      <c r="B30" s="156"/>
      <c r="C30" s="549" t="s">
        <v>80</v>
      </c>
      <c r="D30" s="549"/>
      <c r="E30" s="550"/>
      <c r="F30" s="29"/>
      <c r="G30" s="33"/>
      <c r="H30" s="33"/>
      <c r="I30" s="33"/>
      <c r="J30" s="33"/>
      <c r="K30" s="33"/>
      <c r="L30" s="33"/>
      <c r="M30" s="33"/>
      <c r="N30" s="33"/>
      <c r="O30" s="33"/>
      <c r="P30" s="33"/>
      <c r="Q30" s="342">
        <v>29</v>
      </c>
      <c r="R30" s="334" t="s">
        <v>73</v>
      </c>
      <c r="S30" s="335">
        <v>156916523</v>
      </c>
      <c r="T30" s="337" t="s">
        <v>442</v>
      </c>
      <c r="U30" s="402">
        <v>1</v>
      </c>
      <c r="V30" s="336" t="s">
        <v>552</v>
      </c>
      <c r="W30" s="33"/>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row>
    <row r="31" spans="1:50" s="65" customFormat="1" ht="13" x14ac:dyDescent="0.3">
      <c r="A31" s="29"/>
      <c r="B31" s="157"/>
      <c r="C31" s="559" t="s">
        <v>82</v>
      </c>
      <c r="D31" s="559"/>
      <c r="E31" s="560"/>
      <c r="F31" s="29"/>
      <c r="H31" s="66"/>
      <c r="I31" s="33"/>
      <c r="J31" s="33"/>
      <c r="K31" s="33"/>
      <c r="L31" s="33"/>
      <c r="M31" s="33"/>
      <c r="N31" s="33"/>
      <c r="O31" s="33"/>
      <c r="P31" s="33"/>
      <c r="Q31" s="342">
        <v>30</v>
      </c>
      <c r="R31" s="334" t="s">
        <v>75</v>
      </c>
      <c r="S31" s="335">
        <v>256564350</v>
      </c>
      <c r="T31" s="337" t="s">
        <v>442</v>
      </c>
      <c r="U31" s="402">
        <v>1</v>
      </c>
      <c r="V31" s="335" t="s">
        <v>383</v>
      </c>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row>
    <row r="32" spans="1:50" ht="13" x14ac:dyDescent="0.3">
      <c r="B32" s="157"/>
      <c r="C32" s="561" t="s">
        <v>84</v>
      </c>
      <c r="D32" s="561"/>
      <c r="E32" s="562"/>
      <c r="F32" s="29"/>
      <c r="G32" s="33"/>
      <c r="H32" s="66"/>
      <c r="I32" s="66"/>
      <c r="J32" s="66"/>
      <c r="K32" s="33"/>
      <c r="L32" s="33"/>
      <c r="M32" s="33"/>
      <c r="N32" s="33"/>
      <c r="O32" s="33"/>
      <c r="P32" s="33"/>
      <c r="Q32" s="342">
        <v>31</v>
      </c>
      <c r="R32" s="334" t="s">
        <v>77</v>
      </c>
      <c r="S32" s="335">
        <v>156576661</v>
      </c>
      <c r="T32" s="337" t="s">
        <v>442</v>
      </c>
      <c r="U32" s="402">
        <v>1</v>
      </c>
      <c r="V32" s="335" t="s">
        <v>46</v>
      </c>
      <c r="W32" s="33"/>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row>
    <row r="33" spans="1:50" ht="24.5" thickBot="1" x14ac:dyDescent="0.35">
      <c r="B33" s="158" t="s">
        <v>86</v>
      </c>
      <c r="C33" s="208" t="s">
        <v>562</v>
      </c>
      <c r="D33" s="36"/>
      <c r="E33" s="209" t="s">
        <v>563</v>
      </c>
      <c r="F33" s="29"/>
      <c r="G33" s="33"/>
      <c r="H33" s="33"/>
      <c r="I33" s="66"/>
      <c r="J33" s="66"/>
      <c r="K33" s="33"/>
      <c r="L33" s="33"/>
      <c r="M33" s="66"/>
      <c r="N33" s="66"/>
      <c r="O33" s="66"/>
      <c r="P33" s="66"/>
      <c r="Q33" s="342">
        <v>32</v>
      </c>
      <c r="R33" s="334" t="s">
        <v>78</v>
      </c>
      <c r="S33" s="335">
        <v>156737189</v>
      </c>
      <c r="T33" s="337" t="s">
        <v>442</v>
      </c>
      <c r="U33" s="402">
        <v>1</v>
      </c>
      <c r="V33" s="335" t="s">
        <v>384</v>
      </c>
      <c r="W33" s="33"/>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row>
    <row r="34" spans="1:50" ht="13" x14ac:dyDescent="0.3">
      <c r="B34" s="160" t="s">
        <v>88</v>
      </c>
      <c r="C34" s="27">
        <v>3494</v>
      </c>
      <c r="D34" s="33"/>
      <c r="E34" s="161">
        <v>3514.5</v>
      </c>
      <c r="F34" s="29"/>
      <c r="G34" s="33"/>
      <c r="H34" s="66"/>
      <c r="I34" s="33"/>
      <c r="J34" s="33"/>
      <c r="K34" s="33"/>
      <c r="L34" s="33"/>
      <c r="M34" s="66"/>
      <c r="N34" s="66"/>
      <c r="O34" s="66"/>
      <c r="P34" s="66"/>
      <c r="Q34" s="342">
        <v>33</v>
      </c>
      <c r="R34" s="334" t="s">
        <v>81</v>
      </c>
      <c r="S34" s="335">
        <v>157531950</v>
      </c>
      <c r="T34" s="337" t="s">
        <v>443</v>
      </c>
      <c r="U34" s="402">
        <v>1</v>
      </c>
      <c r="V34" s="335" t="s">
        <v>383</v>
      </c>
      <c r="W34" s="33"/>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row>
    <row r="35" spans="1:50" ht="13" x14ac:dyDescent="0.3">
      <c r="B35" s="160" t="s">
        <v>90</v>
      </c>
      <c r="C35" s="26">
        <v>3067.3</v>
      </c>
      <c r="D35" s="33"/>
      <c r="E35" s="162">
        <v>3222.8</v>
      </c>
      <c r="F35" s="29"/>
      <c r="G35" s="33"/>
      <c r="H35" s="66"/>
      <c r="I35" s="66"/>
      <c r="J35" s="66"/>
      <c r="K35" s="33"/>
      <c r="L35" s="33"/>
      <c r="M35" s="33"/>
      <c r="N35" s="33"/>
      <c r="O35" s="33"/>
      <c r="P35" s="33"/>
      <c r="Q35" s="342">
        <v>34</v>
      </c>
      <c r="R35" s="334" t="s">
        <v>83</v>
      </c>
      <c r="S35" s="335">
        <v>157521319</v>
      </c>
      <c r="T35" s="337" t="s">
        <v>443</v>
      </c>
      <c r="U35" s="402">
        <v>1</v>
      </c>
      <c r="V35" s="335" t="s">
        <v>494</v>
      </c>
      <c r="W35" s="33"/>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row>
    <row r="36" spans="1:50" ht="13" x14ac:dyDescent="0.3">
      <c r="B36" s="163" t="s">
        <v>92</v>
      </c>
      <c r="C36" s="40">
        <f>+C34-C35</f>
        <v>426.69999999999982</v>
      </c>
      <c r="D36" s="33"/>
      <c r="E36" s="164">
        <f>+E34-E35</f>
        <v>291.69999999999982</v>
      </c>
      <c r="F36" s="29"/>
      <c r="G36" s="33"/>
      <c r="H36" s="33"/>
      <c r="I36" s="66"/>
      <c r="J36" s="66"/>
      <c r="K36" s="41"/>
      <c r="L36" s="33"/>
      <c r="M36" s="66"/>
      <c r="N36" s="66"/>
      <c r="O36" s="66"/>
      <c r="P36" s="66"/>
      <c r="Q36" s="342">
        <v>35</v>
      </c>
      <c r="R36" s="334" t="s">
        <v>85</v>
      </c>
      <c r="S36" s="335">
        <v>157536164</v>
      </c>
      <c r="T36" s="337" t="s">
        <v>443</v>
      </c>
      <c r="U36" s="402">
        <v>1</v>
      </c>
      <c r="V36" s="335" t="s">
        <v>46</v>
      </c>
      <c r="W36" s="33"/>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row>
    <row r="37" spans="1:50" s="66" customFormat="1" ht="13" x14ac:dyDescent="0.3">
      <c r="A37" s="29"/>
      <c r="B37" s="160" t="s">
        <v>93</v>
      </c>
      <c r="C37" s="330"/>
      <c r="D37" s="47"/>
      <c r="E37" s="331"/>
      <c r="F37" s="29"/>
      <c r="H37" s="33"/>
      <c r="I37" s="33"/>
      <c r="J37" s="33"/>
      <c r="K37" s="33"/>
      <c r="L37" s="42"/>
      <c r="Q37" s="342">
        <v>36</v>
      </c>
      <c r="R37" s="334" t="s">
        <v>87</v>
      </c>
      <c r="S37" s="335">
        <v>258325370</v>
      </c>
      <c r="T37" s="337" t="s">
        <v>422</v>
      </c>
      <c r="U37" s="402">
        <v>1</v>
      </c>
      <c r="V37" s="335" t="s">
        <v>494</v>
      </c>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row>
    <row r="38" spans="1:50" s="66" customFormat="1" ht="13" x14ac:dyDescent="0.3">
      <c r="A38" s="29"/>
      <c r="B38" s="160" t="s">
        <v>95</v>
      </c>
      <c r="C38" s="25">
        <v>356.4</v>
      </c>
      <c r="D38" s="47"/>
      <c r="E38" s="165">
        <v>434.5</v>
      </c>
      <c r="F38" s="29"/>
      <c r="H38" s="33"/>
      <c r="I38" s="33"/>
      <c r="J38" s="33"/>
      <c r="K38" s="33"/>
      <c r="L38" s="33"/>
      <c r="M38" s="33"/>
      <c r="N38" s="33"/>
      <c r="O38" s="33"/>
      <c r="P38" s="33"/>
      <c r="Q38" s="342">
        <v>37</v>
      </c>
      <c r="R38" s="334" t="s">
        <v>89</v>
      </c>
      <c r="S38" s="335">
        <v>158161361</v>
      </c>
      <c r="T38" s="337" t="s">
        <v>422</v>
      </c>
      <c r="U38" s="402">
        <v>1</v>
      </c>
      <c r="V38" s="335" t="s">
        <v>46</v>
      </c>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row>
    <row r="39" spans="1:50" ht="13" x14ac:dyDescent="0.3">
      <c r="B39" s="163" t="s">
        <v>97</v>
      </c>
      <c r="C39" s="40">
        <f>+C36-C37-C38</f>
        <v>70.299999999999841</v>
      </c>
      <c r="D39" s="33"/>
      <c r="E39" s="453">
        <f>+E36-E37-E38</f>
        <v>-142.80000000000018</v>
      </c>
      <c r="F39" s="29"/>
      <c r="G39" s="33"/>
      <c r="H39" s="33"/>
      <c r="I39" s="33"/>
      <c r="J39" s="33"/>
      <c r="K39" s="33"/>
      <c r="L39" s="33"/>
      <c r="M39" s="33"/>
      <c r="N39" s="33"/>
      <c r="O39" s="33"/>
      <c r="P39" s="33"/>
      <c r="Q39" s="342">
        <v>38</v>
      </c>
      <c r="R39" s="334" t="s">
        <v>91</v>
      </c>
      <c r="S39" s="335">
        <v>158275315</v>
      </c>
      <c r="T39" s="337" t="s">
        <v>422</v>
      </c>
      <c r="U39" s="402">
        <v>1</v>
      </c>
      <c r="V39" s="335" t="s">
        <v>383</v>
      </c>
      <c r="W39" s="33"/>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row>
    <row r="40" spans="1:50" s="66" customFormat="1" ht="13" x14ac:dyDescent="0.3">
      <c r="A40" s="29"/>
      <c r="B40" s="452" t="s">
        <v>99</v>
      </c>
      <c r="C40" s="525"/>
      <c r="D40" s="48"/>
      <c r="E40" s="331"/>
      <c r="F40" s="29"/>
      <c r="I40" s="33"/>
      <c r="J40" s="33"/>
      <c r="K40" s="33"/>
      <c r="L40" s="33"/>
      <c r="M40" s="33"/>
      <c r="N40" s="33"/>
      <c r="O40" s="33"/>
      <c r="P40" s="33"/>
      <c r="Q40" s="342">
        <v>39</v>
      </c>
      <c r="R40" s="334" t="s">
        <v>495</v>
      </c>
      <c r="S40" s="335">
        <v>158737526</v>
      </c>
      <c r="T40" s="337" t="s">
        <v>422</v>
      </c>
      <c r="U40" s="403" t="s">
        <v>51</v>
      </c>
      <c r="V40" s="335" t="s">
        <v>392</v>
      </c>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row>
    <row r="41" spans="1:50" ht="13" x14ac:dyDescent="0.3">
      <c r="B41" s="160" t="s">
        <v>101</v>
      </c>
      <c r="C41" s="414">
        <v>121</v>
      </c>
      <c r="D41" s="48"/>
      <c r="E41" s="166">
        <v>311</v>
      </c>
      <c r="F41" s="29"/>
      <c r="G41" s="33"/>
      <c r="H41" s="66"/>
      <c r="I41" s="33"/>
      <c r="J41" s="33"/>
      <c r="K41" s="33"/>
      <c r="L41" s="33"/>
      <c r="M41" s="66"/>
      <c r="N41" s="66"/>
      <c r="O41" s="66"/>
      <c r="P41" s="66"/>
      <c r="Q41" s="342">
        <v>40</v>
      </c>
      <c r="R41" s="334" t="s">
        <v>94</v>
      </c>
      <c r="S41" s="335">
        <v>158834726</v>
      </c>
      <c r="T41" s="337" t="s">
        <v>423</v>
      </c>
      <c r="U41" s="402">
        <v>1</v>
      </c>
      <c r="V41" s="335" t="s">
        <v>383</v>
      </c>
      <c r="W41" s="33"/>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row>
    <row r="42" spans="1:50" ht="13" x14ac:dyDescent="0.3">
      <c r="B42" s="160" t="s">
        <v>103</v>
      </c>
      <c r="C42" s="43">
        <f>C43-C44</f>
        <v>-42.400000000000006</v>
      </c>
      <c r="D42" s="33"/>
      <c r="E42" s="167">
        <f>E43-E44</f>
        <v>-18.2</v>
      </c>
      <c r="F42" s="29"/>
      <c r="G42" s="33"/>
      <c r="H42" s="33"/>
      <c r="I42" s="66"/>
      <c r="J42" s="66"/>
      <c r="K42" s="33"/>
      <c r="L42" s="33"/>
      <c r="M42" s="33"/>
      <c r="N42" s="33"/>
      <c r="O42" s="33"/>
      <c r="P42" s="33"/>
      <c r="Q42" s="342">
        <v>41</v>
      </c>
      <c r="R42" s="334" t="s">
        <v>96</v>
      </c>
      <c r="S42" s="335">
        <v>158996646</v>
      </c>
      <c r="T42" s="337" t="s">
        <v>423</v>
      </c>
      <c r="U42" s="402">
        <v>0.99</v>
      </c>
      <c r="V42" s="335" t="s">
        <v>384</v>
      </c>
      <c r="W42" s="33"/>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row>
    <row r="43" spans="1:50" ht="13" x14ac:dyDescent="0.3">
      <c r="B43" s="168" t="s">
        <v>105</v>
      </c>
      <c r="C43" s="28">
        <v>2.8</v>
      </c>
      <c r="D43" s="47"/>
      <c r="E43" s="169">
        <v>3</v>
      </c>
      <c r="F43" s="29"/>
      <c r="G43" s="33"/>
      <c r="H43" s="33"/>
      <c r="I43" s="66"/>
      <c r="J43" s="66"/>
      <c r="K43" s="33"/>
      <c r="L43" s="33"/>
      <c r="M43" s="66"/>
      <c r="N43" s="66"/>
      <c r="O43" s="66"/>
      <c r="P43" s="66"/>
      <c r="Q43" s="342">
        <v>42</v>
      </c>
      <c r="R43" s="334" t="s">
        <v>98</v>
      </c>
      <c r="S43" s="335">
        <v>258847030</v>
      </c>
      <c r="T43" s="337" t="s">
        <v>423</v>
      </c>
      <c r="U43" s="403" t="s">
        <v>51</v>
      </c>
      <c r="V43" s="336" t="s">
        <v>494</v>
      </c>
      <c r="W43" s="33"/>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row>
    <row r="44" spans="1:50" ht="13" x14ac:dyDescent="0.3">
      <c r="B44" s="168" t="s">
        <v>107</v>
      </c>
      <c r="C44" s="347">
        <v>45.2</v>
      </c>
      <c r="D44" s="47"/>
      <c r="E44" s="348">
        <v>21.2</v>
      </c>
      <c r="F44" s="29"/>
      <c r="G44" s="33"/>
      <c r="H44" s="33"/>
      <c r="I44" s="66"/>
      <c r="J44" s="66"/>
      <c r="K44" s="33"/>
      <c r="L44" s="33"/>
      <c r="M44" s="66"/>
      <c r="N44" s="66"/>
      <c r="O44" s="66"/>
      <c r="P44" s="66"/>
      <c r="Q44" s="342">
        <v>43</v>
      </c>
      <c r="R44" s="334" t="s">
        <v>100</v>
      </c>
      <c r="S44" s="335">
        <v>165717011</v>
      </c>
      <c r="T44" s="337" t="s">
        <v>444</v>
      </c>
      <c r="U44" s="402">
        <v>1</v>
      </c>
      <c r="V44" s="335" t="s">
        <v>494</v>
      </c>
      <c r="W44" s="33"/>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row>
    <row r="45" spans="1:50" ht="13" x14ac:dyDescent="0.3">
      <c r="B45" s="355" t="s">
        <v>483</v>
      </c>
      <c r="C45" s="333">
        <v>45.2</v>
      </c>
      <c r="D45" s="47"/>
      <c r="E45" s="349">
        <v>21.2</v>
      </c>
      <c r="F45" s="29"/>
      <c r="G45" s="33"/>
      <c r="H45" s="33"/>
      <c r="I45" s="66"/>
      <c r="J45" s="66"/>
      <c r="K45" s="33"/>
      <c r="L45" s="33"/>
      <c r="M45" s="66"/>
      <c r="N45" s="66"/>
      <c r="O45" s="66"/>
      <c r="P45" s="66"/>
      <c r="Q45" s="407">
        <v>44</v>
      </c>
      <c r="R45" s="407" t="s">
        <v>102</v>
      </c>
      <c r="S45" s="339">
        <v>235014830</v>
      </c>
      <c r="T45" s="337" t="s">
        <v>413</v>
      </c>
      <c r="U45" s="402">
        <v>0.9284</v>
      </c>
      <c r="V45" s="336" t="s">
        <v>384</v>
      </c>
      <c r="W45" s="33"/>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row>
    <row r="46" spans="1:50" s="66" customFormat="1" ht="13" x14ac:dyDescent="0.3">
      <c r="A46" s="29"/>
      <c r="B46" s="163" t="s">
        <v>109</v>
      </c>
      <c r="C46" s="40">
        <f>+C39+C41+C42+C40</f>
        <v>148.89999999999984</v>
      </c>
      <c r="D46" s="47"/>
      <c r="E46" s="177">
        <f>+E39+E41+E42+E40</f>
        <v>149.99999999999983</v>
      </c>
      <c r="F46" s="29"/>
      <c r="H46" s="33"/>
      <c r="I46" s="33"/>
      <c r="J46" s="33"/>
      <c r="K46" s="33"/>
      <c r="L46" s="33"/>
      <c r="Q46" s="337">
        <v>45</v>
      </c>
      <c r="R46" s="334" t="s">
        <v>104</v>
      </c>
      <c r="S46" s="335">
        <v>133154754</v>
      </c>
      <c r="T46" s="337" t="s">
        <v>413</v>
      </c>
      <c r="U46" s="402">
        <v>1</v>
      </c>
      <c r="V46" s="335" t="s">
        <v>46</v>
      </c>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row>
    <row r="47" spans="1:50" ht="13" x14ac:dyDescent="0.3">
      <c r="B47" s="160" t="s">
        <v>111</v>
      </c>
      <c r="C47" s="5"/>
      <c r="D47" s="48"/>
      <c r="E47" s="171"/>
      <c r="F47" s="29"/>
      <c r="G47" s="33"/>
      <c r="H47" s="33"/>
      <c r="I47" s="33"/>
      <c r="J47" s="33"/>
      <c r="K47" s="33"/>
      <c r="L47" s="33"/>
      <c r="M47" s="33"/>
      <c r="N47" s="33"/>
      <c r="O47" s="33"/>
      <c r="P47" s="33"/>
      <c r="Q47" s="337">
        <v>46</v>
      </c>
      <c r="R47" s="334" t="s">
        <v>106</v>
      </c>
      <c r="S47" s="335">
        <v>132751369</v>
      </c>
      <c r="T47" s="337" t="s">
        <v>413</v>
      </c>
      <c r="U47" s="402">
        <v>1</v>
      </c>
      <c r="V47" s="335" t="s">
        <v>383</v>
      </c>
      <c r="W47" s="33"/>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row>
    <row r="48" spans="1:50" s="66" customFormat="1" ht="13" x14ac:dyDescent="0.3">
      <c r="A48" s="29"/>
      <c r="B48" s="163" t="s">
        <v>113</v>
      </c>
      <c r="C48" s="45">
        <f>C46-C47</f>
        <v>148.89999999999984</v>
      </c>
      <c r="D48" s="33"/>
      <c r="E48" s="164">
        <f>E46-E47</f>
        <v>149.99999999999983</v>
      </c>
      <c r="F48" s="29"/>
      <c r="H48" s="33"/>
      <c r="I48" s="33"/>
      <c r="J48" s="33"/>
      <c r="K48" s="33"/>
      <c r="L48" s="33"/>
      <c r="M48" s="33"/>
      <c r="N48" s="33"/>
      <c r="O48" s="33"/>
      <c r="P48" s="33"/>
      <c r="Q48" s="337">
        <v>47</v>
      </c>
      <c r="R48" s="334" t="s">
        <v>496</v>
      </c>
      <c r="S48" s="335">
        <v>307047728</v>
      </c>
      <c r="T48" s="337" t="s">
        <v>413</v>
      </c>
      <c r="U48" s="402">
        <v>1</v>
      </c>
      <c r="V48" s="336" t="s">
        <v>552</v>
      </c>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row>
    <row r="49" spans="1:50" s="66" customFormat="1" ht="13" x14ac:dyDescent="0.3">
      <c r="A49" s="29"/>
      <c r="B49" s="172"/>
      <c r="C49" s="92"/>
      <c r="D49" s="33"/>
      <c r="E49" s="173"/>
      <c r="F49" s="29"/>
      <c r="H49" s="33"/>
      <c r="I49" s="33"/>
      <c r="J49" s="33"/>
      <c r="K49" s="33"/>
      <c r="L49" s="33"/>
      <c r="M49" s="33"/>
      <c r="N49" s="33"/>
      <c r="O49" s="33"/>
      <c r="P49" s="33"/>
      <c r="Q49" s="337">
        <v>48</v>
      </c>
      <c r="R49" s="334" t="s">
        <v>108</v>
      </c>
      <c r="S49" s="335">
        <v>132616649</v>
      </c>
      <c r="T49" s="337" t="s">
        <v>413</v>
      </c>
      <c r="U49" s="402">
        <v>1</v>
      </c>
      <c r="V49" s="336" t="s">
        <v>552</v>
      </c>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row>
    <row r="50" spans="1:50" s="66" customFormat="1" ht="28.5" customHeight="1" x14ac:dyDescent="0.3">
      <c r="A50" s="29"/>
      <c r="B50" s="157"/>
      <c r="C50" s="547" t="s">
        <v>79</v>
      </c>
      <c r="D50" s="547"/>
      <c r="E50" s="548"/>
      <c r="F50" s="29"/>
      <c r="H50" s="33"/>
      <c r="I50" s="33"/>
      <c r="J50" s="33"/>
      <c r="K50" s="33"/>
      <c r="L50" s="33"/>
      <c r="M50" s="33"/>
      <c r="N50" s="33"/>
      <c r="O50" s="33"/>
      <c r="P50" s="33"/>
      <c r="Q50" s="337">
        <v>49</v>
      </c>
      <c r="R50" s="334" t="s">
        <v>110</v>
      </c>
      <c r="S50" s="335">
        <v>132684155</v>
      </c>
      <c r="T50" s="337" t="s">
        <v>413</v>
      </c>
      <c r="U50" s="402">
        <v>1</v>
      </c>
      <c r="V50" s="336" t="s">
        <v>552</v>
      </c>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row>
    <row r="51" spans="1:50" ht="28.5" customHeight="1" thickBot="1" x14ac:dyDescent="0.35">
      <c r="B51" s="158" t="s">
        <v>117</v>
      </c>
      <c r="C51" s="236" t="s">
        <v>562</v>
      </c>
      <c r="D51" s="36"/>
      <c r="E51" s="237" t="s">
        <v>563</v>
      </c>
      <c r="F51" s="29"/>
      <c r="G51" s="33"/>
      <c r="H51" s="33"/>
      <c r="I51" s="33"/>
      <c r="J51" s="33"/>
      <c r="K51" s="33"/>
      <c r="L51" s="33"/>
      <c r="M51" s="33"/>
      <c r="N51" s="33"/>
      <c r="O51" s="33"/>
      <c r="P51" s="33"/>
      <c r="Q51" s="337">
        <v>50</v>
      </c>
      <c r="R51" s="334" t="s">
        <v>112</v>
      </c>
      <c r="S51" s="335">
        <v>233923260</v>
      </c>
      <c r="T51" s="337" t="s">
        <v>413</v>
      </c>
      <c r="U51" s="402">
        <v>0.51</v>
      </c>
      <c r="V51" s="335" t="s">
        <v>392</v>
      </c>
      <c r="W51" s="33"/>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row>
    <row r="52" spans="1:50" ht="13" x14ac:dyDescent="0.3">
      <c r="B52" s="174" t="s">
        <v>118</v>
      </c>
      <c r="C52" s="1">
        <v>11.5</v>
      </c>
      <c r="D52" s="37"/>
      <c r="E52" s="169">
        <v>55.4</v>
      </c>
      <c r="F52" s="29"/>
      <c r="G52" s="33"/>
      <c r="H52" s="33"/>
      <c r="I52" s="66"/>
      <c r="J52" s="66"/>
      <c r="K52" s="33"/>
      <c r="L52" s="33"/>
      <c r="M52" s="33"/>
      <c r="N52" s="33"/>
      <c r="O52" s="33"/>
      <c r="P52" s="33"/>
      <c r="Q52" s="337">
        <v>51</v>
      </c>
      <c r="R52" s="334" t="s">
        <v>114</v>
      </c>
      <c r="S52" s="335">
        <v>133607044</v>
      </c>
      <c r="T52" s="337" t="s">
        <v>413</v>
      </c>
      <c r="U52" s="402">
        <v>1</v>
      </c>
      <c r="V52" s="335" t="s">
        <v>392</v>
      </c>
      <c r="W52" s="33"/>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row>
    <row r="53" spans="1:50" ht="13" x14ac:dyDescent="0.3">
      <c r="B53" s="174" t="s">
        <v>119</v>
      </c>
      <c r="C53" s="24">
        <v>4091.2</v>
      </c>
      <c r="D53" s="47"/>
      <c r="E53" s="175">
        <v>3888.9</v>
      </c>
      <c r="F53" s="29"/>
      <c r="G53" s="33"/>
      <c r="H53" s="33"/>
      <c r="I53" s="33"/>
      <c r="J53" s="33"/>
      <c r="K53" s="33"/>
      <c r="L53" s="33"/>
      <c r="M53" s="66"/>
      <c r="N53" s="66"/>
      <c r="O53" s="66"/>
      <c r="P53" s="66"/>
      <c r="Q53" s="337">
        <v>52</v>
      </c>
      <c r="R53" s="334" t="s">
        <v>115</v>
      </c>
      <c r="S53" s="335">
        <v>135641038</v>
      </c>
      <c r="T53" s="337" t="s">
        <v>413</v>
      </c>
      <c r="U53" s="402">
        <v>0.88890000000000002</v>
      </c>
      <c r="V53" s="335" t="s">
        <v>392</v>
      </c>
      <c r="W53" s="33"/>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row>
    <row r="54" spans="1:50" ht="13" x14ac:dyDescent="0.3">
      <c r="B54" s="174" t="s">
        <v>121</v>
      </c>
      <c r="C54" s="24">
        <v>1</v>
      </c>
      <c r="D54" s="47"/>
      <c r="E54" s="175">
        <v>1</v>
      </c>
      <c r="F54" s="29"/>
      <c r="G54" s="33"/>
      <c r="H54" s="33"/>
      <c r="I54" s="33"/>
      <c r="J54" s="33"/>
      <c r="K54" s="33"/>
      <c r="L54" s="33"/>
      <c r="M54" s="33"/>
      <c r="N54" s="33"/>
      <c r="O54" s="33"/>
      <c r="P54" s="33"/>
      <c r="Q54" s="337">
        <v>53</v>
      </c>
      <c r="R54" s="334" t="s">
        <v>116</v>
      </c>
      <c r="S54" s="335">
        <v>132532496</v>
      </c>
      <c r="T54" s="337" t="s">
        <v>413</v>
      </c>
      <c r="U54" s="402">
        <v>1</v>
      </c>
      <c r="V54" s="335" t="s">
        <v>552</v>
      </c>
      <c r="W54" s="33"/>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row>
    <row r="55" spans="1:50" ht="13" x14ac:dyDescent="0.3">
      <c r="B55" s="174" t="s">
        <v>123</v>
      </c>
      <c r="C55" s="24"/>
      <c r="D55" s="47"/>
      <c r="E55" s="175"/>
      <c r="F55" s="29"/>
      <c r="G55" s="33"/>
      <c r="H55" s="33"/>
      <c r="I55" s="33"/>
      <c r="J55" s="33"/>
      <c r="K55" s="33"/>
      <c r="L55" s="33"/>
      <c r="M55" s="33"/>
      <c r="N55" s="33"/>
      <c r="O55" s="33"/>
      <c r="P55" s="33"/>
      <c r="Q55" s="337">
        <v>54</v>
      </c>
      <c r="R55" s="334" t="s">
        <v>497</v>
      </c>
      <c r="S55" s="335">
        <v>132626180</v>
      </c>
      <c r="T55" s="337" t="s">
        <v>413</v>
      </c>
      <c r="U55" s="403" t="s">
        <v>51</v>
      </c>
      <c r="V55" s="335" t="s">
        <v>392</v>
      </c>
      <c r="W55" s="33"/>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row>
    <row r="56" spans="1:50" ht="13" x14ac:dyDescent="0.3">
      <c r="B56" s="176" t="s">
        <v>124</v>
      </c>
      <c r="C56" s="45">
        <f>SUM(C52:C55)</f>
        <v>4103.7</v>
      </c>
      <c r="D56" s="33"/>
      <c r="E56" s="351">
        <f>SUM(E52:E55)</f>
        <v>3945.3</v>
      </c>
      <c r="F56" s="29"/>
      <c r="G56" s="33"/>
      <c r="H56" s="33"/>
      <c r="I56" s="33"/>
      <c r="J56" s="33"/>
      <c r="K56" s="33"/>
      <c r="L56" s="33"/>
      <c r="M56" s="33"/>
      <c r="N56" s="33"/>
      <c r="O56" s="33"/>
      <c r="P56" s="33"/>
      <c r="Q56" s="337">
        <v>55</v>
      </c>
      <c r="R56" s="334" t="s">
        <v>498</v>
      </c>
      <c r="S56" s="335">
        <v>133810450</v>
      </c>
      <c r="T56" s="337" t="s">
        <v>413</v>
      </c>
      <c r="U56" s="403" t="s">
        <v>51</v>
      </c>
      <c r="V56" s="335" t="s">
        <v>392</v>
      </c>
      <c r="W56" s="33"/>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row>
    <row r="57" spans="1:50" s="66" customFormat="1" ht="13" x14ac:dyDescent="0.3">
      <c r="A57" s="29"/>
      <c r="B57" s="157"/>
      <c r="C57" s="56"/>
      <c r="D57" s="33"/>
      <c r="E57" s="178"/>
      <c r="F57" s="29"/>
      <c r="I57" s="33"/>
      <c r="J57" s="33"/>
      <c r="K57" s="33"/>
      <c r="L57" s="33"/>
      <c r="M57" s="33"/>
      <c r="N57" s="33"/>
      <c r="O57" s="33"/>
      <c r="P57" s="33"/>
      <c r="Q57" s="337">
        <v>56</v>
      </c>
      <c r="R57" s="334" t="s">
        <v>120</v>
      </c>
      <c r="S57" s="335">
        <v>159702357</v>
      </c>
      <c r="T57" s="337" t="s">
        <v>441</v>
      </c>
      <c r="U57" s="402">
        <v>1</v>
      </c>
      <c r="V57" s="335" t="s">
        <v>383</v>
      </c>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row>
    <row r="58" spans="1:50" ht="13" x14ac:dyDescent="0.3">
      <c r="B58" s="179" t="s">
        <v>127</v>
      </c>
      <c r="C58" s="28">
        <v>134.6</v>
      </c>
      <c r="D58" s="47"/>
      <c r="E58" s="169">
        <v>113</v>
      </c>
      <c r="F58" s="29"/>
      <c r="G58" s="33"/>
      <c r="H58" s="66"/>
      <c r="I58" s="66"/>
      <c r="J58" s="66"/>
      <c r="K58" s="33"/>
      <c r="L58" s="33"/>
      <c r="M58" s="33"/>
      <c r="N58" s="33"/>
      <c r="O58" s="33"/>
      <c r="P58" s="33"/>
      <c r="Q58" s="337">
        <v>57</v>
      </c>
      <c r="R58" s="334" t="s">
        <v>122</v>
      </c>
      <c r="S58" s="335">
        <v>301846604</v>
      </c>
      <c r="T58" s="337" t="s">
        <v>441</v>
      </c>
      <c r="U58" s="402">
        <v>1</v>
      </c>
      <c r="V58" s="335" t="s">
        <v>494</v>
      </c>
      <c r="W58" s="33"/>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row>
    <row r="59" spans="1:50" ht="13" x14ac:dyDescent="0.3">
      <c r="B59" s="180" t="s">
        <v>129</v>
      </c>
      <c r="C59" s="24">
        <v>585.6</v>
      </c>
      <c r="D59" s="47"/>
      <c r="E59" s="175">
        <v>534.9</v>
      </c>
      <c r="F59" s="29"/>
      <c r="G59" s="33"/>
      <c r="H59" s="66"/>
      <c r="I59" s="66"/>
      <c r="J59" s="66"/>
      <c r="K59" s="33"/>
      <c r="L59" s="33"/>
      <c r="M59" s="66"/>
      <c r="N59" s="66"/>
      <c r="O59" s="66"/>
      <c r="P59" s="66"/>
      <c r="Q59" s="337">
        <v>58</v>
      </c>
      <c r="R59" s="334" t="s">
        <v>503</v>
      </c>
      <c r="S59" s="335">
        <v>166092559</v>
      </c>
      <c r="T59" s="337" t="s">
        <v>445</v>
      </c>
      <c r="U59" s="402">
        <v>1</v>
      </c>
      <c r="V59" s="335" t="s">
        <v>494</v>
      </c>
      <c r="W59" s="33"/>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row>
    <row r="60" spans="1:50" ht="13" x14ac:dyDescent="0.3">
      <c r="B60" s="186" t="s">
        <v>402</v>
      </c>
      <c r="C60" s="24">
        <v>526.5</v>
      </c>
      <c r="D60" s="47"/>
      <c r="E60" s="175">
        <v>512.20000000000005</v>
      </c>
      <c r="F60" s="29"/>
      <c r="G60" s="33"/>
      <c r="H60" s="66"/>
      <c r="I60" s="66"/>
      <c r="J60" s="66"/>
      <c r="K60" s="33"/>
      <c r="L60" s="33"/>
      <c r="M60" s="66"/>
      <c r="N60" s="66"/>
      <c r="O60" s="66"/>
      <c r="P60" s="66"/>
      <c r="Q60" s="337">
        <v>59</v>
      </c>
      <c r="R60" s="334" t="s">
        <v>125</v>
      </c>
      <c r="S60" s="335">
        <v>161229484</v>
      </c>
      <c r="T60" s="337" t="s">
        <v>446</v>
      </c>
      <c r="U60" s="402">
        <v>1</v>
      </c>
      <c r="V60" s="335" t="s">
        <v>46</v>
      </c>
      <c r="W60" s="33"/>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row>
    <row r="61" spans="1:50" ht="13" x14ac:dyDescent="0.3">
      <c r="B61" s="181" t="s">
        <v>484</v>
      </c>
      <c r="C61" s="24"/>
      <c r="D61" s="47"/>
      <c r="E61" s="175"/>
      <c r="F61" s="29"/>
      <c r="G61" s="33"/>
      <c r="H61" s="66"/>
      <c r="I61" s="66"/>
      <c r="J61" s="66"/>
      <c r="K61" s="33"/>
      <c r="L61" s="33"/>
      <c r="M61" s="66"/>
      <c r="N61" s="66"/>
      <c r="O61" s="66"/>
      <c r="P61" s="66"/>
      <c r="Q61" s="337">
        <v>60</v>
      </c>
      <c r="R61" s="334" t="s">
        <v>126</v>
      </c>
      <c r="S61" s="335">
        <v>161130867</v>
      </c>
      <c r="T61" s="337" t="s">
        <v>446</v>
      </c>
      <c r="U61" s="402">
        <v>1</v>
      </c>
      <c r="V61" s="335" t="s">
        <v>552</v>
      </c>
      <c r="W61" s="33"/>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row>
    <row r="62" spans="1:50" ht="13" x14ac:dyDescent="0.3">
      <c r="B62" s="350" t="s">
        <v>487</v>
      </c>
      <c r="C62" s="26"/>
      <c r="D62" s="47"/>
      <c r="E62" s="170"/>
      <c r="F62" s="29"/>
      <c r="G62" s="33"/>
      <c r="H62" s="66"/>
      <c r="I62" s="66"/>
      <c r="J62" s="66"/>
      <c r="K62" s="33"/>
      <c r="L62" s="33"/>
      <c r="M62" s="66"/>
      <c r="N62" s="66"/>
      <c r="O62" s="66"/>
      <c r="P62" s="66"/>
      <c r="Q62" s="337">
        <v>61</v>
      </c>
      <c r="R62" s="334" t="s">
        <v>128</v>
      </c>
      <c r="S62" s="335">
        <v>161186428</v>
      </c>
      <c r="T62" s="337" t="s">
        <v>446</v>
      </c>
      <c r="U62" s="402">
        <v>0.99929999999999997</v>
      </c>
      <c r="V62" s="335" t="s">
        <v>383</v>
      </c>
      <c r="W62" s="33"/>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row>
    <row r="63" spans="1:50" ht="13" x14ac:dyDescent="0.3">
      <c r="B63" s="350" t="s">
        <v>486</v>
      </c>
      <c r="C63" s="26"/>
      <c r="D63" s="47"/>
      <c r="E63" s="170"/>
      <c r="F63" s="29"/>
      <c r="G63" s="33"/>
      <c r="H63" s="66"/>
      <c r="I63" s="66"/>
      <c r="J63" s="66"/>
      <c r="K63" s="33"/>
      <c r="L63" s="33"/>
      <c r="M63" s="66"/>
      <c r="N63" s="66"/>
      <c r="O63" s="66"/>
      <c r="P63" s="66"/>
      <c r="Q63" s="337">
        <v>62</v>
      </c>
      <c r="R63" s="334" t="s">
        <v>130</v>
      </c>
      <c r="S63" s="335">
        <v>162559136</v>
      </c>
      <c r="T63" s="337" t="s">
        <v>447</v>
      </c>
      <c r="U63" s="402">
        <v>1</v>
      </c>
      <c r="V63" s="335" t="s">
        <v>383</v>
      </c>
      <c r="W63" s="33"/>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row>
    <row r="64" spans="1:50" ht="13" x14ac:dyDescent="0.3">
      <c r="B64" s="350" t="s">
        <v>485</v>
      </c>
      <c r="C64" s="26"/>
      <c r="D64" s="47"/>
      <c r="E64" s="170"/>
      <c r="F64" s="29"/>
      <c r="G64" s="33"/>
      <c r="H64" s="66"/>
      <c r="I64" s="66"/>
      <c r="J64" s="66"/>
      <c r="K64" s="33"/>
      <c r="L64" s="33"/>
      <c r="M64" s="66"/>
      <c r="N64" s="66"/>
      <c r="O64" s="66"/>
      <c r="P64" s="66"/>
      <c r="Q64" s="337">
        <v>63</v>
      </c>
      <c r="R64" s="334" t="s">
        <v>132</v>
      </c>
      <c r="S64" s="335">
        <v>162441351</v>
      </c>
      <c r="T64" s="337" t="s">
        <v>447</v>
      </c>
      <c r="U64" s="402">
        <v>1</v>
      </c>
      <c r="V64" s="335" t="s">
        <v>46</v>
      </c>
      <c r="W64" s="33"/>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row>
    <row r="65" spans="1:50" ht="13" x14ac:dyDescent="0.3">
      <c r="B65" s="181" t="s">
        <v>133</v>
      </c>
      <c r="C65" s="26">
        <v>255.3</v>
      </c>
      <c r="D65" s="47"/>
      <c r="E65" s="170">
        <v>245.4</v>
      </c>
      <c r="F65" s="29"/>
      <c r="G65" s="33"/>
      <c r="H65" s="66"/>
      <c r="I65" s="66"/>
      <c r="J65" s="66"/>
      <c r="K65" s="33"/>
      <c r="L65" s="33"/>
      <c r="M65" s="66"/>
      <c r="N65" s="66"/>
      <c r="O65" s="66"/>
      <c r="P65" s="66"/>
      <c r="Q65" s="337">
        <v>64</v>
      </c>
      <c r="R65" s="334" t="s">
        <v>134</v>
      </c>
      <c r="S65" s="335">
        <v>162732556</v>
      </c>
      <c r="T65" s="337" t="s">
        <v>447</v>
      </c>
      <c r="U65" s="402">
        <v>1</v>
      </c>
      <c r="V65" s="335" t="s">
        <v>494</v>
      </c>
      <c r="W65" s="33"/>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row>
    <row r="66" spans="1:50" ht="13" x14ac:dyDescent="0.3">
      <c r="B66" s="176" t="s">
        <v>135</v>
      </c>
      <c r="C66" s="45">
        <f>SUM(C58:C59,C61,C65)</f>
        <v>975.5</v>
      </c>
      <c r="D66" s="33"/>
      <c r="E66" s="177">
        <f>SUM(E58:E59,E61,E65)</f>
        <v>893.3</v>
      </c>
      <c r="F66" s="29"/>
      <c r="G66" s="33"/>
      <c r="H66" s="33"/>
      <c r="I66" s="66"/>
      <c r="J66" s="66"/>
      <c r="K66" s="33"/>
      <c r="L66" s="33"/>
      <c r="M66" s="66"/>
      <c r="N66" s="66"/>
      <c r="O66" s="66"/>
      <c r="P66" s="66"/>
      <c r="Q66" s="407">
        <v>65</v>
      </c>
      <c r="R66" s="407" t="s">
        <v>136</v>
      </c>
      <c r="S66" s="339">
        <v>140089260</v>
      </c>
      <c r="T66" s="337" t="s">
        <v>414</v>
      </c>
      <c r="U66" s="402">
        <v>0.86460000000000004</v>
      </c>
      <c r="V66" s="336" t="s">
        <v>383</v>
      </c>
      <c r="W66" s="33"/>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row>
    <row r="67" spans="1:50" s="66" customFormat="1" ht="13" x14ac:dyDescent="0.3">
      <c r="A67" s="29"/>
      <c r="B67" s="176"/>
      <c r="C67" s="45"/>
      <c r="D67" s="33"/>
      <c r="E67" s="352"/>
      <c r="F67" s="29"/>
      <c r="I67" s="33"/>
      <c r="J67" s="33"/>
      <c r="K67" s="33"/>
      <c r="L67" s="33"/>
      <c r="Q67" s="337">
        <v>66</v>
      </c>
      <c r="R67" s="334" t="s">
        <v>138</v>
      </c>
      <c r="S67" s="335">
        <v>140249252</v>
      </c>
      <c r="T67" s="337" t="s">
        <v>414</v>
      </c>
      <c r="U67" s="402">
        <v>0.75449999999999995</v>
      </c>
      <c r="V67" s="336" t="s">
        <v>384</v>
      </c>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row>
    <row r="68" spans="1:50" s="66" customFormat="1" ht="13" x14ac:dyDescent="0.3">
      <c r="A68" s="29"/>
      <c r="B68" s="176" t="s">
        <v>137</v>
      </c>
      <c r="C68" s="11">
        <v>9.8000000000000007</v>
      </c>
      <c r="D68" s="48"/>
      <c r="E68" s="182">
        <v>10.199999999999999</v>
      </c>
      <c r="F68" s="29"/>
      <c r="H68" s="33"/>
      <c r="K68" s="33"/>
      <c r="L68" s="33"/>
      <c r="M68" s="33"/>
      <c r="N68" s="33"/>
      <c r="O68" s="33"/>
      <c r="P68" s="33"/>
      <c r="Q68" s="407">
        <v>67</v>
      </c>
      <c r="R68" s="407" t="s">
        <v>139</v>
      </c>
      <c r="S68" s="339">
        <v>163743744</v>
      </c>
      <c r="T68" s="337" t="s">
        <v>414</v>
      </c>
      <c r="U68" s="402">
        <v>0.90556000000000003</v>
      </c>
      <c r="V68" s="336" t="s">
        <v>385</v>
      </c>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row>
    <row r="69" spans="1:50" s="66" customFormat="1" ht="13" x14ac:dyDescent="0.3">
      <c r="A69" s="29"/>
      <c r="B69" s="176"/>
      <c r="C69" s="45"/>
      <c r="D69" s="33"/>
      <c r="E69" s="351"/>
      <c r="F69" s="29"/>
      <c r="I69" s="33"/>
      <c r="J69" s="33"/>
      <c r="K69" s="33"/>
      <c r="L69" s="33"/>
      <c r="Q69" s="337">
        <v>68</v>
      </c>
      <c r="R69" s="334" t="s">
        <v>478</v>
      </c>
      <c r="S69" s="335">
        <v>140033557</v>
      </c>
      <c r="T69" s="337" t="s">
        <v>414</v>
      </c>
      <c r="U69" s="402">
        <v>1</v>
      </c>
      <c r="V69" s="336" t="s">
        <v>494</v>
      </c>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row>
    <row r="70" spans="1:50" s="66" customFormat="1" ht="13" x14ac:dyDescent="0.3">
      <c r="A70" s="29"/>
      <c r="B70" s="176" t="s">
        <v>140</v>
      </c>
      <c r="C70" s="24"/>
      <c r="D70" s="47"/>
      <c r="E70" s="175"/>
      <c r="F70" s="29"/>
      <c r="K70" s="33"/>
      <c r="L70" s="33"/>
      <c r="M70" s="33"/>
      <c r="N70" s="33"/>
      <c r="O70" s="33"/>
      <c r="P70" s="33"/>
      <c r="Q70" s="337">
        <v>69</v>
      </c>
      <c r="R70" s="334" t="s">
        <v>143</v>
      </c>
      <c r="S70" s="335">
        <v>140842886</v>
      </c>
      <c r="T70" s="337" t="s">
        <v>414</v>
      </c>
      <c r="U70" s="402">
        <v>1</v>
      </c>
      <c r="V70" s="335" t="s">
        <v>392</v>
      </c>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row>
    <row r="71" spans="1:50" s="66" customFormat="1" ht="13" x14ac:dyDescent="0.3">
      <c r="A71" s="29"/>
      <c r="B71" s="157"/>
      <c r="C71" s="46"/>
      <c r="D71" s="33"/>
      <c r="E71" s="178"/>
      <c r="F71" s="29"/>
      <c r="K71" s="33"/>
      <c r="L71" s="33"/>
      <c r="Q71" s="337">
        <v>70</v>
      </c>
      <c r="R71" s="334" t="s">
        <v>146</v>
      </c>
      <c r="S71" s="335">
        <v>140786882</v>
      </c>
      <c r="T71" s="337" t="s">
        <v>414</v>
      </c>
      <c r="U71" s="402">
        <v>1</v>
      </c>
      <c r="V71" s="335" t="s">
        <v>392</v>
      </c>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row>
    <row r="72" spans="1:50" ht="13" x14ac:dyDescent="0.3">
      <c r="B72" s="183" t="s">
        <v>142</v>
      </c>
      <c r="C72" s="45">
        <f>SUM(C56,C66,C68,C70)</f>
        <v>5089</v>
      </c>
      <c r="D72" s="33"/>
      <c r="E72" s="177">
        <f>SUM(E56,E66,E68,E70)</f>
        <v>4848.8</v>
      </c>
      <c r="F72" s="29"/>
      <c r="G72" s="33"/>
      <c r="H72" s="66"/>
      <c r="I72" s="66"/>
      <c r="J72" s="66"/>
      <c r="K72" s="33"/>
      <c r="L72" s="33"/>
      <c r="M72" s="66"/>
      <c r="N72" s="66"/>
      <c r="O72" s="66"/>
      <c r="P72" s="66"/>
      <c r="Q72" s="337">
        <v>71</v>
      </c>
      <c r="R72" s="334" t="s">
        <v>148</v>
      </c>
      <c r="S72" s="335">
        <v>302827126</v>
      </c>
      <c r="T72" s="337" t="s">
        <v>439</v>
      </c>
      <c r="U72" s="402">
        <v>1</v>
      </c>
      <c r="V72" s="335" t="s">
        <v>494</v>
      </c>
      <c r="W72" s="33"/>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row>
    <row r="73" spans="1:50" s="66" customFormat="1" ht="13" x14ac:dyDescent="0.3">
      <c r="A73" s="29"/>
      <c r="B73" s="184"/>
      <c r="C73" s="46"/>
      <c r="D73" s="33"/>
      <c r="E73" s="178"/>
      <c r="F73" s="29"/>
      <c r="K73" s="33"/>
      <c r="L73" s="33"/>
      <c r="Q73" s="337">
        <v>72</v>
      </c>
      <c r="R73" s="334" t="s">
        <v>150</v>
      </c>
      <c r="S73" s="335">
        <v>163252987</v>
      </c>
      <c r="T73" s="337" t="s">
        <v>439</v>
      </c>
      <c r="U73" s="402">
        <v>0.9</v>
      </c>
      <c r="V73" s="335" t="s">
        <v>392</v>
      </c>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row>
    <row r="74" spans="1:50" ht="24" x14ac:dyDescent="0.3">
      <c r="B74" s="185" t="s">
        <v>144</v>
      </c>
      <c r="C74" s="4">
        <v>1844.5</v>
      </c>
      <c r="D74" s="47"/>
      <c r="E74" s="175">
        <v>1844.5</v>
      </c>
      <c r="F74" s="29"/>
      <c r="G74" s="33"/>
      <c r="H74" s="66"/>
      <c r="I74" s="66"/>
      <c r="J74" s="66"/>
      <c r="K74" s="33"/>
      <c r="L74" s="33"/>
      <c r="M74" s="66"/>
      <c r="N74" s="66"/>
      <c r="O74" s="66"/>
      <c r="P74" s="66"/>
      <c r="Q74" s="337">
        <v>73</v>
      </c>
      <c r="R74" s="334" t="s">
        <v>152</v>
      </c>
      <c r="S74" s="335">
        <v>163934977</v>
      </c>
      <c r="T74" s="337" t="s">
        <v>426</v>
      </c>
      <c r="U74" s="403" t="s">
        <v>51</v>
      </c>
      <c r="V74" s="336" t="s">
        <v>552</v>
      </c>
      <c r="W74" s="33"/>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row>
    <row r="75" spans="1:50" s="66" customFormat="1" ht="13" x14ac:dyDescent="0.3">
      <c r="A75" s="29"/>
      <c r="B75" s="186" t="s">
        <v>145</v>
      </c>
      <c r="C75" s="4">
        <v>1844.5</v>
      </c>
      <c r="D75" s="47"/>
      <c r="E75" s="175">
        <v>1844.5</v>
      </c>
      <c r="F75" s="29"/>
      <c r="K75" s="33"/>
      <c r="L75" s="33"/>
      <c r="Q75" s="337">
        <v>74</v>
      </c>
      <c r="R75" s="334" t="s">
        <v>154</v>
      </c>
      <c r="S75" s="335">
        <v>163994426</v>
      </c>
      <c r="T75" s="337" t="s">
        <v>426</v>
      </c>
      <c r="U75" s="402">
        <v>1</v>
      </c>
      <c r="V75" s="335" t="s">
        <v>383</v>
      </c>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row>
    <row r="76" spans="1:50" s="66" customFormat="1" ht="13" x14ac:dyDescent="0.3">
      <c r="A76" s="29"/>
      <c r="B76" s="346" t="s">
        <v>147</v>
      </c>
      <c r="C76" s="4"/>
      <c r="D76" s="47"/>
      <c r="E76" s="175"/>
      <c r="F76" s="29"/>
      <c r="K76" s="33"/>
      <c r="L76" s="33"/>
      <c r="Q76" s="337">
        <v>75</v>
      </c>
      <c r="R76" s="334" t="s">
        <v>156</v>
      </c>
      <c r="S76" s="335">
        <v>163994611</v>
      </c>
      <c r="T76" s="337" t="s">
        <v>426</v>
      </c>
      <c r="U76" s="402">
        <v>1</v>
      </c>
      <c r="V76" s="335" t="s">
        <v>46</v>
      </c>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row>
    <row r="77" spans="1:50" s="66" customFormat="1" ht="13" x14ac:dyDescent="0.3">
      <c r="A77" s="29"/>
      <c r="B77" s="185" t="s">
        <v>149</v>
      </c>
      <c r="C77" s="4"/>
      <c r="D77" s="47"/>
      <c r="E77" s="175"/>
      <c r="F77" s="29"/>
      <c r="K77" s="33"/>
      <c r="L77" s="33"/>
      <c r="Q77" s="407">
        <v>76</v>
      </c>
      <c r="R77" s="407" t="s">
        <v>159</v>
      </c>
      <c r="S77" s="339">
        <v>164294882</v>
      </c>
      <c r="T77" s="337" t="s">
        <v>426</v>
      </c>
      <c r="U77" s="402">
        <v>0.75839999999999996</v>
      </c>
      <c r="V77" s="339" t="s">
        <v>384</v>
      </c>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row>
    <row r="78" spans="1:50" s="66" customFormat="1" ht="13" x14ac:dyDescent="0.3">
      <c r="A78" s="29"/>
      <c r="B78" s="185" t="s">
        <v>151</v>
      </c>
      <c r="C78" s="4"/>
      <c r="D78" s="47"/>
      <c r="E78" s="175"/>
      <c r="F78" s="29"/>
      <c r="K78" s="33"/>
      <c r="L78" s="33"/>
      <c r="Q78" s="337">
        <v>77</v>
      </c>
      <c r="R78" s="334" t="s">
        <v>161</v>
      </c>
      <c r="S78" s="335">
        <v>164742773</v>
      </c>
      <c r="T78" s="337" t="s">
        <v>449</v>
      </c>
      <c r="U78" s="402">
        <v>1</v>
      </c>
      <c r="V78" s="335" t="s">
        <v>46</v>
      </c>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row>
    <row r="79" spans="1:50" s="66" customFormat="1" ht="13" x14ac:dyDescent="0.3">
      <c r="A79" s="29"/>
      <c r="B79" s="185" t="s">
        <v>153</v>
      </c>
      <c r="C79" s="4"/>
      <c r="D79" s="47"/>
      <c r="E79" s="175"/>
      <c r="F79" s="29"/>
      <c r="K79" s="33"/>
      <c r="L79" s="33"/>
      <c r="Q79" s="337">
        <v>78</v>
      </c>
      <c r="R79" s="334" t="s">
        <v>162</v>
      </c>
      <c r="S79" s="335">
        <v>164702526</v>
      </c>
      <c r="T79" s="337" t="s">
        <v>449</v>
      </c>
      <c r="U79" s="402">
        <v>1</v>
      </c>
      <c r="V79" s="336" t="s">
        <v>552</v>
      </c>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row>
    <row r="80" spans="1:50" s="66" customFormat="1" ht="13" x14ac:dyDescent="0.3">
      <c r="A80" s="29"/>
      <c r="B80" s="185" t="s">
        <v>155</v>
      </c>
      <c r="C80" s="4">
        <v>693.7</v>
      </c>
      <c r="D80" s="47"/>
      <c r="E80" s="175">
        <v>842.7</v>
      </c>
      <c r="F80" s="29"/>
      <c r="H80" s="33"/>
      <c r="K80" s="33"/>
      <c r="L80" s="33"/>
      <c r="Q80" s="337">
        <v>79</v>
      </c>
      <c r="R80" s="334" t="s">
        <v>164</v>
      </c>
      <c r="S80" s="335">
        <v>164702145</v>
      </c>
      <c r="T80" s="337" t="s">
        <v>449</v>
      </c>
      <c r="U80" s="402">
        <v>1</v>
      </c>
      <c r="V80" s="335" t="s">
        <v>383</v>
      </c>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row>
    <row r="81" spans="1:50" s="66" customFormat="1" ht="13" x14ac:dyDescent="0.3">
      <c r="A81" s="29"/>
      <c r="B81" s="186" t="s">
        <v>157</v>
      </c>
      <c r="C81" s="4">
        <v>184.4</v>
      </c>
      <c r="D81" s="47"/>
      <c r="E81" s="175">
        <v>184.4</v>
      </c>
      <c r="F81" s="29"/>
      <c r="I81" s="33"/>
      <c r="J81" s="33"/>
      <c r="K81" s="33"/>
      <c r="L81" s="33"/>
      <c r="Q81" s="337">
        <v>80</v>
      </c>
      <c r="R81" s="334" t="s">
        <v>165</v>
      </c>
      <c r="S81" s="335">
        <v>165219441</v>
      </c>
      <c r="T81" s="337" t="s">
        <v>434</v>
      </c>
      <c r="U81" s="402">
        <v>0.99943099999999996</v>
      </c>
      <c r="V81" s="335" t="s">
        <v>384</v>
      </c>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row>
    <row r="82" spans="1:50" s="66" customFormat="1" ht="26" x14ac:dyDescent="0.3">
      <c r="A82" s="29"/>
      <c r="B82" s="185" t="s">
        <v>158</v>
      </c>
      <c r="C82" s="4">
        <v>149</v>
      </c>
      <c r="D82" s="47"/>
      <c r="E82" s="175">
        <v>150</v>
      </c>
      <c r="F82" s="29"/>
      <c r="K82" s="33"/>
      <c r="L82" s="33"/>
      <c r="M82" s="33"/>
      <c r="N82" s="33"/>
      <c r="O82" s="33"/>
      <c r="P82" s="33"/>
      <c r="Q82" s="337">
        <v>81</v>
      </c>
      <c r="R82" s="334" t="s">
        <v>167</v>
      </c>
      <c r="S82" s="335">
        <v>165171377</v>
      </c>
      <c r="T82" s="337" t="s">
        <v>434</v>
      </c>
      <c r="U82" s="402">
        <v>0.99839999999999995</v>
      </c>
      <c r="V82" s="343" t="s">
        <v>383</v>
      </c>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row>
    <row r="83" spans="1:50" s="66" customFormat="1" ht="13" x14ac:dyDescent="0.3">
      <c r="A83" s="29"/>
      <c r="B83" s="163" t="s">
        <v>160</v>
      </c>
      <c r="C83" s="45">
        <f>SUM(C74,C76:C80,C82:C82)</f>
        <v>2687.2</v>
      </c>
      <c r="D83" s="33"/>
      <c r="E83" s="177">
        <f>SUM(E74,E76:E80,E82:E82)</f>
        <v>2837.2</v>
      </c>
      <c r="F83" s="29"/>
      <c r="K83" s="33"/>
      <c r="L83" s="33"/>
      <c r="Q83" s="337">
        <v>82</v>
      </c>
      <c r="R83" s="334" t="s">
        <v>169</v>
      </c>
      <c r="S83" s="335">
        <v>251168030</v>
      </c>
      <c r="T83" s="337" t="s">
        <v>451</v>
      </c>
      <c r="U83" s="402">
        <v>1</v>
      </c>
      <c r="V83" s="335" t="s">
        <v>46</v>
      </c>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row>
    <row r="84" spans="1:50" s="66" customFormat="1" ht="13" x14ac:dyDescent="0.3">
      <c r="A84" s="29"/>
      <c r="B84" s="160"/>
      <c r="C84" s="46"/>
      <c r="D84" s="33"/>
      <c r="E84" s="178"/>
      <c r="F84" s="29"/>
      <c r="G84" s="33"/>
      <c r="K84" s="33"/>
      <c r="L84" s="33"/>
      <c r="Q84" s="337">
        <v>83</v>
      </c>
      <c r="R84" s="334" t="s">
        <v>171</v>
      </c>
      <c r="S84" s="335">
        <v>151425755</v>
      </c>
      <c r="T84" s="337" t="s">
        <v>451</v>
      </c>
      <c r="U84" s="402">
        <v>1</v>
      </c>
      <c r="V84" s="335" t="s">
        <v>392</v>
      </c>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row>
    <row r="85" spans="1:50" s="66" customFormat="1" ht="13" x14ac:dyDescent="0.3">
      <c r="A85" s="29"/>
      <c r="B85" s="163" t="s">
        <v>163</v>
      </c>
      <c r="C85" s="11">
        <v>1251</v>
      </c>
      <c r="D85" s="57"/>
      <c r="E85" s="187">
        <v>1149.8</v>
      </c>
      <c r="F85" s="29"/>
      <c r="G85" s="33"/>
      <c r="H85" s="33"/>
      <c r="K85" s="33"/>
      <c r="L85" s="33"/>
      <c r="Q85" s="337">
        <v>84</v>
      </c>
      <c r="R85" s="334" t="s">
        <v>173</v>
      </c>
      <c r="S85" s="335">
        <v>151104226</v>
      </c>
      <c r="T85" s="337" t="s">
        <v>451</v>
      </c>
      <c r="U85" s="402">
        <v>1</v>
      </c>
      <c r="V85" s="335" t="s">
        <v>383</v>
      </c>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row>
    <row r="86" spans="1:50" s="66" customFormat="1" ht="13" x14ac:dyDescent="0.3">
      <c r="A86" s="29"/>
      <c r="B86" s="163"/>
      <c r="C86" s="46"/>
      <c r="D86" s="33"/>
      <c r="E86" s="178"/>
      <c r="F86" s="29"/>
      <c r="H86" s="33"/>
      <c r="I86" s="33"/>
      <c r="J86" s="33"/>
      <c r="K86" s="33"/>
      <c r="L86" s="33"/>
      <c r="Q86" s="407">
        <v>85</v>
      </c>
      <c r="R86" s="407" t="s">
        <v>176</v>
      </c>
      <c r="S86" s="339">
        <v>151479265</v>
      </c>
      <c r="T86" s="337" t="s">
        <v>451</v>
      </c>
      <c r="U86" s="402">
        <v>0.36670000000000003</v>
      </c>
      <c r="V86" s="336" t="s">
        <v>385</v>
      </c>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row>
    <row r="87" spans="1:50" ht="13" x14ac:dyDescent="0.3">
      <c r="B87" s="353" t="s">
        <v>166</v>
      </c>
      <c r="C87" s="5"/>
      <c r="D87" s="48"/>
      <c r="E87" s="171"/>
      <c r="F87" s="29"/>
      <c r="G87" s="33"/>
      <c r="H87" s="33"/>
      <c r="I87" s="33"/>
      <c r="J87" s="33"/>
      <c r="K87" s="33"/>
      <c r="L87" s="33"/>
      <c r="M87" s="33"/>
      <c r="N87" s="33"/>
      <c r="O87" s="33"/>
      <c r="P87" s="33"/>
      <c r="Q87" s="337">
        <v>86</v>
      </c>
      <c r="R87" s="334" t="s">
        <v>178</v>
      </c>
      <c r="S87" s="335">
        <v>166901968</v>
      </c>
      <c r="T87" s="337" t="s">
        <v>452</v>
      </c>
      <c r="U87" s="402">
        <v>0.99939999999999996</v>
      </c>
      <c r="V87" s="336" t="s">
        <v>384</v>
      </c>
      <c r="W87" s="33"/>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row>
    <row r="88" spans="1:50" s="66" customFormat="1" ht="13" x14ac:dyDescent="0.3">
      <c r="A88" s="29"/>
      <c r="B88" s="160"/>
      <c r="C88" s="46"/>
      <c r="D88" s="33"/>
      <c r="E88" s="178"/>
      <c r="F88" s="29"/>
      <c r="H88" s="33"/>
      <c r="I88" s="33"/>
      <c r="J88" s="33"/>
      <c r="K88" s="33"/>
      <c r="L88" s="33"/>
      <c r="M88" s="33"/>
      <c r="N88" s="33"/>
      <c r="O88" s="33"/>
      <c r="P88" s="33"/>
      <c r="Q88" s="337">
        <v>87</v>
      </c>
      <c r="R88" s="334" t="s">
        <v>179</v>
      </c>
      <c r="S88" s="335">
        <v>166486116</v>
      </c>
      <c r="T88" s="337" t="s">
        <v>452</v>
      </c>
      <c r="U88" s="402">
        <v>1</v>
      </c>
      <c r="V88" s="336" t="s">
        <v>383</v>
      </c>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row>
    <row r="89" spans="1:50" s="66" customFormat="1" ht="13" x14ac:dyDescent="0.3">
      <c r="A89" s="29"/>
      <c r="B89" s="168" t="s">
        <v>168</v>
      </c>
      <c r="C89" s="24">
        <v>460.4</v>
      </c>
      <c r="D89" s="47"/>
      <c r="E89" s="175">
        <v>226.5</v>
      </c>
      <c r="F89" s="29"/>
      <c r="H89" s="33"/>
      <c r="I89" s="33"/>
      <c r="J89" s="33"/>
      <c r="K89" s="33"/>
      <c r="L89" s="33"/>
      <c r="M89" s="33"/>
      <c r="N89" s="33"/>
      <c r="O89" s="33"/>
      <c r="P89" s="33"/>
      <c r="Q89" s="407">
        <v>88</v>
      </c>
      <c r="R89" s="407" t="s">
        <v>181</v>
      </c>
      <c r="S89" s="339">
        <v>171780190</v>
      </c>
      <c r="T89" s="337" t="s">
        <v>452</v>
      </c>
      <c r="U89" s="402">
        <v>0.37</v>
      </c>
      <c r="V89" s="336" t="s">
        <v>385</v>
      </c>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row>
    <row r="90" spans="1:50" s="66" customFormat="1" ht="13" x14ac:dyDescent="0.3">
      <c r="A90" s="29"/>
      <c r="B90" s="188" t="s">
        <v>407</v>
      </c>
      <c r="C90" s="24"/>
      <c r="D90" s="47"/>
      <c r="E90" s="175"/>
      <c r="F90" s="29"/>
      <c r="H90" s="33"/>
      <c r="I90" s="33"/>
      <c r="J90" s="33"/>
      <c r="K90" s="33"/>
      <c r="L90" s="33"/>
      <c r="M90" s="33"/>
      <c r="N90" s="33"/>
      <c r="O90" s="33"/>
      <c r="P90" s="33"/>
      <c r="Q90" s="337">
        <v>89</v>
      </c>
      <c r="R90" s="334" t="s">
        <v>182</v>
      </c>
      <c r="S90" s="335">
        <v>166576994</v>
      </c>
      <c r="T90" s="337" t="s">
        <v>452</v>
      </c>
      <c r="U90" s="402">
        <v>0.78049999999999997</v>
      </c>
      <c r="V90" s="335" t="s">
        <v>552</v>
      </c>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row>
    <row r="91" spans="1:50" s="66" customFormat="1" ht="13" x14ac:dyDescent="0.3">
      <c r="A91" s="29"/>
      <c r="B91" s="188" t="s">
        <v>170</v>
      </c>
      <c r="C91" s="24">
        <v>460.4</v>
      </c>
      <c r="D91" s="47"/>
      <c r="E91" s="175">
        <v>226.5</v>
      </c>
      <c r="F91" s="29"/>
      <c r="H91" s="33"/>
      <c r="I91" s="33"/>
      <c r="J91" s="33"/>
      <c r="K91" s="33"/>
      <c r="L91" s="33"/>
      <c r="M91" s="33"/>
      <c r="N91" s="33"/>
      <c r="O91" s="33"/>
      <c r="P91" s="33"/>
      <c r="Q91" s="337">
        <v>90</v>
      </c>
      <c r="R91" s="334" t="s">
        <v>184</v>
      </c>
      <c r="S91" s="335">
        <v>166552032</v>
      </c>
      <c r="T91" s="337" t="s">
        <v>452</v>
      </c>
      <c r="U91" s="402">
        <v>0.97729999999999995</v>
      </c>
      <c r="V91" s="335" t="s">
        <v>46</v>
      </c>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row>
    <row r="92" spans="1:50" ht="13" x14ac:dyDescent="0.3">
      <c r="B92" s="168" t="s">
        <v>172</v>
      </c>
      <c r="C92" s="4">
        <v>689.7</v>
      </c>
      <c r="D92" s="47"/>
      <c r="E92" s="175">
        <v>635.29999999999995</v>
      </c>
      <c r="F92" s="29"/>
      <c r="G92" s="33"/>
      <c r="H92" s="66"/>
      <c r="I92" s="33"/>
      <c r="J92" s="33"/>
      <c r="K92" s="33"/>
      <c r="L92" s="33"/>
      <c r="M92" s="33"/>
      <c r="N92" s="33"/>
      <c r="O92" s="33"/>
      <c r="P92" s="33"/>
      <c r="Q92" s="337">
        <v>91</v>
      </c>
      <c r="R92" s="334" t="s">
        <v>185</v>
      </c>
      <c r="S92" s="335">
        <v>166445258</v>
      </c>
      <c r="T92" s="337" t="s">
        <v>452</v>
      </c>
      <c r="U92" s="402">
        <v>0.91249999999999998</v>
      </c>
      <c r="V92" s="336" t="s">
        <v>552</v>
      </c>
      <c r="W92" s="33"/>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row>
    <row r="93" spans="1:50" ht="13" x14ac:dyDescent="0.3">
      <c r="B93" s="188" t="s">
        <v>407</v>
      </c>
      <c r="C93" s="4">
        <v>227.1</v>
      </c>
      <c r="D93" s="47"/>
      <c r="E93" s="175">
        <v>160</v>
      </c>
      <c r="F93" s="29"/>
      <c r="G93" s="33"/>
      <c r="H93" s="66"/>
      <c r="I93" s="33"/>
      <c r="J93" s="33"/>
      <c r="K93" s="33"/>
      <c r="L93" s="33"/>
      <c r="M93" s="33"/>
      <c r="N93" s="33"/>
      <c r="O93" s="33"/>
      <c r="P93" s="33"/>
      <c r="Q93" s="337">
        <v>92</v>
      </c>
      <c r="R93" s="334" t="s">
        <v>187</v>
      </c>
      <c r="S93" s="335">
        <v>167520735</v>
      </c>
      <c r="T93" s="337" t="s">
        <v>453</v>
      </c>
      <c r="U93" s="402">
        <v>1</v>
      </c>
      <c r="V93" s="335" t="s">
        <v>46</v>
      </c>
      <c r="W93" s="33"/>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row>
    <row r="94" spans="1:50" ht="13" x14ac:dyDescent="0.3">
      <c r="B94" s="188" t="s">
        <v>174</v>
      </c>
      <c r="C94" s="4">
        <v>246.1</v>
      </c>
      <c r="D94" s="47"/>
      <c r="E94" s="175">
        <v>233.9</v>
      </c>
      <c r="F94" s="29"/>
      <c r="G94" s="33"/>
      <c r="H94" s="66"/>
      <c r="I94" s="66"/>
      <c r="J94" s="66"/>
      <c r="K94" s="33"/>
      <c r="L94" s="33"/>
      <c r="M94" s="33"/>
      <c r="N94" s="33"/>
      <c r="O94" s="33"/>
      <c r="P94" s="33"/>
      <c r="Q94" s="337">
        <v>93</v>
      </c>
      <c r="R94" s="334" t="s">
        <v>188</v>
      </c>
      <c r="S94" s="335">
        <v>167610175</v>
      </c>
      <c r="T94" s="337" t="s">
        <v>453</v>
      </c>
      <c r="U94" s="402">
        <v>0.99990000000000001</v>
      </c>
      <c r="V94" s="335" t="s">
        <v>384</v>
      </c>
      <c r="W94" s="33"/>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row>
    <row r="95" spans="1:50" ht="13" x14ac:dyDescent="0.3">
      <c r="B95" s="235" t="s">
        <v>175</v>
      </c>
      <c r="C95" s="24"/>
      <c r="D95" s="47"/>
      <c r="E95" s="175"/>
      <c r="F95" s="29"/>
      <c r="G95" s="33"/>
      <c r="H95" s="66"/>
      <c r="I95" s="66"/>
      <c r="J95" s="66"/>
      <c r="K95" s="33"/>
      <c r="L95" s="33"/>
      <c r="M95" s="66"/>
      <c r="N95" s="66"/>
      <c r="O95" s="66"/>
      <c r="P95" s="66"/>
      <c r="Q95" s="337">
        <v>94</v>
      </c>
      <c r="R95" s="334" t="s">
        <v>190</v>
      </c>
      <c r="S95" s="335">
        <v>167500661</v>
      </c>
      <c r="T95" s="337" t="s">
        <v>453</v>
      </c>
      <c r="U95" s="402">
        <v>1</v>
      </c>
      <c r="V95" s="335" t="s">
        <v>588</v>
      </c>
      <c r="W95" s="33"/>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row>
    <row r="96" spans="1:50" ht="13" x14ac:dyDescent="0.3">
      <c r="B96" s="163" t="s">
        <v>177</v>
      </c>
      <c r="C96" s="45">
        <f>SUM(C89,C92)</f>
        <v>1150.0999999999999</v>
      </c>
      <c r="D96" s="33"/>
      <c r="E96" s="177">
        <f>SUM(E89,E92)</f>
        <v>861.8</v>
      </c>
      <c r="F96" s="29"/>
      <c r="G96" s="33"/>
      <c r="H96" s="66"/>
      <c r="I96" s="66"/>
      <c r="J96" s="66"/>
      <c r="K96" s="33"/>
      <c r="L96" s="33"/>
      <c r="M96" s="66"/>
      <c r="N96" s="66"/>
      <c r="O96" s="66"/>
      <c r="P96" s="66"/>
      <c r="Q96" s="337">
        <v>95</v>
      </c>
      <c r="R96" s="334" t="s">
        <v>191</v>
      </c>
      <c r="S96" s="335">
        <v>167524751</v>
      </c>
      <c r="T96" s="337" t="s">
        <v>453</v>
      </c>
      <c r="U96" s="402">
        <v>1</v>
      </c>
      <c r="V96" s="335" t="s">
        <v>383</v>
      </c>
      <c r="W96" s="33"/>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row>
    <row r="97" spans="1:50" ht="13" x14ac:dyDescent="0.3">
      <c r="B97" s="163"/>
      <c r="C97" s="45"/>
      <c r="D97" s="33"/>
      <c r="E97" s="177"/>
      <c r="F97" s="29"/>
      <c r="G97" s="33"/>
      <c r="H97" s="66"/>
      <c r="I97" s="66"/>
      <c r="J97" s="66"/>
      <c r="K97" s="33"/>
      <c r="L97" s="33"/>
      <c r="M97" s="66"/>
      <c r="N97" s="66"/>
      <c r="O97" s="66"/>
      <c r="P97" s="66"/>
      <c r="Q97" s="337">
        <v>96</v>
      </c>
      <c r="R97" s="334" t="s">
        <v>193</v>
      </c>
      <c r="S97" s="335">
        <v>152703524</v>
      </c>
      <c r="T97" s="337" t="s">
        <v>425</v>
      </c>
      <c r="U97" s="402">
        <v>0.99990000000000001</v>
      </c>
      <c r="V97" s="335" t="s">
        <v>499</v>
      </c>
      <c r="W97" s="33"/>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row>
    <row r="98" spans="1:50" ht="13" x14ac:dyDescent="0.3">
      <c r="B98" s="163" t="s">
        <v>180</v>
      </c>
      <c r="C98" s="11">
        <v>0.7</v>
      </c>
      <c r="D98" s="48"/>
      <c r="E98" s="182">
        <v>0</v>
      </c>
      <c r="F98" s="29"/>
      <c r="G98" s="33"/>
      <c r="H98" s="33"/>
      <c r="I98" s="66"/>
      <c r="J98" s="66"/>
      <c r="K98" s="33"/>
      <c r="L98" s="33"/>
      <c r="M98" s="66"/>
      <c r="N98" s="66"/>
      <c r="O98" s="66"/>
      <c r="P98" s="66"/>
      <c r="Q98" s="337">
        <v>97</v>
      </c>
      <c r="R98" s="334" t="s">
        <v>194</v>
      </c>
      <c r="S98" s="335">
        <v>152768582</v>
      </c>
      <c r="T98" s="337" t="s">
        <v>425</v>
      </c>
      <c r="U98" s="402">
        <v>0.99990000000000001</v>
      </c>
      <c r="V98" s="335" t="s">
        <v>384</v>
      </c>
      <c r="W98" s="33"/>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row>
    <row r="99" spans="1:50" s="66" customFormat="1" ht="13" x14ac:dyDescent="0.3">
      <c r="A99" s="29"/>
      <c r="B99" s="163"/>
      <c r="C99" s="45"/>
      <c r="D99" s="33"/>
      <c r="E99" s="177"/>
      <c r="F99" s="29"/>
      <c r="I99" s="33"/>
      <c r="J99" s="33"/>
      <c r="K99" s="33"/>
      <c r="L99" s="33"/>
      <c r="Q99" s="337">
        <v>98</v>
      </c>
      <c r="R99" s="334" t="s">
        <v>196</v>
      </c>
      <c r="S99" s="335">
        <v>152767676</v>
      </c>
      <c r="T99" s="337" t="s">
        <v>425</v>
      </c>
      <c r="U99" s="402">
        <v>1</v>
      </c>
      <c r="V99" s="335" t="s">
        <v>383</v>
      </c>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row>
    <row r="100" spans="1:50" s="66" customFormat="1" ht="13" x14ac:dyDescent="0.3">
      <c r="A100" s="29"/>
      <c r="B100" s="163" t="s">
        <v>183</v>
      </c>
      <c r="C100" s="11"/>
      <c r="D100" s="48"/>
      <c r="E100" s="175"/>
      <c r="F100" s="29"/>
      <c r="K100" s="33"/>
      <c r="L100" s="33"/>
      <c r="M100" s="33"/>
      <c r="N100" s="33"/>
      <c r="O100" s="33"/>
      <c r="P100" s="33"/>
      <c r="Q100" s="337">
        <v>99</v>
      </c>
      <c r="R100" s="334" t="s">
        <v>199</v>
      </c>
      <c r="S100" s="335">
        <v>177390158</v>
      </c>
      <c r="T100" s="337" t="s">
        <v>454</v>
      </c>
      <c r="U100" s="402">
        <v>1</v>
      </c>
      <c r="V100" s="335" t="s">
        <v>494</v>
      </c>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row>
    <row r="101" spans="1:50" s="66" customFormat="1" ht="13" x14ac:dyDescent="0.3">
      <c r="A101" s="29"/>
      <c r="B101" s="157"/>
      <c r="C101" s="46"/>
      <c r="D101" s="33"/>
      <c r="E101" s="178"/>
      <c r="F101" s="29"/>
      <c r="K101" s="33"/>
      <c r="L101" s="33"/>
      <c r="Q101" s="337">
        <v>100</v>
      </c>
      <c r="R101" s="334" t="s">
        <v>202</v>
      </c>
      <c r="S101" s="335">
        <v>167904337</v>
      </c>
      <c r="T101" s="337" t="s">
        <v>415</v>
      </c>
      <c r="U101" s="402">
        <v>1</v>
      </c>
      <c r="V101" s="336" t="s">
        <v>552</v>
      </c>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row>
    <row r="102" spans="1:50" s="66" customFormat="1" ht="13" x14ac:dyDescent="0.3">
      <c r="A102" s="29"/>
      <c r="B102" s="163" t="s">
        <v>186</v>
      </c>
      <c r="C102" s="45">
        <f>SUM(C83,C85,C87,C96,C98,C100)</f>
        <v>5088.9999999999991</v>
      </c>
      <c r="D102" s="33"/>
      <c r="E102" s="177">
        <f>SUM(E83,E85,E87,E96,E98,E100)</f>
        <v>4848.8</v>
      </c>
      <c r="F102" s="29"/>
      <c r="H102" s="33"/>
      <c r="K102" s="33"/>
      <c r="L102" s="33"/>
      <c r="Q102" s="337">
        <v>101</v>
      </c>
      <c r="R102" s="334" t="s">
        <v>203</v>
      </c>
      <c r="S102" s="335">
        <v>167909640</v>
      </c>
      <c r="T102" s="337" t="s">
        <v>415</v>
      </c>
      <c r="U102" s="402">
        <v>1</v>
      </c>
      <c r="V102" s="335" t="s">
        <v>384</v>
      </c>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row>
    <row r="103" spans="1:50" s="66" customFormat="1" ht="13" x14ac:dyDescent="0.3">
      <c r="A103" s="29"/>
      <c r="B103" s="163"/>
      <c r="C103" s="49"/>
      <c r="D103" s="33"/>
      <c r="E103" s="189"/>
      <c r="F103" s="29"/>
      <c r="H103" s="33"/>
      <c r="I103" s="33"/>
      <c r="J103" s="33"/>
      <c r="K103" s="33"/>
      <c r="L103" s="33"/>
      <c r="Q103" s="337">
        <v>102</v>
      </c>
      <c r="R103" s="334" t="s">
        <v>205</v>
      </c>
      <c r="S103" s="335">
        <v>167922698</v>
      </c>
      <c r="T103" s="337" t="s">
        <v>415</v>
      </c>
      <c r="U103" s="402">
        <v>1</v>
      </c>
      <c r="V103" s="335" t="s">
        <v>383</v>
      </c>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row>
    <row r="104" spans="1:50" ht="13" x14ac:dyDescent="0.3">
      <c r="B104" s="163" t="s">
        <v>189</v>
      </c>
      <c r="C104" s="50" t="str">
        <f>IF(ROUND((C72-C102)/2,1)=0,"Balansas",C72-C102)</f>
        <v>Balansas</v>
      </c>
      <c r="D104" s="33"/>
      <c r="E104" s="190" t="str">
        <f>IF(ROUND((E72-E102)/2,1)=0,"Balansas",E72-E102)</f>
        <v>Balansas</v>
      </c>
      <c r="F104" s="29"/>
      <c r="G104" s="33"/>
      <c r="H104" s="33"/>
      <c r="I104" s="33"/>
      <c r="J104" s="33"/>
      <c r="K104" s="33"/>
      <c r="L104" s="33"/>
      <c r="M104" s="33"/>
      <c r="N104" s="33"/>
      <c r="O104" s="33"/>
      <c r="P104" s="33"/>
      <c r="Q104" s="337">
        <v>103</v>
      </c>
      <c r="R104" s="334" t="s">
        <v>500</v>
      </c>
      <c r="S104" s="335">
        <v>167900463</v>
      </c>
      <c r="T104" s="337" t="s">
        <v>415</v>
      </c>
      <c r="U104" s="402">
        <v>1</v>
      </c>
      <c r="V104" s="335" t="s">
        <v>46</v>
      </c>
      <c r="W104" s="33"/>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row>
    <row r="105" spans="1:50" s="66" customFormat="1" ht="13" x14ac:dyDescent="0.3">
      <c r="A105" s="29"/>
      <c r="B105" s="157"/>
      <c r="C105" s="33"/>
      <c r="D105" s="33"/>
      <c r="E105" s="173"/>
      <c r="F105" s="29"/>
      <c r="H105" s="33"/>
      <c r="I105" s="33"/>
      <c r="J105" s="33"/>
      <c r="K105" s="33"/>
      <c r="L105" s="33"/>
      <c r="M105" s="33"/>
      <c r="N105" s="33"/>
      <c r="O105" s="33"/>
      <c r="P105" s="33"/>
      <c r="Q105" s="337">
        <v>104</v>
      </c>
      <c r="R105" s="334" t="s">
        <v>206</v>
      </c>
      <c r="S105" s="335">
        <v>152447391</v>
      </c>
      <c r="T105" s="337" t="s">
        <v>429</v>
      </c>
      <c r="U105" s="402">
        <v>0.99660000000000004</v>
      </c>
      <c r="V105" s="335" t="s">
        <v>383</v>
      </c>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row>
    <row r="106" spans="1:50" s="66" customFormat="1" ht="13" x14ac:dyDescent="0.3">
      <c r="A106" s="29"/>
      <c r="B106" s="191" t="s">
        <v>192</v>
      </c>
      <c r="C106" s="55"/>
      <c r="D106" s="48"/>
      <c r="E106" s="192"/>
      <c r="F106" s="29"/>
      <c r="H106" s="33"/>
      <c r="I106" s="33"/>
      <c r="J106" s="33"/>
      <c r="K106" s="33"/>
      <c r="L106" s="33"/>
      <c r="M106" s="33"/>
      <c r="N106" s="33"/>
      <c r="O106" s="33"/>
      <c r="P106" s="33"/>
      <c r="Q106" s="337">
        <v>105</v>
      </c>
      <c r="R106" s="334" t="s">
        <v>207</v>
      </c>
      <c r="S106" s="335">
        <v>152409729</v>
      </c>
      <c r="T106" s="337" t="s">
        <v>429</v>
      </c>
      <c r="U106" s="402">
        <v>1</v>
      </c>
      <c r="V106" s="336" t="s">
        <v>552</v>
      </c>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row>
    <row r="107" spans="1:50" s="66" customFormat="1" ht="13" x14ac:dyDescent="0.3">
      <c r="A107" s="29"/>
      <c r="B107" s="157"/>
      <c r="C107" s="33"/>
      <c r="D107" s="33"/>
      <c r="E107" s="173"/>
      <c r="F107" s="29"/>
      <c r="H107" s="33"/>
      <c r="I107" s="33"/>
      <c r="J107" s="33"/>
      <c r="K107" s="33"/>
      <c r="L107" s="33"/>
      <c r="M107" s="33"/>
      <c r="N107" s="33"/>
      <c r="O107" s="33"/>
      <c r="P107" s="33"/>
      <c r="Q107" s="337">
        <v>106</v>
      </c>
      <c r="R107" s="334" t="s">
        <v>208</v>
      </c>
      <c r="S107" s="335">
        <v>152697886</v>
      </c>
      <c r="T107" s="337" t="s">
        <v>429</v>
      </c>
      <c r="U107" s="402">
        <v>0.99980000000000002</v>
      </c>
      <c r="V107" s="335" t="s">
        <v>384</v>
      </c>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row>
    <row r="108" spans="1:50" ht="37.5" customHeight="1" x14ac:dyDescent="0.3">
      <c r="B108" s="160"/>
      <c r="C108" s="547" t="s">
        <v>79</v>
      </c>
      <c r="D108" s="547"/>
      <c r="E108" s="548"/>
      <c r="F108" s="29"/>
      <c r="G108" s="33"/>
      <c r="H108" s="33"/>
      <c r="I108" s="33"/>
      <c r="J108" s="33"/>
      <c r="K108" s="33"/>
      <c r="L108" s="33"/>
      <c r="M108" s="33"/>
      <c r="N108" s="33"/>
      <c r="O108" s="33"/>
      <c r="P108" s="33"/>
      <c r="Q108" s="337">
        <v>107</v>
      </c>
      <c r="R108" s="334" t="s">
        <v>479</v>
      </c>
      <c r="S108" s="335">
        <v>152492671</v>
      </c>
      <c r="T108" s="337" t="s">
        <v>429</v>
      </c>
      <c r="U108" s="402">
        <v>1</v>
      </c>
      <c r="V108" s="335" t="s">
        <v>392</v>
      </c>
      <c r="W108" s="33"/>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row>
    <row r="109" spans="1:50" ht="24.5" thickBot="1" x14ac:dyDescent="0.35">
      <c r="B109" s="158" t="s">
        <v>195</v>
      </c>
      <c r="C109" s="208" t="str">
        <f>C33</f>
        <v>Praėjęs ataskaitinis laikotarpis 2024 m.</v>
      </c>
      <c r="D109" s="36"/>
      <c r="E109" s="209" t="str">
        <f>E33</f>
        <v>Ataskaitinis laikotarpis 2025 m.</v>
      </c>
      <c r="F109" s="29"/>
      <c r="G109" s="33"/>
      <c r="H109" s="33"/>
      <c r="I109" s="33"/>
      <c r="J109" s="33"/>
      <c r="K109" s="33"/>
      <c r="L109" s="33"/>
      <c r="M109" s="33"/>
      <c r="N109" s="33"/>
      <c r="O109" s="33"/>
      <c r="P109" s="33"/>
      <c r="Q109" s="337">
        <v>108</v>
      </c>
      <c r="R109" s="334" t="s">
        <v>408</v>
      </c>
      <c r="S109" s="335">
        <v>304942928</v>
      </c>
      <c r="T109" s="337" t="s">
        <v>429</v>
      </c>
      <c r="U109" s="403" t="s">
        <v>51</v>
      </c>
      <c r="V109" s="335" t="s">
        <v>392</v>
      </c>
      <c r="W109" s="33"/>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row>
    <row r="110" spans="1:50" ht="13" x14ac:dyDescent="0.3">
      <c r="B110" s="193" t="s">
        <v>197</v>
      </c>
      <c r="C110" s="238">
        <v>311.10000000000002</v>
      </c>
      <c r="D110" s="48"/>
      <c r="E110" s="360">
        <v>322.5</v>
      </c>
      <c r="F110" s="29"/>
      <c r="G110" s="33"/>
      <c r="H110" s="33" t="s">
        <v>198</v>
      </c>
      <c r="I110" s="33"/>
      <c r="J110" s="33"/>
      <c r="K110" s="33"/>
      <c r="L110" s="33"/>
      <c r="M110" s="33"/>
      <c r="N110" s="33"/>
      <c r="O110" s="33"/>
      <c r="P110" s="33"/>
      <c r="Q110" s="407">
        <v>109</v>
      </c>
      <c r="R110" s="407" t="s">
        <v>409</v>
      </c>
      <c r="S110" s="339">
        <v>147248313</v>
      </c>
      <c r="T110" s="337" t="s">
        <v>416</v>
      </c>
      <c r="U110" s="402">
        <v>0.59370000000000001</v>
      </c>
      <c r="V110" s="336" t="s">
        <v>384</v>
      </c>
      <c r="W110" s="33"/>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row>
    <row r="111" spans="1:50" ht="13" x14ac:dyDescent="0.3">
      <c r="B111" s="193" t="s">
        <v>200</v>
      </c>
      <c r="C111" s="282">
        <v>289.10000000000002</v>
      </c>
      <c r="D111" s="33"/>
      <c r="E111" s="361">
        <v>353.3</v>
      </c>
      <c r="F111" s="29"/>
      <c r="G111" s="33"/>
      <c r="H111" s="33" t="s">
        <v>201</v>
      </c>
      <c r="I111" s="33"/>
      <c r="J111" s="33"/>
      <c r="K111" s="33"/>
      <c r="L111" s="33"/>
      <c r="M111" s="33"/>
      <c r="N111" s="33"/>
      <c r="O111" s="33"/>
      <c r="P111" s="33"/>
      <c r="Q111" s="407">
        <v>110</v>
      </c>
      <c r="R111" s="407" t="s">
        <v>410</v>
      </c>
      <c r="S111" s="339">
        <v>147104754</v>
      </c>
      <c r="T111" s="337" t="s">
        <v>416</v>
      </c>
      <c r="U111" s="402">
        <v>0.94969999999999999</v>
      </c>
      <c r="V111" s="336" t="s">
        <v>383</v>
      </c>
      <c r="W111" s="33"/>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row>
    <row r="112" spans="1:50" ht="13" x14ac:dyDescent="0.3">
      <c r="B112" s="193" t="s">
        <v>473</v>
      </c>
      <c r="C112" s="282">
        <v>149</v>
      </c>
      <c r="D112" s="33"/>
      <c r="E112" s="362">
        <v>150</v>
      </c>
      <c r="F112" s="29"/>
      <c r="G112" s="33"/>
      <c r="H112" s="33"/>
      <c r="I112" s="33"/>
      <c r="J112" s="33"/>
      <c r="K112" s="33"/>
      <c r="L112" s="33"/>
      <c r="M112" s="33"/>
      <c r="N112" s="33"/>
      <c r="O112" s="33"/>
      <c r="P112" s="33"/>
      <c r="Q112" s="337">
        <v>111</v>
      </c>
      <c r="R112" s="334" t="s">
        <v>212</v>
      </c>
      <c r="S112" s="335">
        <v>247025610</v>
      </c>
      <c r="T112" s="337" t="s">
        <v>416</v>
      </c>
      <c r="U112" s="402">
        <v>1</v>
      </c>
      <c r="V112" s="336" t="s">
        <v>552</v>
      </c>
      <c r="W112" s="33"/>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row>
    <row r="113" spans="2:50" ht="24" x14ac:dyDescent="0.3">
      <c r="B113" s="194" t="s">
        <v>204</v>
      </c>
      <c r="C113" s="282">
        <v>0</v>
      </c>
      <c r="D113" s="47"/>
      <c r="E113" s="362">
        <v>0</v>
      </c>
      <c r="F113" s="29"/>
      <c r="G113" s="33"/>
      <c r="H113" s="33"/>
      <c r="I113" s="33"/>
      <c r="J113" s="33"/>
      <c r="K113" s="33"/>
      <c r="L113" s="33"/>
      <c r="M113" s="33"/>
      <c r="N113" s="33"/>
      <c r="O113" s="33"/>
      <c r="P113" s="33"/>
      <c r="Q113" s="337">
        <v>112</v>
      </c>
      <c r="R113" s="334" t="s">
        <v>214</v>
      </c>
      <c r="S113" s="335">
        <v>147024322</v>
      </c>
      <c r="T113" s="337" t="s">
        <v>416</v>
      </c>
      <c r="U113" s="402">
        <v>1</v>
      </c>
      <c r="V113" s="335" t="s">
        <v>46</v>
      </c>
      <c r="W113" s="33"/>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row>
    <row r="114" spans="2:50" ht="13" x14ac:dyDescent="0.3">
      <c r="B114" s="194"/>
      <c r="C114" s="33"/>
      <c r="D114" s="33"/>
      <c r="E114" s="359"/>
      <c r="F114" s="29"/>
      <c r="G114" s="33"/>
      <c r="H114" s="33"/>
      <c r="I114" s="33"/>
      <c r="J114" s="33"/>
      <c r="K114" s="33"/>
      <c r="L114" s="33"/>
      <c r="M114" s="33"/>
      <c r="N114" s="33"/>
      <c r="O114" s="33"/>
      <c r="P114" s="33"/>
      <c r="Q114" s="337">
        <v>113</v>
      </c>
      <c r="R114" s="334" t="s">
        <v>501</v>
      </c>
      <c r="S114" s="335">
        <v>147146714</v>
      </c>
      <c r="T114" s="337" t="s">
        <v>416</v>
      </c>
      <c r="U114" s="402">
        <v>0.77639999999999998</v>
      </c>
      <c r="V114" s="335" t="s">
        <v>552</v>
      </c>
      <c r="W114" s="33"/>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row>
    <row r="115" spans="2:50" ht="24.5" thickBot="1" x14ac:dyDescent="0.35">
      <c r="B115" s="158" t="s">
        <v>209</v>
      </c>
      <c r="C115" s="208" t="str">
        <f>C33</f>
        <v>Praėjęs ataskaitinis laikotarpis 2024 m.</v>
      </c>
      <c r="D115" s="36"/>
      <c r="E115" s="363" t="str">
        <f>E33</f>
        <v>Ataskaitinis laikotarpis 2025 m.</v>
      </c>
      <c r="F115" s="29"/>
      <c r="G115" s="33"/>
      <c r="H115" s="33"/>
      <c r="I115" s="33"/>
      <c r="J115" s="33"/>
      <c r="K115" s="33"/>
      <c r="L115" s="33"/>
      <c r="M115" s="33"/>
      <c r="N115" s="33"/>
      <c r="O115" s="33"/>
      <c r="P115" s="33"/>
      <c r="Q115" s="337">
        <v>114</v>
      </c>
      <c r="R115" s="334" t="s">
        <v>217</v>
      </c>
      <c r="S115" s="335">
        <v>147026330</v>
      </c>
      <c r="T115" s="337" t="s">
        <v>416</v>
      </c>
      <c r="U115" s="402">
        <v>1</v>
      </c>
      <c r="V115" s="336" t="s">
        <v>552</v>
      </c>
      <c r="W115" s="33"/>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row>
    <row r="116" spans="2:50" ht="13" x14ac:dyDescent="0.3">
      <c r="B116" s="196" t="s">
        <v>210</v>
      </c>
      <c r="C116" s="59">
        <v>54</v>
      </c>
      <c r="D116" s="132"/>
      <c r="E116" s="364">
        <v>49</v>
      </c>
      <c r="F116" s="29"/>
      <c r="G116" s="33"/>
      <c r="H116" s="33"/>
      <c r="I116" s="33"/>
      <c r="J116" s="33"/>
      <c r="K116" s="33"/>
      <c r="L116" s="33"/>
      <c r="M116" s="33"/>
      <c r="N116" s="33"/>
      <c r="O116" s="33"/>
      <c r="P116" s="33"/>
      <c r="Q116" s="337">
        <v>115</v>
      </c>
      <c r="R116" s="334" t="s">
        <v>219</v>
      </c>
      <c r="S116" s="335">
        <v>247737020</v>
      </c>
      <c r="T116" s="337" t="s">
        <v>416</v>
      </c>
      <c r="U116" s="402">
        <v>0.70399999999999996</v>
      </c>
      <c r="V116" s="335" t="s">
        <v>392</v>
      </c>
      <c r="W116" s="33"/>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row>
    <row r="117" spans="2:50" ht="13" x14ac:dyDescent="0.3">
      <c r="B117" s="198" t="s">
        <v>211</v>
      </c>
      <c r="C117" s="60">
        <v>6</v>
      </c>
      <c r="D117" s="47"/>
      <c r="E117" s="362">
        <v>6</v>
      </c>
      <c r="F117" s="29"/>
      <c r="G117" s="33"/>
      <c r="H117" s="33"/>
      <c r="I117" s="33"/>
      <c r="J117" s="33"/>
      <c r="K117" s="33"/>
      <c r="L117" s="33"/>
      <c r="M117" s="33"/>
      <c r="N117" s="33"/>
      <c r="O117" s="33"/>
      <c r="P117" s="33"/>
      <c r="Q117" s="337">
        <v>116</v>
      </c>
      <c r="R117" s="334" t="s">
        <v>220</v>
      </c>
      <c r="S117" s="335">
        <v>147146333</v>
      </c>
      <c r="T117" s="337" t="s">
        <v>416</v>
      </c>
      <c r="U117" s="402">
        <v>1</v>
      </c>
      <c r="V117" s="335" t="s">
        <v>552</v>
      </c>
      <c r="W117" s="33"/>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row>
    <row r="118" spans="2:50" ht="13" x14ac:dyDescent="0.3">
      <c r="B118" s="354" t="s">
        <v>488</v>
      </c>
      <c r="C118" s="60">
        <v>53</v>
      </c>
      <c r="D118" s="33"/>
      <c r="E118" s="362">
        <v>51</v>
      </c>
      <c r="F118" s="29"/>
      <c r="G118" s="33"/>
      <c r="H118" s="33"/>
      <c r="I118" s="33"/>
      <c r="J118" s="33"/>
      <c r="K118" s="33"/>
      <c r="L118" s="33"/>
      <c r="M118" s="33"/>
      <c r="N118" s="33"/>
      <c r="O118" s="33"/>
      <c r="P118" s="33"/>
      <c r="Q118" s="407">
        <v>117</v>
      </c>
      <c r="R118" s="407" t="s">
        <v>221</v>
      </c>
      <c r="S118" s="339">
        <v>300127004</v>
      </c>
      <c r="T118" s="337" t="s">
        <v>416</v>
      </c>
      <c r="U118" s="402">
        <v>0.39789999999999998</v>
      </c>
      <c r="V118" s="336" t="s">
        <v>385</v>
      </c>
      <c r="W118" s="33"/>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row>
    <row r="119" spans="2:50" ht="13" x14ac:dyDescent="0.3">
      <c r="B119" s="196" t="s">
        <v>492</v>
      </c>
      <c r="C119" s="356">
        <v>59</v>
      </c>
      <c r="D119" s="357"/>
      <c r="E119" s="365">
        <v>58</v>
      </c>
      <c r="F119" s="29"/>
      <c r="G119" s="33"/>
      <c r="H119" s="33"/>
      <c r="I119" s="33"/>
      <c r="J119" s="33"/>
      <c r="K119" s="33"/>
      <c r="L119" s="33"/>
      <c r="M119" s="33"/>
      <c r="N119" s="33"/>
      <c r="O119" s="33"/>
      <c r="P119" s="33"/>
      <c r="Q119" s="337">
        <v>118</v>
      </c>
      <c r="R119" s="334" t="s">
        <v>224</v>
      </c>
      <c r="S119" s="335">
        <v>169236961</v>
      </c>
      <c r="T119" s="337" t="s">
        <v>455</v>
      </c>
      <c r="U119" s="402">
        <v>1</v>
      </c>
      <c r="V119" s="335" t="s">
        <v>383</v>
      </c>
      <c r="W119" s="33"/>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row>
    <row r="120" spans="2:50" ht="13.5" thickBot="1" x14ac:dyDescent="0.35">
      <c r="B120" s="158" t="s">
        <v>216</v>
      </c>
      <c r="C120" s="36"/>
      <c r="D120" s="36"/>
      <c r="E120" s="366"/>
      <c r="F120" s="29"/>
      <c r="G120" s="33"/>
      <c r="H120" s="33"/>
      <c r="I120" s="33"/>
      <c r="J120" s="33"/>
      <c r="K120" s="33"/>
      <c r="L120" s="33"/>
      <c r="M120" s="33"/>
      <c r="N120" s="33"/>
      <c r="O120" s="33"/>
      <c r="P120" s="33"/>
      <c r="Q120" s="337">
        <v>119</v>
      </c>
      <c r="R120" s="334" t="s">
        <v>226</v>
      </c>
      <c r="S120" s="335">
        <v>169139957</v>
      </c>
      <c r="T120" s="337" t="s">
        <v>455</v>
      </c>
      <c r="U120" s="402">
        <v>1</v>
      </c>
      <c r="V120" s="335" t="s">
        <v>46</v>
      </c>
      <c r="W120" s="33"/>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row>
    <row r="121" spans="2:50" ht="50.25" customHeight="1" x14ac:dyDescent="0.3">
      <c r="B121" s="201" t="s">
        <v>218</v>
      </c>
      <c r="C121" s="557"/>
      <c r="D121" s="557"/>
      <c r="E121" s="558"/>
      <c r="F121" s="29"/>
      <c r="G121" s="33"/>
      <c r="H121" s="33"/>
      <c r="I121" s="33"/>
      <c r="J121" s="33"/>
      <c r="K121" s="33"/>
      <c r="L121" s="33"/>
      <c r="M121" s="33"/>
      <c r="N121" s="33"/>
      <c r="O121" s="33"/>
      <c r="P121" s="33"/>
      <c r="Q121" s="337">
        <v>120</v>
      </c>
      <c r="R121" s="334" t="s">
        <v>228</v>
      </c>
      <c r="S121" s="335">
        <v>169167554</v>
      </c>
      <c r="T121" s="337" t="s">
        <v>455</v>
      </c>
      <c r="U121" s="402">
        <v>1</v>
      </c>
      <c r="V121" s="335" t="s">
        <v>392</v>
      </c>
      <c r="W121" s="33"/>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row>
    <row r="122" spans="2:50" ht="13.5" thickBot="1" x14ac:dyDescent="0.35">
      <c r="B122" s="233"/>
      <c r="C122" s="52"/>
      <c r="D122" s="52"/>
      <c r="E122" s="358"/>
      <c r="F122" s="29"/>
      <c r="G122" s="33"/>
      <c r="H122" s="33"/>
      <c r="I122" s="33"/>
      <c r="J122" s="33"/>
      <c r="K122" s="33"/>
      <c r="L122" s="33"/>
      <c r="M122" s="33"/>
      <c r="N122" s="33"/>
      <c r="O122" s="33"/>
      <c r="P122" s="33"/>
      <c r="Q122" s="337">
        <v>121</v>
      </c>
      <c r="R122" s="334" t="s">
        <v>230</v>
      </c>
      <c r="S122" s="335">
        <v>169176222</v>
      </c>
      <c r="T122" s="337" t="s">
        <v>455</v>
      </c>
      <c r="U122" s="402">
        <v>1</v>
      </c>
      <c r="V122" s="335" t="s">
        <v>552</v>
      </c>
      <c r="W122" s="33"/>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row>
    <row r="123" spans="2:50" ht="13" x14ac:dyDescent="0.3">
      <c r="B123" s="200"/>
      <c r="C123" s="33"/>
      <c r="D123" s="33"/>
      <c r="E123" s="359"/>
      <c r="F123" s="29"/>
      <c r="G123" s="33"/>
      <c r="H123" s="33"/>
      <c r="I123" s="33"/>
      <c r="J123" s="33"/>
      <c r="K123" s="33"/>
      <c r="L123" s="33"/>
      <c r="M123" s="33"/>
      <c r="N123" s="33"/>
      <c r="O123" s="33"/>
      <c r="P123" s="33"/>
      <c r="Q123" s="337">
        <v>122</v>
      </c>
      <c r="R123" s="334" t="s">
        <v>232</v>
      </c>
      <c r="S123" s="335">
        <v>271042320</v>
      </c>
      <c r="T123" s="337" t="s">
        <v>456</v>
      </c>
      <c r="U123" s="403" t="s">
        <v>51</v>
      </c>
      <c r="V123" s="335" t="s">
        <v>552</v>
      </c>
      <c r="W123" s="33"/>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row>
    <row r="124" spans="2:50" ht="13" x14ac:dyDescent="0.3">
      <c r="B124" s="157"/>
      <c r="C124" s="33"/>
      <c r="D124" s="33"/>
      <c r="E124" s="359"/>
      <c r="F124" s="29"/>
      <c r="G124" s="33"/>
      <c r="H124" s="33"/>
      <c r="I124" s="33"/>
      <c r="J124" s="33"/>
      <c r="K124" s="33"/>
      <c r="L124" s="33"/>
      <c r="M124" s="33"/>
      <c r="N124" s="33"/>
      <c r="O124" s="33"/>
      <c r="P124" s="33"/>
      <c r="Q124" s="337">
        <v>123</v>
      </c>
      <c r="R124" s="334" t="s">
        <v>233</v>
      </c>
      <c r="S124" s="335">
        <v>269814430</v>
      </c>
      <c r="T124" s="337" t="s">
        <v>456</v>
      </c>
      <c r="U124" s="402">
        <v>1</v>
      </c>
      <c r="V124" s="335" t="s">
        <v>46</v>
      </c>
      <c r="W124" s="33"/>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row>
    <row r="125" spans="2:50" ht="13" x14ac:dyDescent="0.3">
      <c r="B125" s="142" t="s">
        <v>223</v>
      </c>
      <c r="C125" s="82"/>
      <c r="D125" s="82"/>
      <c r="E125" s="299"/>
      <c r="F125" s="29"/>
      <c r="G125" s="33"/>
      <c r="H125" s="33"/>
      <c r="I125" s="33"/>
      <c r="J125" s="33"/>
      <c r="K125" s="33"/>
      <c r="L125" s="33"/>
      <c r="M125" s="33"/>
      <c r="N125" s="33"/>
      <c r="O125" s="33"/>
      <c r="P125" s="33"/>
      <c r="Q125" s="337">
        <v>124</v>
      </c>
      <c r="R125" s="334" t="s">
        <v>234</v>
      </c>
      <c r="S125" s="335">
        <v>170535455</v>
      </c>
      <c r="T125" s="337" t="s">
        <v>456</v>
      </c>
      <c r="U125" s="402">
        <v>1</v>
      </c>
      <c r="V125" s="335" t="s">
        <v>384</v>
      </c>
      <c r="W125" s="33"/>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row>
    <row r="126" spans="2:50" ht="13" x14ac:dyDescent="0.3">
      <c r="B126" s="157" t="s">
        <v>225</v>
      </c>
      <c r="C126" s="563">
        <v>46135</v>
      </c>
      <c r="D126" s="563"/>
      <c r="E126" s="564"/>
      <c r="F126" s="29"/>
      <c r="G126" s="33"/>
      <c r="H126" s="33"/>
      <c r="I126" s="33"/>
      <c r="J126" s="33"/>
      <c r="K126" s="33"/>
      <c r="L126" s="33"/>
      <c r="M126" s="33"/>
      <c r="N126" s="33"/>
      <c r="O126" s="33"/>
      <c r="P126" s="33"/>
      <c r="Q126" s="337">
        <v>125</v>
      </c>
      <c r="R126" s="334" t="s">
        <v>235</v>
      </c>
      <c r="S126" s="335">
        <v>169845485</v>
      </c>
      <c r="T126" s="337" t="s">
        <v>456</v>
      </c>
      <c r="U126" s="402">
        <v>1</v>
      </c>
      <c r="V126" s="335" t="s">
        <v>383</v>
      </c>
      <c r="W126" s="33"/>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row>
    <row r="127" spans="2:50" ht="13" x14ac:dyDescent="0.3">
      <c r="B127" s="157" t="s">
        <v>227</v>
      </c>
      <c r="C127" s="565" t="s">
        <v>618</v>
      </c>
      <c r="D127" s="565"/>
      <c r="E127" s="566"/>
      <c r="F127" s="29"/>
      <c r="G127" s="33"/>
      <c r="H127" s="33"/>
      <c r="I127" s="33"/>
      <c r="J127" s="33"/>
      <c r="K127" s="33"/>
      <c r="L127" s="33"/>
      <c r="M127" s="33"/>
      <c r="N127" s="33"/>
      <c r="O127" s="33"/>
      <c r="P127" s="33"/>
      <c r="Q127" s="337">
        <v>126</v>
      </c>
      <c r="R127" s="334" t="s">
        <v>480</v>
      </c>
      <c r="S127" s="335">
        <v>170759250</v>
      </c>
      <c r="T127" s="337" t="s">
        <v>417</v>
      </c>
      <c r="U127" s="402">
        <v>0.96926000000000001</v>
      </c>
      <c r="V127" s="335" t="s">
        <v>384</v>
      </c>
      <c r="W127" s="33"/>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row>
    <row r="128" spans="2:50" ht="15.75" customHeight="1" x14ac:dyDescent="0.3">
      <c r="B128" s="203" t="s">
        <v>229</v>
      </c>
      <c r="C128" s="545" t="s">
        <v>619</v>
      </c>
      <c r="D128" s="545"/>
      <c r="E128" s="546"/>
      <c r="F128" s="29"/>
      <c r="G128" s="33"/>
      <c r="H128" s="33"/>
      <c r="I128" s="33"/>
      <c r="J128" s="33"/>
      <c r="K128" s="33"/>
      <c r="L128" s="33"/>
      <c r="M128" s="33"/>
      <c r="N128" s="33"/>
      <c r="O128" s="33"/>
      <c r="P128" s="33"/>
      <c r="Q128" s="337">
        <v>127</v>
      </c>
      <c r="R128" s="334" t="s">
        <v>236</v>
      </c>
      <c r="S128" s="335">
        <v>170639781</v>
      </c>
      <c r="T128" s="337" t="s">
        <v>417</v>
      </c>
      <c r="U128" s="402">
        <v>1</v>
      </c>
      <c r="V128" s="335" t="s">
        <v>383</v>
      </c>
      <c r="W128" s="33"/>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row>
    <row r="129" spans="2:51" ht="13" x14ac:dyDescent="0.3">
      <c r="B129" s="204" t="s">
        <v>231</v>
      </c>
      <c r="C129" s="555"/>
      <c r="D129" s="555"/>
      <c r="E129" s="556"/>
      <c r="F129" s="29"/>
      <c r="G129" s="33"/>
      <c r="H129" s="33"/>
      <c r="I129" s="33"/>
      <c r="J129" s="33"/>
      <c r="K129" s="33"/>
      <c r="L129" s="33"/>
      <c r="M129" s="33"/>
      <c r="N129" s="33"/>
      <c r="O129" s="33"/>
      <c r="P129" s="33"/>
      <c r="Q129" s="337">
        <v>128</v>
      </c>
      <c r="R129" s="334" t="s">
        <v>237</v>
      </c>
      <c r="S129" s="335">
        <v>170609076</v>
      </c>
      <c r="T129" s="337" t="s">
        <v>417</v>
      </c>
      <c r="U129" s="402">
        <v>1</v>
      </c>
      <c r="V129" s="335" t="s">
        <v>552</v>
      </c>
      <c r="W129" s="33"/>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row>
    <row r="130" spans="2:51" ht="13.5" thickBot="1" x14ac:dyDescent="0.35">
      <c r="B130" s="205"/>
      <c r="C130" s="206"/>
      <c r="D130" s="206"/>
      <c r="E130" s="207"/>
      <c r="F130" s="29"/>
      <c r="G130" s="33"/>
      <c r="H130" s="33"/>
      <c r="I130" s="33"/>
      <c r="J130" s="33"/>
      <c r="K130" s="33"/>
      <c r="L130" s="33"/>
      <c r="M130" s="33"/>
      <c r="N130" s="33"/>
      <c r="O130" s="33"/>
      <c r="P130" s="33"/>
      <c r="Q130" s="337">
        <v>129</v>
      </c>
      <c r="R130" s="334" t="s">
        <v>481</v>
      </c>
      <c r="S130" s="335">
        <v>271278580</v>
      </c>
      <c r="T130" s="337" t="s">
        <v>457</v>
      </c>
      <c r="U130" s="402">
        <v>1</v>
      </c>
      <c r="V130" s="335" t="s">
        <v>392</v>
      </c>
      <c r="W130" s="33"/>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row>
    <row r="131" spans="2:51" ht="13" x14ac:dyDescent="0.3">
      <c r="F131" s="29"/>
      <c r="G131" s="29"/>
      <c r="H131" s="33"/>
      <c r="I131" s="33"/>
      <c r="J131" s="33"/>
      <c r="K131" s="33"/>
      <c r="L131" s="33"/>
      <c r="M131" s="33"/>
      <c r="N131" s="33"/>
      <c r="O131" s="33"/>
      <c r="P131" s="33"/>
      <c r="Q131" s="337">
        <v>130</v>
      </c>
      <c r="R131" s="334" t="s">
        <v>238</v>
      </c>
      <c r="S131" s="335">
        <v>171444859</v>
      </c>
      <c r="T131" s="337" t="s">
        <v>457</v>
      </c>
      <c r="U131" s="402">
        <v>0.99139999999999995</v>
      </c>
      <c r="V131" s="335" t="s">
        <v>384</v>
      </c>
      <c r="W131" s="33"/>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row>
    <row r="132" spans="2:51" ht="13" x14ac:dyDescent="0.3">
      <c r="F132" s="29"/>
      <c r="G132" s="29"/>
      <c r="H132" s="33"/>
      <c r="I132" s="33"/>
      <c r="J132" s="33"/>
      <c r="K132" s="33"/>
      <c r="L132" s="33"/>
      <c r="M132" s="33"/>
      <c r="N132" s="33"/>
      <c r="O132" s="33"/>
      <c r="P132" s="33"/>
      <c r="Q132" s="337">
        <v>131</v>
      </c>
      <c r="R132" s="334" t="s">
        <v>239</v>
      </c>
      <c r="S132" s="335">
        <v>171265176</v>
      </c>
      <c r="T132" s="337" t="s">
        <v>457</v>
      </c>
      <c r="U132" s="402">
        <v>1</v>
      </c>
      <c r="V132" s="335" t="s">
        <v>383</v>
      </c>
      <c r="W132" s="33"/>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row>
    <row r="133" spans="2:51" ht="13" x14ac:dyDescent="0.3">
      <c r="F133" s="29"/>
      <c r="G133" s="29"/>
      <c r="H133" s="33"/>
      <c r="I133" s="33"/>
      <c r="J133" s="33"/>
      <c r="K133" s="33"/>
      <c r="L133" s="33"/>
      <c r="M133" s="33"/>
      <c r="N133" s="33"/>
      <c r="O133" s="33"/>
      <c r="P133" s="33"/>
      <c r="Q133" s="337">
        <v>132</v>
      </c>
      <c r="R133" s="334" t="s">
        <v>240</v>
      </c>
      <c r="S133" s="335">
        <v>172412113</v>
      </c>
      <c r="T133" s="337" t="s">
        <v>458</v>
      </c>
      <c r="U133" s="402">
        <v>1</v>
      </c>
      <c r="V133" s="335" t="s">
        <v>384</v>
      </c>
      <c r="W133" s="33"/>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row>
    <row r="134" spans="2:51" ht="13" x14ac:dyDescent="0.3">
      <c r="F134" s="29"/>
      <c r="G134" s="29"/>
      <c r="H134" s="29"/>
      <c r="I134" s="29"/>
      <c r="J134" s="29"/>
      <c r="K134" s="29"/>
      <c r="L134" s="33"/>
      <c r="M134" s="33"/>
      <c r="N134" s="33"/>
      <c r="O134" s="33"/>
      <c r="P134" s="33"/>
      <c r="Q134" s="337">
        <v>133</v>
      </c>
      <c r="R134" s="334" t="s">
        <v>241</v>
      </c>
      <c r="S134" s="335">
        <v>172380181</v>
      </c>
      <c r="T134" s="337" t="s">
        <v>458</v>
      </c>
      <c r="U134" s="402">
        <v>1</v>
      </c>
      <c r="V134" s="335" t="s">
        <v>383</v>
      </c>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row>
    <row r="135" spans="2:51" ht="13" x14ac:dyDescent="0.3">
      <c r="F135" s="29"/>
      <c r="G135" s="29"/>
      <c r="H135" s="29"/>
      <c r="I135" s="29"/>
      <c r="J135" s="29"/>
      <c r="K135" s="29"/>
      <c r="L135" s="29"/>
      <c r="M135" s="29"/>
      <c r="N135" s="29"/>
      <c r="O135" s="29"/>
      <c r="P135" s="29"/>
      <c r="Q135" s="337">
        <v>134</v>
      </c>
      <c r="R135" s="334" t="s">
        <v>242</v>
      </c>
      <c r="S135" s="335">
        <v>172247665</v>
      </c>
      <c r="T135" s="337" t="s">
        <v>458</v>
      </c>
      <c r="U135" s="402">
        <v>1</v>
      </c>
      <c r="V135" s="335" t="s">
        <v>46</v>
      </c>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row>
    <row r="136" spans="2:51" ht="13" x14ac:dyDescent="0.3">
      <c r="F136" s="29"/>
      <c r="G136" s="29"/>
      <c r="H136" s="29"/>
      <c r="I136" s="29"/>
      <c r="J136" s="29"/>
      <c r="K136" s="29"/>
      <c r="L136" s="29"/>
      <c r="M136" s="29"/>
      <c r="N136" s="29"/>
      <c r="O136" s="29"/>
      <c r="P136" s="29"/>
      <c r="Q136" s="337">
        <v>135</v>
      </c>
      <c r="R136" s="334" t="s">
        <v>243</v>
      </c>
      <c r="S136" s="335">
        <v>172208281</v>
      </c>
      <c r="T136" s="337" t="s">
        <v>458</v>
      </c>
      <c r="U136" s="402">
        <v>1</v>
      </c>
      <c r="V136" s="336" t="s">
        <v>552</v>
      </c>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row>
    <row r="137" spans="2:51" ht="13" x14ac:dyDescent="0.3">
      <c r="F137" s="29"/>
      <c r="G137" s="29"/>
      <c r="H137" s="33"/>
      <c r="I137" s="33"/>
      <c r="J137" s="33"/>
      <c r="K137" s="33"/>
      <c r="L137" s="29"/>
      <c r="M137" s="29"/>
      <c r="N137" s="29"/>
      <c r="O137" s="29"/>
      <c r="P137" s="29"/>
      <c r="Q137" s="337">
        <v>136</v>
      </c>
      <c r="R137" s="334" t="s">
        <v>244</v>
      </c>
      <c r="S137" s="335">
        <v>171668992</v>
      </c>
      <c r="T137" s="337" t="s">
        <v>459</v>
      </c>
      <c r="U137" s="402">
        <v>1</v>
      </c>
      <c r="V137" s="335" t="s">
        <v>494</v>
      </c>
      <c r="W137" s="33"/>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row>
    <row r="138" spans="2:51" ht="13" x14ac:dyDescent="0.3">
      <c r="F138" s="29"/>
      <c r="G138" s="29"/>
      <c r="H138" s="33"/>
      <c r="I138" s="33"/>
      <c r="J138" s="33"/>
      <c r="K138" s="33"/>
      <c r="L138" s="33"/>
      <c r="M138" s="33"/>
      <c r="N138" s="33"/>
      <c r="O138" s="33"/>
      <c r="P138" s="33"/>
      <c r="Q138" s="337">
        <v>137</v>
      </c>
      <c r="R138" s="334" t="s">
        <v>245</v>
      </c>
      <c r="S138" s="335">
        <v>173741535</v>
      </c>
      <c r="T138" s="337" t="s">
        <v>418</v>
      </c>
      <c r="U138" s="402">
        <v>1</v>
      </c>
      <c r="V138" s="335" t="s">
        <v>383</v>
      </c>
      <c r="W138" s="33"/>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row>
    <row r="139" spans="2:51" ht="13" x14ac:dyDescent="0.3">
      <c r="F139" s="29"/>
      <c r="G139" s="29"/>
      <c r="H139" s="33"/>
      <c r="I139" s="33"/>
      <c r="J139" s="33"/>
      <c r="K139" s="33"/>
      <c r="L139" s="33"/>
      <c r="M139" s="33"/>
      <c r="N139" s="33"/>
      <c r="O139" s="33"/>
      <c r="P139" s="33"/>
      <c r="Q139" s="337">
        <v>138</v>
      </c>
      <c r="R139" s="334" t="s">
        <v>246</v>
      </c>
      <c r="S139" s="335">
        <v>173053453</v>
      </c>
      <c r="T139" s="337" t="s">
        <v>418</v>
      </c>
      <c r="U139" s="402">
        <v>1</v>
      </c>
      <c r="V139" s="335" t="s">
        <v>46</v>
      </c>
      <c r="W139" s="33"/>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row>
    <row r="140" spans="2:51" ht="65" x14ac:dyDescent="0.3">
      <c r="F140" s="29"/>
      <c r="G140" s="29"/>
      <c r="H140" s="33"/>
      <c r="I140" s="33"/>
      <c r="J140" s="33"/>
      <c r="K140" s="33"/>
      <c r="L140" s="33"/>
      <c r="M140" s="33"/>
      <c r="N140" s="33"/>
      <c r="O140" s="33"/>
      <c r="P140" s="33"/>
      <c r="Q140" s="337">
        <v>139</v>
      </c>
      <c r="R140" s="334" t="s">
        <v>247</v>
      </c>
      <c r="S140" s="335">
        <v>173000664</v>
      </c>
      <c r="T140" s="337" t="s">
        <v>418</v>
      </c>
      <c r="U140" s="402">
        <v>0.9083</v>
      </c>
      <c r="V140" s="343" t="s">
        <v>494</v>
      </c>
      <c r="W140" s="33"/>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row>
    <row r="141" spans="2:51" ht="13" x14ac:dyDescent="0.3">
      <c r="F141" s="29"/>
      <c r="G141" s="29"/>
      <c r="H141" s="33"/>
      <c r="I141" s="33"/>
      <c r="J141" s="33"/>
      <c r="K141" s="33"/>
      <c r="L141" s="33"/>
      <c r="M141" s="33"/>
      <c r="N141" s="33"/>
      <c r="O141" s="33"/>
      <c r="P141" s="33"/>
      <c r="Q141" s="337">
        <v>140</v>
      </c>
      <c r="R141" s="334" t="s">
        <v>248</v>
      </c>
      <c r="S141" s="335">
        <v>273889830</v>
      </c>
      <c r="T141" s="337" t="s">
        <v>460</v>
      </c>
      <c r="U141" s="402">
        <v>1</v>
      </c>
      <c r="V141" s="335" t="s">
        <v>384</v>
      </c>
      <c r="W141" s="33"/>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row>
    <row r="142" spans="2:51" ht="13" x14ac:dyDescent="0.3">
      <c r="F142" s="29"/>
      <c r="G142" s="29"/>
      <c r="H142" s="33"/>
      <c r="I142" s="33"/>
      <c r="J142" s="33"/>
      <c r="K142" s="33"/>
      <c r="L142" s="33"/>
      <c r="M142" s="33"/>
      <c r="N142" s="33"/>
      <c r="O142" s="33"/>
      <c r="P142" s="33"/>
      <c r="Q142" s="337">
        <v>141</v>
      </c>
      <c r="R142" s="334" t="s">
        <v>249</v>
      </c>
      <c r="S142" s="335">
        <v>173820527</v>
      </c>
      <c r="T142" s="337" t="s">
        <v>460</v>
      </c>
      <c r="U142" s="402">
        <v>1</v>
      </c>
      <c r="V142" s="335" t="s">
        <v>383</v>
      </c>
      <c r="W142" s="33"/>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row>
    <row r="143" spans="2:51" ht="13" x14ac:dyDescent="0.3">
      <c r="F143" s="29"/>
      <c r="G143" s="29"/>
      <c r="H143" s="33"/>
      <c r="I143" s="33"/>
      <c r="J143" s="33"/>
      <c r="K143" s="33"/>
      <c r="L143" s="33"/>
      <c r="M143" s="33"/>
      <c r="N143" s="33"/>
      <c r="O143" s="33"/>
      <c r="P143" s="33"/>
      <c r="Q143" s="337">
        <v>142</v>
      </c>
      <c r="R143" s="334" t="s">
        <v>250</v>
      </c>
      <c r="S143" s="335">
        <v>173935878</v>
      </c>
      <c r="T143" s="337" t="s">
        <v>460</v>
      </c>
      <c r="U143" s="402">
        <v>1</v>
      </c>
      <c r="V143" s="335" t="s">
        <v>46</v>
      </c>
      <c r="W143" s="33"/>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row>
    <row r="144" spans="2:51" ht="13" x14ac:dyDescent="0.3">
      <c r="F144" s="29"/>
      <c r="G144" s="29"/>
      <c r="H144" s="29"/>
      <c r="I144" s="29"/>
      <c r="J144" s="29"/>
      <c r="K144" s="29"/>
      <c r="L144" s="33"/>
      <c r="M144" s="33"/>
      <c r="N144" s="33"/>
      <c r="O144" s="33"/>
      <c r="P144" s="33"/>
      <c r="Q144" s="337">
        <v>143</v>
      </c>
      <c r="R144" s="334" t="s">
        <v>251</v>
      </c>
      <c r="S144" s="335">
        <v>174409393</v>
      </c>
      <c r="T144" s="337" t="s">
        <v>461</v>
      </c>
      <c r="U144" s="402">
        <v>1</v>
      </c>
      <c r="V144" s="335" t="s">
        <v>384</v>
      </c>
      <c r="W144" s="33"/>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row>
    <row r="145" spans="6:51" ht="13" x14ac:dyDescent="0.3">
      <c r="F145" s="29"/>
      <c r="G145" s="29"/>
      <c r="H145" s="29"/>
      <c r="I145" s="29"/>
      <c r="J145" s="29"/>
      <c r="K145" s="29"/>
      <c r="L145" s="29"/>
      <c r="M145" s="29"/>
      <c r="N145" s="29"/>
      <c r="O145" s="29"/>
      <c r="P145" s="29"/>
      <c r="Q145" s="337">
        <v>144</v>
      </c>
      <c r="R145" s="334" t="s">
        <v>252</v>
      </c>
      <c r="S145" s="335">
        <v>174264880</v>
      </c>
      <c r="T145" s="337" t="s">
        <v>461</v>
      </c>
      <c r="U145" s="402">
        <v>1</v>
      </c>
      <c r="V145" s="335" t="s">
        <v>383</v>
      </c>
      <c r="W145" s="33"/>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row>
    <row r="146" spans="6:51" ht="13" x14ac:dyDescent="0.3">
      <c r="F146" s="29"/>
      <c r="G146" s="29"/>
      <c r="H146" s="29"/>
      <c r="I146" s="29"/>
      <c r="J146" s="29"/>
      <c r="K146" s="29"/>
      <c r="L146" s="29"/>
      <c r="M146" s="29"/>
      <c r="N146" s="29"/>
      <c r="O146" s="29"/>
      <c r="P146" s="29"/>
      <c r="Q146" s="337">
        <v>145</v>
      </c>
      <c r="R146" s="334" t="s">
        <v>253</v>
      </c>
      <c r="S146" s="335">
        <v>174273897</v>
      </c>
      <c r="T146" s="337" t="s">
        <v>461</v>
      </c>
      <c r="U146" s="402">
        <v>1</v>
      </c>
      <c r="V146" s="335" t="s">
        <v>46</v>
      </c>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row>
    <row r="147" spans="6:51" ht="13" x14ac:dyDescent="0.3">
      <c r="F147" s="29"/>
      <c r="G147" s="29"/>
      <c r="H147" s="29"/>
      <c r="I147" s="29"/>
      <c r="J147" s="29"/>
      <c r="K147" s="29"/>
      <c r="L147" s="29"/>
      <c r="M147" s="29"/>
      <c r="N147" s="29"/>
      <c r="O147" s="29"/>
      <c r="P147" s="29"/>
      <c r="Q147" s="337">
        <v>146</v>
      </c>
      <c r="R147" s="334" t="s">
        <v>254</v>
      </c>
      <c r="S147" s="335">
        <v>174206197</v>
      </c>
      <c r="T147" s="337" t="s">
        <v>461</v>
      </c>
      <c r="U147" s="402">
        <v>1</v>
      </c>
      <c r="V147" s="335" t="s">
        <v>392</v>
      </c>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row>
    <row r="148" spans="6:51" ht="13" x14ac:dyDescent="0.3">
      <c r="F148" s="29"/>
      <c r="G148" s="29"/>
      <c r="H148" s="33"/>
      <c r="I148" s="33"/>
      <c r="J148" s="33"/>
      <c r="K148" s="33"/>
      <c r="L148" s="29"/>
      <c r="M148" s="29"/>
      <c r="N148" s="29"/>
      <c r="O148" s="29"/>
      <c r="P148" s="29"/>
      <c r="Q148" s="337">
        <v>147</v>
      </c>
      <c r="R148" s="334" t="s">
        <v>255</v>
      </c>
      <c r="S148" s="335">
        <v>174919318</v>
      </c>
      <c r="T148" s="337" t="s">
        <v>437</v>
      </c>
      <c r="U148" s="402">
        <v>1</v>
      </c>
      <c r="V148" s="335" t="s">
        <v>46</v>
      </c>
      <c r="W148" s="33"/>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row>
    <row r="149" spans="6:51" ht="13" x14ac:dyDescent="0.3">
      <c r="F149" s="29"/>
      <c r="G149" s="29"/>
      <c r="H149" s="33"/>
      <c r="I149" s="33"/>
      <c r="J149" s="33"/>
      <c r="K149" s="33"/>
      <c r="L149" s="33"/>
      <c r="M149" s="33"/>
      <c r="N149" s="33"/>
      <c r="O149" s="33"/>
      <c r="P149" s="33"/>
      <c r="Q149" s="337">
        <v>148</v>
      </c>
      <c r="R149" s="334" t="s">
        <v>256</v>
      </c>
      <c r="S149" s="335">
        <v>174992914</v>
      </c>
      <c r="T149" s="337" t="s">
        <v>437</v>
      </c>
      <c r="U149" s="402">
        <v>1</v>
      </c>
      <c r="V149" s="335" t="s">
        <v>494</v>
      </c>
      <c r="W149" s="33"/>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row>
    <row r="150" spans="6:51" ht="13" x14ac:dyDescent="0.3">
      <c r="F150" s="29"/>
      <c r="G150" s="29"/>
      <c r="H150" s="33"/>
      <c r="I150" s="33"/>
      <c r="J150" s="33"/>
      <c r="K150" s="33"/>
      <c r="L150" s="33"/>
      <c r="M150" s="33"/>
      <c r="N150" s="33"/>
      <c r="O150" s="33"/>
      <c r="P150" s="33"/>
      <c r="Q150" s="337">
        <v>149</v>
      </c>
      <c r="R150" s="334" t="s">
        <v>257</v>
      </c>
      <c r="S150" s="335">
        <v>174907725</v>
      </c>
      <c r="T150" s="337" t="s">
        <v>437</v>
      </c>
      <c r="U150" s="402">
        <v>1</v>
      </c>
      <c r="V150" s="335" t="s">
        <v>494</v>
      </c>
      <c r="W150" s="33"/>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row>
    <row r="151" spans="6:51" ht="13" x14ac:dyDescent="0.3">
      <c r="F151" s="29"/>
      <c r="G151" s="29"/>
      <c r="H151" s="33"/>
      <c r="I151" s="33"/>
      <c r="J151" s="33"/>
      <c r="K151" s="33"/>
      <c r="L151" s="33"/>
      <c r="M151" s="33"/>
      <c r="N151" s="33"/>
      <c r="O151" s="33"/>
      <c r="P151" s="33"/>
      <c r="Q151" s="337">
        <v>150</v>
      </c>
      <c r="R151" s="334" t="s">
        <v>258</v>
      </c>
      <c r="S151" s="335">
        <v>174976486</v>
      </c>
      <c r="T151" s="337" t="s">
        <v>437</v>
      </c>
      <c r="U151" s="402">
        <v>1</v>
      </c>
      <c r="V151" s="335" t="s">
        <v>384</v>
      </c>
      <c r="W151" s="33"/>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row>
    <row r="152" spans="6:51" ht="13" x14ac:dyDescent="0.3">
      <c r="F152" s="29"/>
      <c r="G152" s="29"/>
      <c r="H152" s="33"/>
      <c r="I152" s="33"/>
      <c r="J152" s="33"/>
      <c r="K152" s="33"/>
      <c r="L152" s="33"/>
      <c r="M152" s="33"/>
      <c r="N152" s="33"/>
      <c r="O152" s="33"/>
      <c r="P152" s="33"/>
      <c r="Q152" s="337">
        <v>151</v>
      </c>
      <c r="R152" s="334" t="s">
        <v>259</v>
      </c>
      <c r="S152" s="335">
        <v>144133366</v>
      </c>
      <c r="T152" s="337" t="s">
        <v>419</v>
      </c>
      <c r="U152" s="402">
        <v>1</v>
      </c>
      <c r="V152" s="335" t="s">
        <v>383</v>
      </c>
      <c r="W152" s="33"/>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row>
    <row r="153" spans="6:51" ht="13" x14ac:dyDescent="0.3">
      <c r="F153" s="29"/>
      <c r="G153" s="29"/>
      <c r="H153" s="33"/>
      <c r="I153" s="33"/>
      <c r="J153" s="33"/>
      <c r="K153" s="33"/>
      <c r="L153" s="33"/>
      <c r="M153" s="33"/>
      <c r="N153" s="33"/>
      <c r="O153" s="33"/>
      <c r="P153" s="33"/>
      <c r="Q153" s="337">
        <v>152</v>
      </c>
      <c r="R153" s="334" t="s">
        <v>260</v>
      </c>
      <c r="S153" s="335">
        <v>144127993</v>
      </c>
      <c r="T153" s="337" t="s">
        <v>419</v>
      </c>
      <c r="U153" s="402">
        <v>1</v>
      </c>
      <c r="V153" s="335" t="s">
        <v>46</v>
      </c>
      <c r="W153" s="33"/>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row>
    <row r="154" spans="6:51" ht="13" x14ac:dyDescent="0.3">
      <c r="F154" s="29"/>
      <c r="G154" s="29"/>
      <c r="H154" s="33"/>
      <c r="I154" s="33"/>
      <c r="J154" s="33"/>
      <c r="K154" s="33"/>
      <c r="L154" s="33"/>
      <c r="M154" s="33"/>
      <c r="N154" s="33"/>
      <c r="O154" s="33"/>
      <c r="P154" s="33"/>
      <c r="Q154" s="407">
        <v>153</v>
      </c>
      <c r="R154" s="407" t="s">
        <v>261</v>
      </c>
      <c r="S154" s="339">
        <v>245358580</v>
      </c>
      <c r="T154" s="337" t="s">
        <v>419</v>
      </c>
      <c r="U154" s="402">
        <v>0.95298799999999995</v>
      </c>
      <c r="V154" s="336" t="s">
        <v>384</v>
      </c>
      <c r="W154" s="33"/>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row>
    <row r="155" spans="6:51" ht="13" x14ac:dyDescent="0.3">
      <c r="F155" s="29"/>
      <c r="G155" s="29"/>
      <c r="H155" s="33"/>
      <c r="I155" s="33"/>
      <c r="J155" s="33"/>
      <c r="K155" s="33"/>
      <c r="L155" s="33"/>
      <c r="M155" s="33"/>
      <c r="N155" s="33"/>
      <c r="O155" s="33"/>
      <c r="P155" s="33"/>
      <c r="Q155" s="337">
        <v>154</v>
      </c>
      <c r="R155" s="334" t="s">
        <v>262</v>
      </c>
      <c r="S155" s="335">
        <v>144129510</v>
      </c>
      <c r="T155" s="337" t="s">
        <v>419</v>
      </c>
      <c r="U155" s="402">
        <v>1</v>
      </c>
      <c r="V155" s="336" t="s">
        <v>552</v>
      </c>
      <c r="W155" s="33"/>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row>
    <row r="156" spans="6:51" ht="13" x14ac:dyDescent="0.3">
      <c r="F156" s="29"/>
      <c r="G156" s="29"/>
      <c r="H156" s="33"/>
      <c r="I156" s="33"/>
      <c r="J156" s="33"/>
      <c r="K156" s="33"/>
      <c r="L156" s="33"/>
      <c r="M156" s="33"/>
      <c r="N156" s="33"/>
      <c r="O156" s="33"/>
      <c r="P156" s="33"/>
      <c r="Q156" s="337">
        <v>155</v>
      </c>
      <c r="R156" s="334" t="s">
        <v>263</v>
      </c>
      <c r="S156" s="335">
        <v>145827646</v>
      </c>
      <c r="T156" s="337" t="s">
        <v>419</v>
      </c>
      <c r="U156" s="402">
        <v>1</v>
      </c>
      <c r="V156" s="335" t="s">
        <v>392</v>
      </c>
      <c r="W156" s="33"/>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row>
    <row r="157" spans="6:51" ht="13" x14ac:dyDescent="0.3">
      <c r="F157" s="29"/>
      <c r="G157" s="29"/>
      <c r="H157" s="33"/>
      <c r="I157" s="33"/>
      <c r="J157" s="33"/>
      <c r="K157" s="33"/>
      <c r="L157" s="33"/>
      <c r="M157" s="33"/>
      <c r="N157" s="33"/>
      <c r="O157" s="33"/>
      <c r="P157" s="33"/>
      <c r="Q157" s="337">
        <v>156</v>
      </c>
      <c r="R157" s="334" t="s">
        <v>264</v>
      </c>
      <c r="S157" s="335">
        <v>145907544</v>
      </c>
      <c r="T157" s="337" t="s">
        <v>419</v>
      </c>
      <c r="U157" s="403" t="s">
        <v>51</v>
      </c>
      <c r="V157" s="335" t="s">
        <v>392</v>
      </c>
      <c r="W157" s="33"/>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row>
    <row r="158" spans="6:51" ht="13" x14ac:dyDescent="0.3">
      <c r="F158" s="29"/>
      <c r="G158" s="29"/>
      <c r="H158" s="33"/>
      <c r="I158" s="33"/>
      <c r="J158" s="33"/>
      <c r="K158" s="33"/>
      <c r="L158" s="33"/>
      <c r="M158" s="33"/>
      <c r="N158" s="33"/>
      <c r="O158" s="33"/>
      <c r="P158" s="33"/>
      <c r="Q158" s="337">
        <v>157</v>
      </c>
      <c r="R158" s="334" t="s">
        <v>265</v>
      </c>
      <c r="S158" s="335">
        <v>175606358</v>
      </c>
      <c r="T158" s="337" t="s">
        <v>450</v>
      </c>
      <c r="U158" s="402">
        <v>1</v>
      </c>
      <c r="V158" s="344" t="s">
        <v>588</v>
      </c>
      <c r="W158" s="33"/>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row>
    <row r="159" spans="6:51" ht="13" x14ac:dyDescent="0.3">
      <c r="F159" s="29"/>
      <c r="G159" s="29"/>
      <c r="H159" s="33"/>
      <c r="I159" s="33"/>
      <c r="J159" s="33"/>
      <c r="K159" s="33"/>
      <c r="L159" s="33"/>
      <c r="M159" s="33"/>
      <c r="N159" s="33"/>
      <c r="O159" s="33"/>
      <c r="P159" s="33"/>
      <c r="Q159" s="337">
        <v>158</v>
      </c>
      <c r="R159" s="334" t="s">
        <v>222</v>
      </c>
      <c r="S159" s="335">
        <v>301507301</v>
      </c>
      <c r="T159" s="337" t="s">
        <v>450</v>
      </c>
      <c r="U159" s="402">
        <v>1</v>
      </c>
      <c r="V159" s="344" t="s">
        <v>383</v>
      </c>
      <c r="W159" s="33"/>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row>
    <row r="160" spans="6:51" ht="13" x14ac:dyDescent="0.3">
      <c r="F160" s="29"/>
      <c r="G160" s="29"/>
      <c r="H160" s="33"/>
      <c r="I160" s="33"/>
      <c r="J160" s="33"/>
      <c r="K160" s="33"/>
      <c r="L160" s="33"/>
      <c r="M160" s="33"/>
      <c r="N160" s="33"/>
      <c r="O160" s="33"/>
      <c r="P160" s="33"/>
      <c r="Q160" s="337">
        <v>159</v>
      </c>
      <c r="R160" s="334" t="s">
        <v>266</v>
      </c>
      <c r="S160" s="335">
        <v>175700829</v>
      </c>
      <c r="T160" s="337" t="s">
        <v>450</v>
      </c>
      <c r="U160" s="402">
        <v>1</v>
      </c>
      <c r="V160" s="344" t="s">
        <v>46</v>
      </c>
      <c r="W160" s="33"/>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row>
    <row r="161" spans="6:51" ht="13" x14ac:dyDescent="0.3">
      <c r="F161" s="29"/>
      <c r="G161" s="29"/>
      <c r="H161" s="33"/>
      <c r="I161" s="33"/>
      <c r="J161" s="33"/>
      <c r="K161" s="33"/>
      <c r="L161" s="33"/>
      <c r="M161" s="33"/>
      <c r="N161" s="33"/>
      <c r="O161" s="33"/>
      <c r="P161" s="33"/>
      <c r="Q161" s="337">
        <v>160</v>
      </c>
      <c r="R161" s="334" t="s">
        <v>267</v>
      </c>
      <c r="S161" s="335">
        <v>176523470</v>
      </c>
      <c r="T161" s="337" t="s">
        <v>440</v>
      </c>
      <c r="U161" s="402">
        <v>1</v>
      </c>
      <c r="V161" s="335" t="s">
        <v>383</v>
      </c>
      <c r="W161" s="33"/>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row>
    <row r="162" spans="6:51" ht="13" x14ac:dyDescent="0.3">
      <c r="F162" s="29"/>
      <c r="G162" s="29"/>
      <c r="H162" s="33"/>
      <c r="I162" s="33"/>
      <c r="J162" s="33"/>
      <c r="K162" s="33"/>
      <c r="L162" s="33"/>
      <c r="M162" s="33"/>
      <c r="N162" s="33"/>
      <c r="O162" s="33"/>
      <c r="P162" s="33"/>
      <c r="Q162" s="337">
        <v>161</v>
      </c>
      <c r="R162" s="334" t="s">
        <v>268</v>
      </c>
      <c r="S162" s="335">
        <v>176502533</v>
      </c>
      <c r="T162" s="337" t="s">
        <v>440</v>
      </c>
      <c r="U162" s="402">
        <v>1</v>
      </c>
      <c r="V162" s="335" t="s">
        <v>384</v>
      </c>
      <c r="W162" s="33"/>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row>
    <row r="163" spans="6:51" ht="13" x14ac:dyDescent="0.3">
      <c r="F163" s="29"/>
      <c r="G163" s="29"/>
      <c r="H163" s="33"/>
      <c r="I163" s="33"/>
      <c r="J163" s="33"/>
      <c r="K163" s="33"/>
      <c r="L163" s="33"/>
      <c r="M163" s="33"/>
      <c r="N163" s="33"/>
      <c r="O163" s="33"/>
      <c r="P163" s="33"/>
      <c r="Q163" s="337">
        <v>162</v>
      </c>
      <c r="R163" s="334" t="s">
        <v>269</v>
      </c>
      <c r="S163" s="335">
        <v>176523132</v>
      </c>
      <c r="T163" s="337" t="s">
        <v>440</v>
      </c>
      <c r="U163" s="402">
        <v>1</v>
      </c>
      <c r="V163" s="335" t="s">
        <v>46</v>
      </c>
      <c r="W163" s="33"/>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row>
    <row r="164" spans="6:51" ht="13" x14ac:dyDescent="0.3">
      <c r="F164" s="29"/>
      <c r="G164" s="29"/>
      <c r="H164" s="33"/>
      <c r="I164" s="33"/>
      <c r="J164" s="33"/>
      <c r="K164" s="33"/>
      <c r="L164" s="33"/>
      <c r="M164" s="33"/>
      <c r="N164" s="33"/>
      <c r="O164" s="33"/>
      <c r="P164" s="33"/>
      <c r="Q164" s="337">
        <v>163</v>
      </c>
      <c r="R164" s="334" t="s">
        <v>270</v>
      </c>
      <c r="S164" s="335">
        <v>176633027</v>
      </c>
      <c r="T164" s="337" t="s">
        <v>440</v>
      </c>
      <c r="U164" s="402">
        <v>1</v>
      </c>
      <c r="V164" s="335" t="s">
        <v>392</v>
      </c>
      <c r="W164" s="33"/>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row>
    <row r="165" spans="6:51" ht="13" x14ac:dyDescent="0.3">
      <c r="F165" s="29"/>
      <c r="G165" s="29"/>
      <c r="H165" s="33"/>
      <c r="I165" s="33"/>
      <c r="J165" s="33"/>
      <c r="K165" s="33"/>
      <c r="L165" s="33"/>
      <c r="M165" s="33"/>
      <c r="N165" s="33"/>
      <c r="O165" s="33"/>
      <c r="P165" s="33"/>
      <c r="Q165" s="337">
        <v>164</v>
      </c>
      <c r="R165" s="334" t="s">
        <v>271</v>
      </c>
      <c r="S165" s="335">
        <v>177217875</v>
      </c>
      <c r="T165" s="337" t="s">
        <v>462</v>
      </c>
      <c r="U165" s="402">
        <v>0.99909999999999999</v>
      </c>
      <c r="V165" s="335" t="s">
        <v>384</v>
      </c>
      <c r="W165" s="33"/>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row>
    <row r="166" spans="6:51" ht="13" x14ac:dyDescent="0.3">
      <c r="F166" s="29"/>
      <c r="G166" s="29"/>
      <c r="H166" s="33"/>
      <c r="I166" s="33"/>
      <c r="J166" s="33"/>
      <c r="K166" s="33"/>
      <c r="L166" s="33"/>
      <c r="M166" s="33"/>
      <c r="N166" s="33"/>
      <c r="O166" s="33"/>
      <c r="P166" s="33"/>
      <c r="Q166" s="337">
        <v>165</v>
      </c>
      <c r="R166" s="334" t="s">
        <v>272</v>
      </c>
      <c r="S166" s="335">
        <v>177059215</v>
      </c>
      <c r="T166" s="337" t="s">
        <v>462</v>
      </c>
      <c r="U166" s="402">
        <v>1</v>
      </c>
      <c r="V166" s="335" t="s">
        <v>383</v>
      </c>
      <c r="W166" s="33"/>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row>
    <row r="167" spans="6:51" ht="13" x14ac:dyDescent="0.3">
      <c r="F167" s="29"/>
      <c r="G167" s="29"/>
      <c r="H167" s="33"/>
      <c r="I167" s="33"/>
      <c r="J167" s="33"/>
      <c r="K167" s="33"/>
      <c r="L167" s="33"/>
      <c r="M167" s="33"/>
      <c r="N167" s="33"/>
      <c r="O167" s="33"/>
      <c r="P167" s="33"/>
      <c r="Q167" s="337">
        <v>166</v>
      </c>
      <c r="R167" s="334" t="s">
        <v>273</v>
      </c>
      <c r="S167" s="335">
        <v>277070440</v>
      </c>
      <c r="T167" s="337" t="s">
        <v>462</v>
      </c>
      <c r="U167" s="402">
        <v>1</v>
      </c>
      <c r="V167" s="335" t="s">
        <v>46</v>
      </c>
      <c r="W167" s="33"/>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row>
    <row r="168" spans="6:51" ht="13" x14ac:dyDescent="0.3">
      <c r="F168" s="29"/>
      <c r="G168" s="29"/>
      <c r="H168" s="33"/>
      <c r="I168" s="33"/>
      <c r="J168" s="33"/>
      <c r="K168" s="33"/>
      <c r="L168" s="33"/>
      <c r="M168" s="33"/>
      <c r="N168" s="33"/>
      <c r="O168" s="33"/>
      <c r="P168" s="33"/>
      <c r="Q168" s="337">
        <v>167</v>
      </c>
      <c r="R168" s="334" t="s">
        <v>274</v>
      </c>
      <c r="S168" s="335">
        <v>278312850</v>
      </c>
      <c r="T168" s="337" t="s">
        <v>463</v>
      </c>
      <c r="U168" s="402">
        <v>1</v>
      </c>
      <c r="V168" s="335" t="s">
        <v>494</v>
      </c>
      <c r="W168" s="33"/>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row>
    <row r="169" spans="6:51" ht="13" x14ac:dyDescent="0.3">
      <c r="F169" s="29"/>
      <c r="G169" s="29"/>
      <c r="H169" s="33"/>
      <c r="I169" s="33"/>
      <c r="J169" s="33"/>
      <c r="K169" s="33"/>
      <c r="L169" s="33"/>
      <c r="M169" s="33"/>
      <c r="N169" s="33"/>
      <c r="O169" s="33"/>
      <c r="P169" s="33"/>
      <c r="Q169" s="337">
        <v>168</v>
      </c>
      <c r="R169" s="334" t="s">
        <v>275</v>
      </c>
      <c r="S169" s="335">
        <v>178230181</v>
      </c>
      <c r="T169" s="337" t="s">
        <v>463</v>
      </c>
      <c r="U169" s="402">
        <v>1</v>
      </c>
      <c r="V169" s="335" t="s">
        <v>383</v>
      </c>
      <c r="W169" s="33"/>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row>
    <row r="170" spans="6:51" ht="13" x14ac:dyDescent="0.3">
      <c r="F170" s="29"/>
      <c r="G170" s="29"/>
      <c r="H170" s="33"/>
      <c r="I170" s="33"/>
      <c r="J170" s="33"/>
      <c r="K170" s="33"/>
      <c r="L170" s="33"/>
      <c r="M170" s="33"/>
      <c r="N170" s="33"/>
      <c r="O170" s="33"/>
      <c r="P170" s="33"/>
      <c r="Q170" s="337">
        <v>169</v>
      </c>
      <c r="R170" s="334" t="s">
        <v>276</v>
      </c>
      <c r="S170" s="335">
        <v>178243638</v>
      </c>
      <c r="T170" s="337" t="s">
        <v>463</v>
      </c>
      <c r="U170" s="402">
        <v>1</v>
      </c>
      <c r="V170" s="335" t="s">
        <v>392</v>
      </c>
      <c r="W170" s="33"/>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row>
    <row r="171" spans="6:51" ht="13" x14ac:dyDescent="0.3">
      <c r="F171" s="29"/>
      <c r="G171" s="29"/>
      <c r="H171" s="33"/>
      <c r="I171" s="33"/>
      <c r="J171" s="33"/>
      <c r="K171" s="33"/>
      <c r="L171" s="33"/>
      <c r="M171" s="33"/>
      <c r="N171" s="33"/>
      <c r="O171" s="33"/>
      <c r="P171" s="33"/>
      <c r="Q171" s="337">
        <v>170</v>
      </c>
      <c r="R171" s="334" t="s">
        <v>277</v>
      </c>
      <c r="S171" s="335">
        <v>178263320</v>
      </c>
      <c r="T171" s="337" t="s">
        <v>463</v>
      </c>
      <c r="U171" s="402">
        <v>1</v>
      </c>
      <c r="V171" s="335" t="s">
        <v>392</v>
      </c>
      <c r="W171" s="33"/>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row>
    <row r="172" spans="6:51" ht="13" x14ac:dyDescent="0.3">
      <c r="F172" s="29"/>
      <c r="G172" s="29"/>
      <c r="H172" s="33"/>
      <c r="I172" s="33"/>
      <c r="J172" s="33"/>
      <c r="K172" s="33"/>
      <c r="L172" s="33"/>
      <c r="M172" s="33"/>
      <c r="N172" s="33"/>
      <c r="O172" s="33"/>
      <c r="P172" s="33"/>
      <c r="Q172" s="337">
        <v>171</v>
      </c>
      <c r="R172" s="334" t="s">
        <v>278</v>
      </c>
      <c r="S172" s="335">
        <v>178242493</v>
      </c>
      <c r="T172" s="337" t="s">
        <v>463</v>
      </c>
      <c r="U172" s="402">
        <v>1</v>
      </c>
      <c r="V172" s="335" t="s">
        <v>46</v>
      </c>
      <c r="W172" s="33"/>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row>
    <row r="173" spans="6:51" ht="13" x14ac:dyDescent="0.3">
      <c r="F173" s="29"/>
      <c r="G173" s="29"/>
      <c r="H173" s="33"/>
      <c r="I173" s="33"/>
      <c r="J173" s="33"/>
      <c r="K173" s="33"/>
      <c r="L173" s="33"/>
      <c r="M173" s="33"/>
      <c r="N173" s="33"/>
      <c r="O173" s="33"/>
      <c r="P173" s="33"/>
      <c r="Q173" s="337">
        <v>172</v>
      </c>
      <c r="R173" s="334" t="s">
        <v>502</v>
      </c>
      <c r="S173" s="335">
        <v>178602952</v>
      </c>
      <c r="T173" s="337" t="s">
        <v>428</v>
      </c>
      <c r="U173" s="402">
        <v>1</v>
      </c>
      <c r="V173" s="336" t="s">
        <v>552</v>
      </c>
      <c r="W173" s="33"/>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row>
    <row r="174" spans="6:51" ht="13" x14ac:dyDescent="0.3">
      <c r="F174" s="29"/>
      <c r="G174" s="29"/>
      <c r="H174" s="33"/>
      <c r="I174" s="33"/>
      <c r="J174" s="33"/>
      <c r="K174" s="33"/>
      <c r="L174" s="33"/>
      <c r="M174" s="33"/>
      <c r="N174" s="33"/>
      <c r="O174" s="33"/>
      <c r="P174" s="33"/>
      <c r="Q174" s="337">
        <v>173</v>
      </c>
      <c r="R174" s="334" t="s">
        <v>279</v>
      </c>
      <c r="S174" s="335">
        <v>178997346</v>
      </c>
      <c r="T174" s="337" t="s">
        <v>428</v>
      </c>
      <c r="U174" s="403" t="s">
        <v>51</v>
      </c>
      <c r="V174" s="335" t="s">
        <v>392</v>
      </c>
      <c r="W174" s="33"/>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row>
    <row r="175" spans="6:51" ht="13" x14ac:dyDescent="0.3">
      <c r="F175" s="29"/>
      <c r="G175" s="29"/>
      <c r="H175" s="33"/>
      <c r="I175" s="33"/>
      <c r="J175" s="33"/>
      <c r="K175" s="33"/>
      <c r="L175" s="33"/>
      <c r="M175" s="33"/>
      <c r="N175" s="33"/>
      <c r="O175" s="33"/>
      <c r="P175" s="33"/>
      <c r="Q175" s="337">
        <v>174</v>
      </c>
      <c r="R175" s="334" t="s">
        <v>280</v>
      </c>
      <c r="S175" s="335">
        <v>179286788</v>
      </c>
      <c r="T175" s="337" t="s">
        <v>436</v>
      </c>
      <c r="U175" s="402">
        <v>1</v>
      </c>
      <c r="V175" s="335" t="s">
        <v>46</v>
      </c>
      <c r="W175" s="33"/>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row>
    <row r="176" spans="6:51" ht="13" x14ac:dyDescent="0.3">
      <c r="F176" s="29"/>
      <c r="G176" s="29"/>
      <c r="H176" s="33"/>
      <c r="I176" s="33"/>
      <c r="J176" s="33"/>
      <c r="K176" s="33"/>
      <c r="L176" s="33"/>
      <c r="M176" s="33"/>
      <c r="N176" s="33"/>
      <c r="O176" s="33"/>
      <c r="P176" s="33"/>
      <c r="Q176" s="337">
        <v>175</v>
      </c>
      <c r="R176" s="334" t="s">
        <v>281</v>
      </c>
      <c r="S176" s="335">
        <v>179249836</v>
      </c>
      <c r="T176" s="337" t="s">
        <v>436</v>
      </c>
      <c r="U176" s="402">
        <v>1</v>
      </c>
      <c r="V176" s="335" t="s">
        <v>383</v>
      </c>
      <c r="W176" s="33"/>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row>
    <row r="177" spans="6:51" ht="13" x14ac:dyDescent="0.3">
      <c r="F177" s="29"/>
      <c r="G177" s="29"/>
      <c r="H177" s="29"/>
      <c r="I177" s="29"/>
      <c r="J177" s="29"/>
      <c r="K177" s="33"/>
      <c r="L177" s="33"/>
      <c r="M177" s="33"/>
      <c r="N177" s="33"/>
      <c r="O177" s="33"/>
      <c r="P177" s="33"/>
      <c r="Q177" s="337">
        <v>176</v>
      </c>
      <c r="R177" s="334" t="s">
        <v>282</v>
      </c>
      <c r="S177" s="335">
        <v>179478621</v>
      </c>
      <c r="T177" s="337" t="s">
        <v>436</v>
      </c>
      <c r="U177" s="402">
        <v>0.99990000000000001</v>
      </c>
      <c r="V177" s="335" t="s">
        <v>384</v>
      </c>
      <c r="W177" s="33"/>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row>
    <row r="178" spans="6:51" ht="13" x14ac:dyDescent="0.3">
      <c r="F178" s="29"/>
      <c r="G178" s="29"/>
      <c r="H178" s="29"/>
      <c r="I178" s="29"/>
      <c r="J178" s="29"/>
      <c r="K178" s="33"/>
      <c r="L178" s="33"/>
      <c r="M178" s="33"/>
      <c r="N178" s="33"/>
      <c r="O178" s="33"/>
      <c r="P178" s="33"/>
      <c r="Q178" s="337">
        <v>177</v>
      </c>
      <c r="R178" s="334" t="s">
        <v>283</v>
      </c>
      <c r="S178" s="335">
        <v>179340620</v>
      </c>
      <c r="T178" s="337" t="s">
        <v>436</v>
      </c>
      <c r="U178" s="402">
        <v>0.56140000000000001</v>
      </c>
      <c r="V178" s="336" t="s">
        <v>552</v>
      </c>
      <c r="W178" s="33"/>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row>
    <row r="179" spans="6:51" ht="13" x14ac:dyDescent="0.3">
      <c r="F179" s="29"/>
      <c r="G179" s="29"/>
      <c r="H179" s="29"/>
      <c r="I179" s="29"/>
      <c r="J179" s="29"/>
      <c r="K179" s="33"/>
      <c r="L179" s="33"/>
      <c r="M179" s="33"/>
      <c r="N179" s="33"/>
      <c r="O179" s="33"/>
      <c r="P179" s="33"/>
      <c r="Q179" s="407">
        <v>178</v>
      </c>
      <c r="R179" s="407" t="s">
        <v>284</v>
      </c>
      <c r="S179" s="339">
        <v>179901854</v>
      </c>
      <c r="T179" s="337" t="s">
        <v>436</v>
      </c>
      <c r="U179" s="402">
        <v>0.39090000000000003</v>
      </c>
      <c r="V179" s="336" t="s">
        <v>385</v>
      </c>
      <c r="W179" s="33"/>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row>
    <row r="180" spans="6:51" ht="13" x14ac:dyDescent="0.3">
      <c r="F180" s="29"/>
      <c r="G180" s="29"/>
      <c r="H180" s="29"/>
      <c r="I180" s="29"/>
      <c r="J180" s="29"/>
      <c r="K180" s="33"/>
      <c r="L180" s="33"/>
      <c r="M180" s="33"/>
      <c r="N180" s="33"/>
      <c r="O180" s="33"/>
      <c r="P180" s="33"/>
      <c r="Q180" s="337">
        <v>179</v>
      </c>
      <c r="R180" s="334" t="s">
        <v>285</v>
      </c>
      <c r="S180" s="335">
        <v>180193231</v>
      </c>
      <c r="T180" s="337" t="s">
        <v>432</v>
      </c>
      <c r="U180" s="402">
        <v>1</v>
      </c>
      <c r="V180" s="335" t="s">
        <v>46</v>
      </c>
      <c r="W180" s="33"/>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row>
    <row r="181" spans="6:51" ht="13" x14ac:dyDescent="0.3">
      <c r="F181" s="29"/>
      <c r="G181" s="29"/>
      <c r="H181" s="29"/>
      <c r="I181" s="29"/>
      <c r="J181" s="29"/>
      <c r="K181" s="33"/>
      <c r="L181" s="33"/>
      <c r="M181" s="33"/>
      <c r="N181" s="33"/>
      <c r="O181" s="33"/>
      <c r="P181" s="33"/>
      <c r="Q181" s="337">
        <v>180</v>
      </c>
      <c r="R181" s="334" t="s">
        <v>286</v>
      </c>
      <c r="S181" s="335">
        <v>180153137</v>
      </c>
      <c r="T181" s="337" t="s">
        <v>432</v>
      </c>
      <c r="U181" s="402">
        <v>1</v>
      </c>
      <c r="V181" s="335" t="s">
        <v>383</v>
      </c>
      <c r="W181" s="33"/>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row>
    <row r="182" spans="6:51" ht="13" x14ac:dyDescent="0.3">
      <c r="F182" s="29"/>
      <c r="G182" s="29"/>
      <c r="H182" s="29"/>
      <c r="I182" s="29"/>
      <c r="J182" s="29"/>
      <c r="K182" s="33"/>
      <c r="L182" s="33"/>
      <c r="M182" s="33"/>
      <c r="N182" s="33"/>
      <c r="O182" s="33"/>
      <c r="P182" s="33"/>
      <c r="Q182" s="337">
        <v>181</v>
      </c>
      <c r="R182" s="334" t="s">
        <v>287</v>
      </c>
      <c r="S182" s="335">
        <v>180373788</v>
      </c>
      <c r="T182" s="337" t="s">
        <v>432</v>
      </c>
      <c r="U182" s="402">
        <v>0.99980000000000002</v>
      </c>
      <c r="V182" s="335" t="s">
        <v>392</v>
      </c>
      <c r="W182" s="33"/>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row>
    <row r="183" spans="6:51" ht="13" x14ac:dyDescent="0.3">
      <c r="F183" s="29"/>
      <c r="G183" s="29"/>
      <c r="H183" s="29"/>
      <c r="I183" s="29"/>
      <c r="J183" s="29"/>
      <c r="K183" s="33"/>
      <c r="L183" s="33"/>
      <c r="M183" s="33"/>
      <c r="N183" s="33"/>
      <c r="O183" s="33"/>
      <c r="P183" s="33"/>
      <c r="Q183" s="337">
        <v>182</v>
      </c>
      <c r="R183" s="334" t="s">
        <v>288</v>
      </c>
      <c r="S183" s="335">
        <v>180102018</v>
      </c>
      <c r="T183" s="337" t="s">
        <v>432</v>
      </c>
      <c r="U183" s="403" t="s">
        <v>51</v>
      </c>
      <c r="V183" s="335" t="s">
        <v>588</v>
      </c>
      <c r="W183" s="33"/>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row>
    <row r="184" spans="6:51" ht="13" x14ac:dyDescent="0.3">
      <c r="F184" s="29"/>
      <c r="G184" s="29"/>
      <c r="H184" s="29"/>
      <c r="I184" s="29"/>
      <c r="J184" s="29"/>
      <c r="K184" s="33"/>
      <c r="L184" s="33"/>
      <c r="M184" s="33"/>
      <c r="N184" s="33"/>
      <c r="O184" s="33"/>
      <c r="P184" s="33"/>
      <c r="Q184" s="337">
        <v>183</v>
      </c>
      <c r="R184" s="334" t="s">
        <v>289</v>
      </c>
      <c r="S184" s="335">
        <v>281523640</v>
      </c>
      <c r="T184" s="337" t="s">
        <v>464</v>
      </c>
      <c r="U184" s="402">
        <v>1</v>
      </c>
      <c r="V184" s="335" t="s">
        <v>494</v>
      </c>
      <c r="W184" s="33"/>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row>
    <row r="185" spans="6:51" ht="13" x14ac:dyDescent="0.3">
      <c r="F185" s="29"/>
      <c r="G185" s="29"/>
      <c r="H185" s="29"/>
      <c r="I185" s="29"/>
      <c r="J185" s="29"/>
      <c r="K185" s="33"/>
      <c r="L185" s="33"/>
      <c r="M185" s="33"/>
      <c r="N185" s="33"/>
      <c r="O185" s="33"/>
      <c r="P185" s="33"/>
      <c r="Q185" s="337">
        <v>184</v>
      </c>
      <c r="R185" s="334" t="s">
        <v>290</v>
      </c>
      <c r="S185" s="335">
        <v>181522014</v>
      </c>
      <c r="T185" s="337" t="s">
        <v>464</v>
      </c>
      <c r="U185" s="402">
        <v>1</v>
      </c>
      <c r="V185" s="335" t="s">
        <v>494</v>
      </c>
      <c r="W185" s="33"/>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row>
    <row r="186" spans="6:51" ht="13" x14ac:dyDescent="0.3">
      <c r="F186" s="29"/>
      <c r="G186" s="29"/>
      <c r="H186" s="29"/>
      <c r="I186" s="29"/>
      <c r="J186" s="29"/>
      <c r="K186" s="33"/>
      <c r="L186" s="33"/>
      <c r="M186" s="33"/>
      <c r="N186" s="33"/>
      <c r="O186" s="33"/>
      <c r="P186" s="33"/>
      <c r="Q186" s="337">
        <v>185</v>
      </c>
      <c r="R186" s="334" t="s">
        <v>291</v>
      </c>
      <c r="S186" s="335">
        <v>182770817</v>
      </c>
      <c r="T186" s="337" t="s">
        <v>465</v>
      </c>
      <c r="U186" s="402">
        <v>1</v>
      </c>
      <c r="V186" s="335" t="s">
        <v>494</v>
      </c>
      <c r="W186" s="33"/>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row>
    <row r="187" spans="6:51" ht="13" x14ac:dyDescent="0.3">
      <c r="F187" s="29"/>
      <c r="G187" s="29"/>
      <c r="H187" s="29"/>
      <c r="I187" s="29"/>
      <c r="J187" s="29"/>
      <c r="K187" s="33"/>
      <c r="L187" s="33"/>
      <c r="M187" s="33"/>
      <c r="N187" s="33"/>
      <c r="O187" s="33"/>
      <c r="P187" s="33"/>
      <c r="Q187" s="337">
        <v>186</v>
      </c>
      <c r="R187" s="334" t="s">
        <v>292</v>
      </c>
      <c r="S187" s="335">
        <v>182701785</v>
      </c>
      <c r="T187" s="337" t="s">
        <v>465</v>
      </c>
      <c r="U187" s="402">
        <v>1</v>
      </c>
      <c r="V187" s="335" t="s">
        <v>552</v>
      </c>
      <c r="W187" s="33"/>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row>
    <row r="188" spans="6:51" ht="13" x14ac:dyDescent="0.3">
      <c r="F188" s="29"/>
      <c r="G188" s="29"/>
      <c r="H188" s="29"/>
      <c r="I188" s="29"/>
      <c r="J188" s="29"/>
      <c r="K188" s="33"/>
      <c r="L188" s="33"/>
      <c r="M188" s="33"/>
      <c r="N188" s="33"/>
      <c r="O188" s="33"/>
      <c r="P188" s="33"/>
      <c r="Q188" s="337">
        <v>187</v>
      </c>
      <c r="R188" s="334" t="s">
        <v>293</v>
      </c>
      <c r="S188" s="335">
        <v>182714850</v>
      </c>
      <c r="T188" s="337" t="s">
        <v>465</v>
      </c>
      <c r="U188" s="402">
        <v>0.99980000000000002</v>
      </c>
      <c r="V188" s="335" t="s">
        <v>384</v>
      </c>
      <c r="W188" s="33"/>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row>
    <row r="189" spans="6:51" ht="13" x14ac:dyDescent="0.3">
      <c r="F189" s="29"/>
      <c r="G189" s="29"/>
      <c r="H189" s="29"/>
      <c r="I189" s="29"/>
      <c r="J189" s="29"/>
      <c r="K189" s="33"/>
      <c r="L189" s="33"/>
      <c r="M189" s="33"/>
      <c r="N189" s="33"/>
      <c r="O189" s="33"/>
      <c r="P189" s="33"/>
      <c r="Q189" s="337">
        <v>188</v>
      </c>
      <c r="R189" s="334" t="s">
        <v>294</v>
      </c>
      <c r="S189" s="335">
        <v>182743364</v>
      </c>
      <c r="T189" s="337" t="s">
        <v>465</v>
      </c>
      <c r="U189" s="402">
        <v>1</v>
      </c>
      <c r="V189" s="335" t="s">
        <v>383</v>
      </c>
      <c r="W189" s="33"/>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row>
    <row r="190" spans="6:51" ht="13" x14ac:dyDescent="0.3">
      <c r="F190" s="29"/>
      <c r="G190" s="29"/>
      <c r="H190" s="29"/>
      <c r="I190" s="29"/>
      <c r="J190" s="29"/>
      <c r="K190" s="33"/>
      <c r="L190" s="33"/>
      <c r="M190" s="33"/>
      <c r="N190" s="33"/>
      <c r="O190" s="33"/>
      <c r="P190" s="33"/>
      <c r="Q190" s="337">
        <v>189</v>
      </c>
      <c r="R190" s="334" t="s">
        <v>295</v>
      </c>
      <c r="S190" s="335">
        <v>183843314</v>
      </c>
      <c r="T190" s="337" t="s">
        <v>466</v>
      </c>
      <c r="U190" s="402">
        <v>0.99565000000000003</v>
      </c>
      <c r="V190" s="335" t="s">
        <v>384</v>
      </c>
      <c r="W190" s="33"/>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row>
    <row r="191" spans="6:51" ht="13" x14ac:dyDescent="0.3">
      <c r="F191" s="29"/>
      <c r="G191" s="29"/>
      <c r="H191" s="29"/>
      <c r="I191" s="29"/>
      <c r="J191" s="29"/>
      <c r="K191" s="33"/>
      <c r="L191" s="33"/>
      <c r="M191" s="33"/>
      <c r="N191" s="33"/>
      <c r="O191" s="33"/>
      <c r="P191" s="33"/>
      <c r="Q191" s="337">
        <v>190</v>
      </c>
      <c r="R191" s="334" t="s">
        <v>296</v>
      </c>
      <c r="S191" s="335">
        <v>183633981</v>
      </c>
      <c r="T191" s="337" t="s">
        <v>466</v>
      </c>
      <c r="U191" s="402">
        <v>1</v>
      </c>
      <c r="V191" s="335" t="s">
        <v>383</v>
      </c>
      <c r="W191" s="33"/>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row>
    <row r="192" spans="6:51" ht="13" x14ac:dyDescent="0.3">
      <c r="F192" s="29"/>
      <c r="G192" s="29"/>
      <c r="H192" s="29"/>
      <c r="I192" s="29"/>
      <c r="J192" s="29"/>
      <c r="K192" s="33"/>
      <c r="L192" s="33"/>
      <c r="M192" s="33"/>
      <c r="N192" s="33"/>
      <c r="O192" s="33"/>
      <c r="P192" s="33"/>
      <c r="Q192" s="337">
        <v>191</v>
      </c>
      <c r="R192" s="334" t="s">
        <v>297</v>
      </c>
      <c r="S192" s="335">
        <v>183605327</v>
      </c>
      <c r="T192" s="337" t="s">
        <v>466</v>
      </c>
      <c r="U192" s="402">
        <v>1</v>
      </c>
      <c r="V192" s="335" t="s">
        <v>552</v>
      </c>
      <c r="W192" s="33"/>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row>
    <row r="193" spans="6:51" ht="13" x14ac:dyDescent="0.3">
      <c r="F193" s="29"/>
      <c r="G193" s="29"/>
      <c r="H193" s="29"/>
      <c r="I193" s="29"/>
      <c r="J193" s="29"/>
      <c r="K193" s="33"/>
      <c r="L193" s="33"/>
      <c r="M193" s="33"/>
      <c r="N193" s="33"/>
      <c r="O193" s="33"/>
      <c r="P193" s="33"/>
      <c r="Q193" s="337">
        <v>192</v>
      </c>
      <c r="R193" s="334" t="s">
        <v>298</v>
      </c>
      <c r="S193" s="335">
        <v>183606952</v>
      </c>
      <c r="T193" s="337" t="s">
        <v>466</v>
      </c>
      <c r="U193" s="402">
        <v>1</v>
      </c>
      <c r="V193" s="336" t="s">
        <v>552</v>
      </c>
      <c r="W193" s="33"/>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row>
    <row r="194" spans="6:51" ht="13" x14ac:dyDescent="0.3">
      <c r="F194" s="29"/>
      <c r="G194" s="29"/>
      <c r="H194" s="29"/>
      <c r="I194" s="29"/>
      <c r="J194" s="29"/>
      <c r="K194" s="33"/>
      <c r="L194" s="33"/>
      <c r="M194" s="33"/>
      <c r="N194" s="33"/>
      <c r="O194" s="33"/>
      <c r="P194" s="33"/>
      <c r="Q194" s="337">
        <v>193</v>
      </c>
      <c r="R194" s="334" t="s">
        <v>299</v>
      </c>
      <c r="S194" s="335">
        <v>283667080</v>
      </c>
      <c r="T194" s="337" t="s">
        <v>466</v>
      </c>
      <c r="U194" s="402">
        <v>1</v>
      </c>
      <c r="V194" s="335" t="s">
        <v>46</v>
      </c>
      <c r="W194" s="33"/>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row>
    <row r="195" spans="6:51" ht="13" x14ac:dyDescent="0.3">
      <c r="F195" s="29"/>
      <c r="G195" s="29"/>
      <c r="H195" s="29"/>
      <c r="I195" s="29"/>
      <c r="J195" s="29"/>
      <c r="K195" s="33"/>
      <c r="L195" s="33"/>
      <c r="M195" s="33"/>
      <c r="N195" s="33"/>
      <c r="O195" s="33"/>
      <c r="P195" s="33"/>
      <c r="Q195" s="407">
        <v>194</v>
      </c>
      <c r="R195" s="407" t="s">
        <v>300</v>
      </c>
      <c r="S195" s="339">
        <v>300083878</v>
      </c>
      <c r="T195" s="337" t="s">
        <v>466</v>
      </c>
      <c r="U195" s="402">
        <v>0.26946999999999999</v>
      </c>
      <c r="V195" s="336" t="s">
        <v>385</v>
      </c>
      <c r="W195" s="33"/>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row>
    <row r="196" spans="6:51" ht="13" x14ac:dyDescent="0.3">
      <c r="F196" s="29"/>
      <c r="G196" s="29"/>
      <c r="H196" s="29"/>
      <c r="I196" s="29"/>
      <c r="J196" s="29"/>
      <c r="K196" s="33"/>
      <c r="L196" s="33"/>
      <c r="M196" s="33"/>
      <c r="N196" s="33"/>
      <c r="O196" s="33"/>
      <c r="P196" s="33"/>
      <c r="Q196" s="406">
        <v>195</v>
      </c>
      <c r="R196" s="334" t="s">
        <v>301</v>
      </c>
      <c r="S196" s="335">
        <v>184552774</v>
      </c>
      <c r="T196" s="337" t="s">
        <v>467</v>
      </c>
      <c r="U196" s="402">
        <v>1</v>
      </c>
      <c r="V196" s="335" t="s">
        <v>392</v>
      </c>
      <c r="W196" s="33"/>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row>
    <row r="197" spans="6:51" ht="13" x14ac:dyDescent="0.3">
      <c r="F197" s="29"/>
      <c r="G197" s="29"/>
      <c r="H197" s="29"/>
      <c r="I197" s="29"/>
      <c r="J197" s="29"/>
      <c r="K197" s="33"/>
      <c r="L197" s="33"/>
      <c r="M197" s="33"/>
      <c r="N197" s="33"/>
      <c r="O197" s="33"/>
      <c r="P197" s="33"/>
      <c r="Q197" s="337">
        <v>196</v>
      </c>
      <c r="R197" s="334" t="s">
        <v>302</v>
      </c>
      <c r="S197" s="335">
        <v>184827583</v>
      </c>
      <c r="T197" s="337" t="s">
        <v>467</v>
      </c>
      <c r="U197" s="402">
        <v>0.99555400000000005</v>
      </c>
      <c r="V197" s="335" t="s">
        <v>384</v>
      </c>
      <c r="W197" s="33"/>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row>
    <row r="198" spans="6:51" ht="13" x14ac:dyDescent="0.3">
      <c r="F198" s="29"/>
      <c r="G198" s="29"/>
      <c r="H198" s="29"/>
      <c r="I198" s="29"/>
      <c r="J198" s="29"/>
      <c r="K198" s="33"/>
      <c r="L198" s="33"/>
      <c r="M198" s="33"/>
      <c r="N198" s="33"/>
      <c r="O198" s="33"/>
      <c r="P198" s="33"/>
      <c r="Q198" s="406">
        <v>197</v>
      </c>
      <c r="R198" s="334" t="s">
        <v>303</v>
      </c>
      <c r="S198" s="335">
        <v>184626819</v>
      </c>
      <c r="T198" s="337" t="s">
        <v>467</v>
      </c>
      <c r="U198" s="402">
        <v>1</v>
      </c>
      <c r="V198" s="335" t="s">
        <v>383</v>
      </c>
      <c r="W198" s="33"/>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row>
    <row r="199" spans="6:51" ht="13" x14ac:dyDescent="0.3">
      <c r="F199" s="29"/>
      <c r="G199" s="29"/>
      <c r="H199" s="29"/>
      <c r="I199" s="29"/>
      <c r="J199" s="29"/>
      <c r="K199" s="33"/>
      <c r="L199" s="33"/>
      <c r="M199" s="33"/>
      <c r="N199" s="33"/>
      <c r="O199" s="33"/>
      <c r="P199" s="33"/>
      <c r="Q199" s="337">
        <v>198</v>
      </c>
      <c r="R199" s="334" t="s">
        <v>304</v>
      </c>
      <c r="S199" s="335">
        <v>184536236</v>
      </c>
      <c r="T199" s="337" t="s">
        <v>467</v>
      </c>
      <c r="U199" s="402">
        <v>1</v>
      </c>
      <c r="V199" s="335" t="s">
        <v>46</v>
      </c>
      <c r="W199" s="33"/>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row>
    <row r="200" spans="6:51" ht="13" x14ac:dyDescent="0.3">
      <c r="F200" s="29"/>
      <c r="G200" s="29"/>
      <c r="H200" s="29"/>
      <c r="I200" s="29"/>
      <c r="J200" s="29"/>
      <c r="K200" s="33"/>
      <c r="L200" s="33"/>
      <c r="M200" s="33"/>
      <c r="N200" s="33"/>
      <c r="O200" s="33"/>
      <c r="P200" s="33"/>
      <c r="Q200" s="406">
        <v>199</v>
      </c>
      <c r="R200" s="334" t="s">
        <v>305</v>
      </c>
      <c r="S200" s="335">
        <v>185304657</v>
      </c>
      <c r="T200" s="337" t="s">
        <v>448</v>
      </c>
      <c r="U200" s="402">
        <v>0.99360000000000004</v>
      </c>
      <c r="V200" s="335" t="s">
        <v>383</v>
      </c>
      <c r="W200" s="33"/>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row>
    <row r="201" spans="6:51" ht="13" x14ac:dyDescent="0.3">
      <c r="F201" s="29"/>
      <c r="G201" s="29"/>
      <c r="H201" s="29"/>
      <c r="I201" s="29"/>
      <c r="J201" s="29"/>
      <c r="K201" s="33"/>
      <c r="L201" s="33"/>
      <c r="M201" s="33"/>
      <c r="N201" s="33"/>
      <c r="O201" s="33"/>
      <c r="P201" s="33"/>
      <c r="Q201" s="337">
        <v>200</v>
      </c>
      <c r="R201" s="334" t="s">
        <v>306</v>
      </c>
      <c r="S201" s="335">
        <v>185492166</v>
      </c>
      <c r="T201" s="337" t="s">
        <v>448</v>
      </c>
      <c r="U201" s="402">
        <v>0.99850000000000005</v>
      </c>
      <c r="V201" s="335" t="s">
        <v>384</v>
      </c>
      <c r="W201" s="33"/>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row>
    <row r="202" spans="6:51" ht="13" x14ac:dyDescent="0.3">
      <c r="F202" s="29"/>
      <c r="G202" s="29"/>
      <c r="H202" s="29"/>
      <c r="I202" s="29"/>
      <c r="J202" s="29"/>
      <c r="K202" s="33"/>
      <c r="L202" s="33"/>
      <c r="M202" s="33"/>
      <c r="N202" s="33"/>
      <c r="O202" s="33"/>
      <c r="P202" s="33"/>
      <c r="Q202" s="406">
        <v>201</v>
      </c>
      <c r="R202" s="334" t="s">
        <v>307</v>
      </c>
      <c r="S202" s="335">
        <v>185105324</v>
      </c>
      <c r="T202" s="337" t="s">
        <v>448</v>
      </c>
      <c r="U202" s="402">
        <v>1</v>
      </c>
      <c r="V202" s="336" t="s">
        <v>552</v>
      </c>
      <c r="W202" s="33"/>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row>
    <row r="203" spans="6:51" ht="13" x14ac:dyDescent="0.3">
      <c r="F203" s="29"/>
      <c r="G203" s="29"/>
      <c r="H203" s="29"/>
      <c r="I203" s="29"/>
      <c r="J203" s="29"/>
      <c r="K203" s="33"/>
      <c r="L203" s="33"/>
      <c r="M203" s="33"/>
      <c r="N203" s="33"/>
      <c r="O203" s="33"/>
      <c r="P203" s="33"/>
      <c r="Q203" s="337">
        <v>202</v>
      </c>
      <c r="R203" s="334" t="s">
        <v>308</v>
      </c>
      <c r="S203" s="335">
        <v>185179431</v>
      </c>
      <c r="T203" s="337" t="s">
        <v>448</v>
      </c>
      <c r="U203" s="402">
        <v>1</v>
      </c>
      <c r="V203" s="335" t="s">
        <v>552</v>
      </c>
      <c r="W203" s="33"/>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row>
    <row r="204" spans="6:51" ht="13" x14ac:dyDescent="0.3">
      <c r="F204" s="29"/>
      <c r="G204" s="29"/>
      <c r="H204" s="29"/>
      <c r="I204" s="29"/>
      <c r="J204" s="29"/>
      <c r="K204" s="33"/>
      <c r="L204" s="33"/>
      <c r="M204" s="33"/>
      <c r="N204" s="33"/>
      <c r="O204" s="33"/>
      <c r="P204" s="33"/>
      <c r="Q204" s="406">
        <v>203</v>
      </c>
      <c r="R204" s="334" t="s">
        <v>309</v>
      </c>
      <c r="S204" s="335">
        <v>185108391</v>
      </c>
      <c r="T204" s="337" t="s">
        <v>448</v>
      </c>
      <c r="U204" s="402">
        <v>1</v>
      </c>
      <c r="V204" s="345" t="s">
        <v>392</v>
      </c>
      <c r="W204" s="33"/>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row>
    <row r="205" spans="6:51" ht="13" x14ac:dyDescent="0.3">
      <c r="F205" s="29"/>
      <c r="G205" s="29"/>
      <c r="H205" s="29"/>
      <c r="I205" s="29"/>
      <c r="J205" s="29"/>
      <c r="K205" s="33"/>
      <c r="L205" s="33"/>
      <c r="M205" s="33"/>
      <c r="N205" s="33"/>
      <c r="O205" s="33"/>
      <c r="P205" s="33"/>
      <c r="Q205" s="337">
        <v>204</v>
      </c>
      <c r="R205" s="334" t="s">
        <v>390</v>
      </c>
      <c r="S205" s="335">
        <v>124135580</v>
      </c>
      <c r="T205" s="337" t="s">
        <v>420</v>
      </c>
      <c r="U205" s="404">
        <v>0.99770000000000003</v>
      </c>
      <c r="V205" s="345" t="s">
        <v>384</v>
      </c>
      <c r="W205" s="33"/>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row>
    <row r="206" spans="6:51" ht="13" x14ac:dyDescent="0.3">
      <c r="F206" s="29"/>
      <c r="G206" s="29"/>
      <c r="H206" s="29"/>
      <c r="I206" s="29"/>
      <c r="J206" s="29"/>
      <c r="K206" s="33"/>
      <c r="L206" s="33"/>
      <c r="M206" s="33"/>
      <c r="N206" s="33"/>
      <c r="O206" s="33"/>
      <c r="P206" s="33"/>
      <c r="Q206" s="407">
        <v>205</v>
      </c>
      <c r="R206" s="407" t="s">
        <v>310</v>
      </c>
      <c r="S206" s="339">
        <v>120545849</v>
      </c>
      <c r="T206" s="337" t="s">
        <v>420</v>
      </c>
      <c r="U206" s="405">
        <v>0.87039999999999995</v>
      </c>
      <c r="V206" s="408" t="s">
        <v>383</v>
      </c>
      <c r="W206" s="33"/>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row>
    <row r="207" spans="6:51" ht="13" x14ac:dyDescent="0.3">
      <c r="F207" s="29"/>
      <c r="G207" s="29"/>
      <c r="H207" s="29"/>
      <c r="I207" s="29"/>
      <c r="J207" s="29"/>
      <c r="K207" s="33"/>
      <c r="L207" s="33"/>
      <c r="M207" s="33"/>
      <c r="N207" s="33"/>
      <c r="O207" s="33"/>
      <c r="P207" s="33"/>
      <c r="Q207" s="337">
        <v>206</v>
      </c>
      <c r="R207" s="334" t="s">
        <v>311</v>
      </c>
      <c r="S207" s="335">
        <v>302683277</v>
      </c>
      <c r="T207" s="337" t="s">
        <v>420</v>
      </c>
      <c r="U207" s="404">
        <v>1</v>
      </c>
      <c r="V207" s="335" t="s">
        <v>46</v>
      </c>
      <c r="W207" s="33"/>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row>
    <row r="208" spans="6:51" ht="13" x14ac:dyDescent="0.3">
      <c r="F208" s="29"/>
      <c r="G208" s="29"/>
      <c r="H208" s="29"/>
      <c r="I208" s="29"/>
      <c r="J208" s="29"/>
      <c r="K208" s="33"/>
      <c r="L208" s="33"/>
      <c r="M208" s="33"/>
      <c r="N208" s="33"/>
      <c r="O208" s="33"/>
      <c r="P208" s="33"/>
      <c r="Q208" s="337">
        <v>207</v>
      </c>
      <c r="R208" s="334" t="s">
        <v>312</v>
      </c>
      <c r="S208" s="335">
        <v>120153047</v>
      </c>
      <c r="T208" s="337" t="s">
        <v>420</v>
      </c>
      <c r="U208" s="404">
        <v>1</v>
      </c>
      <c r="V208" s="336" t="s">
        <v>552</v>
      </c>
      <c r="W208" s="33"/>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row>
    <row r="209" spans="6:51" ht="13" x14ac:dyDescent="0.3">
      <c r="F209" s="29"/>
      <c r="G209" s="29"/>
      <c r="H209" s="29"/>
      <c r="I209" s="29"/>
      <c r="J209" s="29"/>
      <c r="K209" s="33"/>
      <c r="L209" s="33"/>
      <c r="M209" s="33"/>
      <c r="N209" s="33"/>
      <c r="O209" s="33"/>
      <c r="P209" s="33"/>
      <c r="Q209" s="337">
        <v>208</v>
      </c>
      <c r="R209" s="334" t="s">
        <v>313</v>
      </c>
      <c r="S209" s="335">
        <v>120750163</v>
      </c>
      <c r="T209" s="337" t="s">
        <v>420</v>
      </c>
      <c r="U209" s="404">
        <v>1</v>
      </c>
      <c r="V209" s="335" t="s">
        <v>392</v>
      </c>
      <c r="W209" s="33"/>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row>
    <row r="210" spans="6:51" ht="13" x14ac:dyDescent="0.3">
      <c r="F210" s="29"/>
      <c r="G210" s="29"/>
      <c r="H210" s="29"/>
      <c r="I210" s="29"/>
      <c r="J210" s="29"/>
      <c r="K210" s="33"/>
      <c r="L210" s="33"/>
      <c r="M210" s="33"/>
      <c r="N210" s="33"/>
      <c r="O210" s="33"/>
      <c r="P210" s="33"/>
      <c r="Q210" s="337">
        <v>209</v>
      </c>
      <c r="R210" s="334" t="s">
        <v>314</v>
      </c>
      <c r="S210" s="335">
        <v>124644360</v>
      </c>
      <c r="T210" s="337" t="s">
        <v>420</v>
      </c>
      <c r="U210" s="405" t="s">
        <v>51</v>
      </c>
      <c r="V210" s="335" t="s">
        <v>46</v>
      </c>
      <c r="W210" s="33"/>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row>
    <row r="211" spans="6:51" ht="13" x14ac:dyDescent="0.3">
      <c r="F211" s="29"/>
      <c r="G211" s="29"/>
      <c r="H211" s="29"/>
      <c r="I211" s="29"/>
      <c r="J211" s="29"/>
      <c r="K211" s="33"/>
      <c r="L211" s="33"/>
      <c r="M211" s="33"/>
      <c r="N211" s="33"/>
      <c r="O211" s="33"/>
      <c r="P211" s="33"/>
      <c r="Q211" s="337">
        <v>210</v>
      </c>
      <c r="R211" s="334" t="s">
        <v>315</v>
      </c>
      <c r="S211" s="335">
        <v>124568293</v>
      </c>
      <c r="T211" s="337" t="s">
        <v>420</v>
      </c>
      <c r="U211" s="405" t="s">
        <v>51</v>
      </c>
      <c r="V211" s="335" t="s">
        <v>552</v>
      </c>
      <c r="W211" s="33"/>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row>
    <row r="212" spans="6:51" ht="13" x14ac:dyDescent="0.3">
      <c r="Q212" s="455">
        <v>211</v>
      </c>
      <c r="R212" s="456" t="s">
        <v>316</v>
      </c>
      <c r="S212" s="457">
        <v>120125820</v>
      </c>
      <c r="T212" s="455" t="s">
        <v>420</v>
      </c>
      <c r="U212" s="458">
        <v>1</v>
      </c>
      <c r="V212" s="459" t="s">
        <v>552</v>
      </c>
      <c r="AY212" s="29"/>
    </row>
    <row r="213" spans="6:51" ht="13" x14ac:dyDescent="0.3">
      <c r="Q213" s="460">
        <v>212</v>
      </c>
      <c r="R213" s="460" t="s">
        <v>317</v>
      </c>
      <c r="S213" s="461">
        <v>181705485</v>
      </c>
      <c r="T213" s="455" t="s">
        <v>420</v>
      </c>
      <c r="U213" s="458">
        <v>0.75021499999999997</v>
      </c>
      <c r="V213" s="461" t="s">
        <v>385</v>
      </c>
      <c r="AY213" s="29"/>
    </row>
    <row r="214" spans="6:51" ht="13" x14ac:dyDescent="0.3">
      <c r="Q214" s="455">
        <v>213</v>
      </c>
      <c r="R214" s="456" t="s">
        <v>482</v>
      </c>
      <c r="S214" s="457">
        <v>123615345</v>
      </c>
      <c r="T214" s="455" t="s">
        <v>420</v>
      </c>
      <c r="U214" s="462">
        <v>1</v>
      </c>
      <c r="V214" s="457" t="s">
        <v>392</v>
      </c>
      <c r="AY214" s="29"/>
    </row>
    <row r="215" spans="6:51" ht="13" x14ac:dyDescent="0.3">
      <c r="Q215" s="455">
        <v>214</v>
      </c>
      <c r="R215" s="456" t="s">
        <v>318</v>
      </c>
      <c r="S215" s="457">
        <v>304195262</v>
      </c>
      <c r="T215" s="455" t="s">
        <v>420</v>
      </c>
      <c r="U215" s="462" t="s">
        <v>51</v>
      </c>
      <c r="V215" s="459" t="s">
        <v>552</v>
      </c>
      <c r="AY215" s="29"/>
    </row>
    <row r="216" spans="6:51" ht="13" x14ac:dyDescent="0.3">
      <c r="Q216" s="455">
        <v>215</v>
      </c>
      <c r="R216" s="456" t="s">
        <v>319</v>
      </c>
      <c r="S216" s="457">
        <v>186442084</v>
      </c>
      <c r="T216" s="455" t="s">
        <v>433</v>
      </c>
      <c r="U216" s="463">
        <v>1</v>
      </c>
      <c r="V216" s="461" t="s">
        <v>494</v>
      </c>
    </row>
    <row r="217" spans="6:51" ht="13" x14ac:dyDescent="0.3">
      <c r="Q217" s="455">
        <v>216</v>
      </c>
      <c r="R217" s="456" t="s">
        <v>320</v>
      </c>
      <c r="S217" s="457">
        <v>186063262</v>
      </c>
      <c r="T217" s="455" t="s">
        <v>433</v>
      </c>
      <c r="U217" s="463">
        <v>1</v>
      </c>
      <c r="V217" s="461" t="s">
        <v>494</v>
      </c>
    </row>
    <row r="218" spans="6:51" ht="13" x14ac:dyDescent="0.3">
      <c r="Q218" s="455">
        <v>217</v>
      </c>
      <c r="R218" s="456" t="s">
        <v>321</v>
      </c>
      <c r="S218" s="457">
        <v>302409486</v>
      </c>
      <c r="T218" s="455" t="s">
        <v>433</v>
      </c>
      <c r="U218" s="464" t="s">
        <v>51</v>
      </c>
      <c r="V218" s="461" t="s">
        <v>46</v>
      </c>
    </row>
    <row r="219" spans="6:51" ht="13" x14ac:dyDescent="0.3">
      <c r="Q219" s="455">
        <v>218</v>
      </c>
      <c r="R219" s="456" t="s">
        <v>322</v>
      </c>
      <c r="S219" s="457">
        <v>155498117</v>
      </c>
      <c r="T219" s="455" t="s">
        <v>468</v>
      </c>
      <c r="U219" s="463">
        <v>1</v>
      </c>
      <c r="V219" s="461" t="s">
        <v>552</v>
      </c>
    </row>
    <row r="220" spans="6:51" ht="13" x14ac:dyDescent="0.3">
      <c r="Q220" s="455">
        <v>219</v>
      </c>
      <c r="R220" s="456" t="s">
        <v>323</v>
      </c>
      <c r="S220" s="457">
        <v>110087517</v>
      </c>
      <c r="T220" s="455" t="s">
        <v>468</v>
      </c>
      <c r="U220" s="463">
        <v>1</v>
      </c>
      <c r="V220" s="461" t="s">
        <v>384</v>
      </c>
    </row>
    <row r="221" spans="6:51" ht="13" x14ac:dyDescent="0.3">
      <c r="Q221" s="455">
        <v>220</v>
      </c>
      <c r="R221" s="456" t="s">
        <v>324</v>
      </c>
      <c r="S221" s="457">
        <v>187801768</v>
      </c>
      <c r="T221" s="455" t="s">
        <v>469</v>
      </c>
      <c r="U221" s="463">
        <v>1</v>
      </c>
      <c r="V221" s="461" t="s">
        <v>552</v>
      </c>
    </row>
    <row r="222" spans="6:51" ht="13" x14ac:dyDescent="0.3">
      <c r="R222" s="456"/>
      <c r="S222" s="457"/>
      <c r="T222" s="465"/>
      <c r="U222" s="457"/>
      <c r="V222" s="455"/>
    </row>
    <row r="223" spans="6:51" ht="13" x14ac:dyDescent="0.3">
      <c r="R223" s="456"/>
      <c r="S223" s="457"/>
      <c r="T223" s="465"/>
      <c r="U223" s="457"/>
      <c r="V223" s="455"/>
    </row>
    <row r="224" spans="6:51" ht="13" x14ac:dyDescent="0.3">
      <c r="R224" s="456"/>
      <c r="S224" s="457"/>
      <c r="T224" s="465"/>
      <c r="U224" s="457"/>
      <c r="V224" s="455"/>
    </row>
    <row r="225" spans="18:22" ht="13" x14ac:dyDescent="0.3">
      <c r="R225" s="456"/>
      <c r="S225" s="457"/>
      <c r="T225" s="465"/>
      <c r="U225" s="457"/>
      <c r="V225" s="455"/>
    </row>
    <row r="226" spans="18:22" ht="13" x14ac:dyDescent="0.3">
      <c r="R226" s="456"/>
      <c r="S226" s="457"/>
      <c r="T226" s="465"/>
      <c r="U226" s="457"/>
      <c r="V226" s="455"/>
    </row>
    <row r="227" spans="18:22" ht="13" x14ac:dyDescent="0.3">
      <c r="R227" s="456"/>
      <c r="S227" s="457"/>
      <c r="T227" s="465"/>
      <c r="U227" s="457"/>
      <c r="V227" s="455"/>
    </row>
    <row r="228" spans="18:22" ht="13" x14ac:dyDescent="0.3">
      <c r="R228" s="456"/>
      <c r="S228" s="457"/>
      <c r="T228" s="465"/>
      <c r="U228" s="457"/>
      <c r="V228" s="455"/>
    </row>
    <row r="229" spans="18:22" ht="13" x14ac:dyDescent="0.3">
      <c r="R229" s="456"/>
      <c r="S229" s="457"/>
      <c r="T229" s="465"/>
      <c r="U229" s="457"/>
      <c r="V229" s="455"/>
    </row>
    <row r="230" spans="18:22" ht="13" x14ac:dyDescent="0.3">
      <c r="R230" s="456"/>
      <c r="S230" s="457"/>
      <c r="T230" s="465"/>
      <c r="U230" s="457"/>
      <c r="V230" s="455"/>
    </row>
    <row r="231" spans="18:22" ht="14.5" x14ac:dyDescent="0.35">
      <c r="R231" s="466"/>
      <c r="S231" s="466"/>
      <c r="T231" s="466"/>
      <c r="U231" s="466"/>
    </row>
    <row r="232" spans="18:22" ht="14.5" x14ac:dyDescent="0.35">
      <c r="R232" s="466"/>
      <c r="S232" s="466"/>
      <c r="T232" s="466"/>
      <c r="U232" s="466"/>
    </row>
    <row r="234" spans="18:22" ht="14.5" x14ac:dyDescent="0.35">
      <c r="R234" s="466"/>
      <c r="S234" s="467"/>
      <c r="T234" s="466"/>
      <c r="U234" s="466"/>
    </row>
    <row r="235" spans="18:22" ht="14.5" x14ac:dyDescent="0.35">
      <c r="R235" s="466"/>
      <c r="S235" s="467"/>
      <c r="T235" s="466"/>
      <c r="U235" s="466"/>
    </row>
  </sheetData>
  <sheetProtection algorithmName="SHA-512" hashValue="2AFSqRGm02VxMQtcaJxp4FDbOPcU/uphG7RaRmTg0RX3ny+iruzfMTfypM9JYleeFK3hL/yP12KxjaGwsA/SDQ==" saltValue="g2pr2m/Vd8746p4DWT8lIA==" spinCount="100000" sheet="1" selectLockedCells="1"/>
  <autoFilter ref="R1:V1" xr:uid="{00000000-0009-0000-0000-000000000000}">
    <sortState xmlns:xlrd2="http://schemas.microsoft.com/office/spreadsheetml/2017/richdata2" ref="R2:V236">
      <sortCondition ref="V1"/>
    </sortState>
  </autoFilter>
  <dataConsolidate/>
  <mergeCells count="30">
    <mergeCell ref="C15:D15"/>
    <mergeCell ref="C17:D17"/>
    <mergeCell ref="C16:D16"/>
    <mergeCell ref="C24:E24"/>
    <mergeCell ref="D2:E4"/>
    <mergeCell ref="C10:E10"/>
    <mergeCell ref="C12:E12"/>
    <mergeCell ref="C14:E14"/>
    <mergeCell ref="B6:E6"/>
    <mergeCell ref="C8:E8"/>
    <mergeCell ref="C9:E9"/>
    <mergeCell ref="C11:E11"/>
    <mergeCell ref="C18:D18"/>
    <mergeCell ref="C19:D19"/>
    <mergeCell ref="C20:D20"/>
    <mergeCell ref="C21:D21"/>
    <mergeCell ref="C129:E129"/>
    <mergeCell ref="C121:E121"/>
    <mergeCell ref="C31:E31"/>
    <mergeCell ref="C32:E32"/>
    <mergeCell ref="C126:E126"/>
    <mergeCell ref="C127:E127"/>
    <mergeCell ref="C50:E50"/>
    <mergeCell ref="C108:E108"/>
    <mergeCell ref="C23:E23"/>
    <mergeCell ref="C128:E128"/>
    <mergeCell ref="C29:E29"/>
    <mergeCell ref="C30:E30"/>
    <mergeCell ref="C26:E26"/>
    <mergeCell ref="C27:E27"/>
  </mergeCells>
  <phoneticPr fontId="14" type="noConversion"/>
  <conditionalFormatting sqref="C104 E104">
    <cfRule type="cellIs" dxfId="40" priority="5" stopIfTrue="1" operator="notEqual">
      <formula>"Balansas"</formula>
    </cfRule>
  </conditionalFormatting>
  <dataValidations xWindow="806" yWindow="488" count="22">
    <dataValidation allowBlank="1" showErrorMessage="1" sqref="B31:B32" xr:uid="{00000000-0002-0000-0000-000000000000}"/>
    <dataValidation type="whole" allowBlank="1" showErrorMessage="1" prompt="Nurodykite identifikacinį numerį (juridinio asmens kodą)" sqref="C10:E10" xr:uid="{00000000-0002-0000-0000-000001000000}">
      <formula1>0</formula1>
      <formula2>9999999999999990000</formula2>
    </dataValidation>
    <dataValidation type="list" allowBlank="1" showInputMessage="1" showErrorMessage="1" prompt="Prašome pasirinkti atsakymą" sqref="C26:E26" xr:uid="{00000000-0002-0000-0000-000002000000}">
      <formula1>"Taip, Ne"</formula1>
    </dataValidation>
    <dataValidation allowBlank="1" showInputMessage="1" showErrorMessage="1" prompt="Jei balansas susibalansuoja, matysite žodį „Balansas“; jei nesibalansuoja - matysite disbalanso dydį (skirtumą)" sqref="B104:E104" xr:uid="{00000000-0002-0000-0000-000003000000}"/>
    <dataValidation allowBlank="1" showInputMessage="1" showErrorMessage="1" prompt="Pildoma, jei įmonės balanse šie įsipareigojimai pateikiami atskirai nuo ilgalaikių ir trumpalaikių įsipareigojimų." sqref="B100:E100" xr:uid="{00000000-0002-0000-0000-000004000000}"/>
    <dataValidation allowBlank="1" showInputMessage="1" showErrorMessage="1" prompt="Pildoma tik akcinių bendrovių / uždarųjų akcinių bendrovių." sqref="B75:E75" xr:uid="{00000000-0002-0000-0000-000005000000}"/>
    <dataValidation allowBlank="1" showInputMessage="1" showErrorMessage="1" prompt="Pildoma savivaldybės įmonių, turinčių atitinkamo turto." sqref="B76:E76" xr:uid="{00000000-0002-0000-0000-000006000000}"/>
    <dataValidation allowBlank="1" showInputMessage="1" showErrorMessage="1" prompt="Pildoma, jei įmonės balanse šis turtas pateikiamas atskirai nuo ilgalaikio ir trumpalaikio turto." sqref="B70:E70" xr:uid="{00000000-0002-0000-0000-000007000000}"/>
    <dataValidation allowBlank="1" showInputMessage="1" showErrorMessage="1" prompt="Į šią sumą turi būti įtraukta ilgalaikės skolos kredito įstaigoms, skoliniai įsipareigojimai ir nuomos įsipareigojimai." sqref="B91:E91" xr:uid="{00000000-0002-0000-0000-000008000000}"/>
    <dataValidation allowBlank="1" showInputMessage="1" showErrorMessage="1" prompt="Į šią sumą turi būti įtraukta skolų kredito įstaigoms, skolinių įsipareigojimų ir nuomos įsipareigojimų einamųjų metų dalis." sqref="B94:E94" xr:uid="{00000000-0002-0000-0000-000009000000}"/>
    <dataValidation allowBlank="1" showInputMessage="1" showErrorMessage="1" prompt="Nurodykite visų kontroliuojamų įmonių pavadinimus." sqref="C27:E27" xr:uid="{00000000-0002-0000-0000-00000A000000}"/>
    <dataValidation allowBlank="1" showInputMessage="1" showErrorMessage="1" prompt="Jei įmonės teisinė forma yra AB arba UAB, nurodykite penkis didžiausius bendrovės akcininkus; jei įmonės teisinė forma yra SĮ, šios dalies pildyti nereikia." sqref="B15" xr:uid="{00000000-0002-0000-0000-00000B000000}"/>
    <dataValidation allowBlank="1" showInputMessage="1" showErrorMessage="1" prompt="Jeigu bendrovės akcijas valdo daugiau nei viena savivaldybė, nurodykite akcijų dalį, kurią valdo daugiausiai akcijų valdanti savivaldybė._x000a__x000a_Jeigu įmonės teisinė forma savivaldybės įmonė (SĮ), nurodykite - 100,0%." sqref="C23:E23" xr:uid="{00000000-0002-0000-0000-00000C000000}"/>
    <dataValidation allowBlank="1" showInputMessage="1" showErrorMessage="1" prompt="Jeigu bendrovės akcijas valdo daugiau nei viena savivaldybė, nurodykite tą savivaldybę, kuriai priklauso didžiausia dalis akcijų." sqref="C24:E24" xr:uid="{00000000-0002-0000-0000-00000D000000}"/>
    <dataValidation allowBlank="1" showInputMessage="1" showErrorMessage="1" prompt="Įrašykite akcininko pavadinimą arba bendrai fizinių asmenų valdomą dalį." sqref="C16:D20" xr:uid="{00000000-0002-0000-0000-00000E000000}"/>
    <dataValidation allowBlank="1" showInputMessage="1" showErrorMessage="1" prompt="Nurodykite, kokią išleistų akcijų dalį atitinkamas akcininkas valdė nurodytą dieną (pvz.: jeigu vienas akcininkas valdo 12,34 proc., į laukelį įrašykite „12,34“)._x000a_Akcijų dalį nurodykite šimtųjų tikslumu." sqref="E16:E20" xr:uid="{00000000-0002-0000-0000-00000F000000}"/>
    <dataValidation allowBlank="1" showInputMessage="1" showErrorMessage="1" prompt="Nurodomi už ataskaitinio laikotarpio rezultatus paskirti dividendai (pelno įmokos), o ne faktiškai ataskaitiniu laikotarpiu išmokėti dividendai (pelno įmokos) už ankstesnio laikotarpio rezultatus_x000a_" sqref="B113:E113" xr:uid="{00000000-0002-0000-0000-000010000000}"/>
    <dataValidation allowBlank="1" showInputMessage="1" showErrorMessage="1" prompt="Ataskaitiniu laikotarpiu atliktos ar apskaitytos investicijos į ilgalaikį turtą, t. y. įsigytas turtas, atitinkamu einamuoju periodu ilgalaikiam investiciniam projektui skirta suma" sqref="B111:E111" xr:uid="{00000000-0002-0000-0000-000011000000}"/>
    <dataValidation allowBlank="1" showInputMessage="1" showErrorMessage="1" prompt="Bendras darbuotojų (darbo sutarčių) skaičius; įskaičiuojami visi darbuotojai, įskaitant ir vadovus." sqref="B116:E116" xr:uid="{00000000-0002-0000-0000-000012000000}"/>
    <dataValidation allowBlank="1" showInputMessage="1" showErrorMessage="1" prompt="Šie duomenys reikalingi tuo atveju, jeigu apibendrintą ataskaitą rengiantys asmenys norėtų pasitikslinti / sužinoti daugiau informacijos apie įmonės veiklos rezultatus." sqref="B128:E128" xr:uid="{00000000-0002-0000-0000-000013000000}"/>
    <dataValidation allowBlank="1" showInputMessage="1" showErrorMessage="1" prompt="Data, kai atsakingas asmuo patvirtina duomenų tikrumą._x000a__x000a_Data pateikiama formatu:_x000a_2019-12-31" sqref="B126:E126" xr:uid="{00000000-0002-0000-0000-000014000000}"/>
    <dataValidation type="list" allowBlank="1" showErrorMessage="1" prompt="Nurodykite pilną įmonės pavadinimą, pvz. Akcinė bendrovė „Pavyzdys“ ar Valstybės įmonė „Pavyzdys“" sqref="C8:E8" xr:uid="{00000000-0002-0000-0000-000015000000}">
      <formula1>$R$2:$R$232</formula1>
    </dataValidation>
  </dataValidations>
  <pageMargins left="0.41" right="0.7" top="0.4" bottom="0.36" header="0.3" footer="0.3"/>
  <pageSetup paperSize="9" scale="64" fitToHeight="0" orientation="portrait" r:id="rId1"/>
  <headerFooter>
    <oddFooter>Puslapių &amp;P iš &amp;N</oddFooter>
  </headerFooter>
  <rowBreaks count="1" manualBreakCount="1">
    <brk id="72" min="1" max="4" man="1"/>
  </rowBreaks>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149"/>
  <sheetViews>
    <sheetView showGridLines="0" view="pageBreakPreview" zoomScale="80" zoomScaleNormal="85" zoomScaleSheetLayoutView="80" zoomScalePageLayoutView="60" workbookViewId="0">
      <selection activeCell="C54" sqref="C54"/>
    </sheetView>
  </sheetViews>
  <sheetFormatPr defaultColWidth="9.1796875" defaultRowHeight="12" x14ac:dyDescent="0.3"/>
  <cols>
    <col min="1" max="1" width="1.7265625" style="29" customWidth="1"/>
    <col min="2" max="2" width="63.453125" style="29" customWidth="1"/>
    <col min="3" max="5" width="24.26953125" style="29" customWidth="1"/>
    <col min="6" max="6" width="1.7265625" style="29" customWidth="1"/>
    <col min="7" max="7" width="9.1796875" style="29"/>
    <col min="8" max="8" width="0" style="29" hidden="1" customWidth="1"/>
    <col min="9" max="10" width="9.1796875" style="29"/>
    <col min="11" max="11" width="20.26953125" style="29" customWidth="1"/>
    <col min="12" max="12" width="9.1796875" style="29" customWidth="1"/>
    <col min="13" max="16384" width="9.1796875" style="29"/>
  </cols>
  <sheetData>
    <row r="1" spans="1:7" ht="9.65" customHeight="1" x14ac:dyDescent="0.3">
      <c r="A1" s="116"/>
      <c r="B1" s="116"/>
      <c r="C1" s="116"/>
      <c r="D1" s="116"/>
      <c r="E1" s="116"/>
      <c r="F1" s="116"/>
      <c r="G1" s="116"/>
    </row>
    <row r="2" spans="1:7" ht="12" customHeight="1" x14ac:dyDescent="0.3">
      <c r="A2" s="116"/>
      <c r="B2" s="63"/>
      <c r="C2" s="63"/>
      <c r="D2" s="594"/>
      <c r="E2" s="594"/>
      <c r="F2" s="116"/>
      <c r="G2" s="116"/>
    </row>
    <row r="3" spans="1:7" ht="29.25" customHeight="1" x14ac:dyDescent="0.3">
      <c r="A3" s="116"/>
      <c r="B3" s="63"/>
      <c r="C3" s="63"/>
      <c r="D3" s="595" t="s">
        <v>325</v>
      </c>
      <c r="E3" s="595"/>
      <c r="F3" s="116"/>
      <c r="G3" s="116"/>
    </row>
    <row r="4" spans="1:7" ht="15" customHeight="1" x14ac:dyDescent="0.3">
      <c r="A4" s="116"/>
      <c r="B4" s="62"/>
      <c r="C4" s="62"/>
      <c r="D4" s="64" t="s">
        <v>326</v>
      </c>
      <c r="E4" s="62"/>
      <c r="F4" s="116"/>
      <c r="G4" s="116"/>
    </row>
    <row r="5" spans="1:7" ht="15" customHeight="1" x14ac:dyDescent="0.3">
      <c r="A5" s="116"/>
      <c r="B5" s="62"/>
      <c r="C5" s="62"/>
      <c r="D5" s="64"/>
      <c r="E5" s="62"/>
      <c r="F5" s="116"/>
      <c r="G5" s="116"/>
    </row>
    <row r="6" spans="1:7" ht="15" customHeight="1" x14ac:dyDescent="0.35">
      <c r="A6" s="116"/>
      <c r="B6" s="584" t="s">
        <v>327</v>
      </c>
      <c r="C6" s="584"/>
      <c r="D6" s="584"/>
      <c r="E6" s="584"/>
      <c r="F6" s="116"/>
      <c r="G6" s="116"/>
    </row>
    <row r="7" spans="1:7" ht="12.75" customHeight="1" x14ac:dyDescent="0.3">
      <c r="A7" s="116"/>
      <c r="B7" s="62"/>
      <c r="C7" s="62"/>
      <c r="D7" s="64"/>
      <c r="E7" s="62"/>
      <c r="F7" s="116"/>
      <c r="G7" s="116"/>
    </row>
    <row r="8" spans="1:7" ht="10.5" customHeight="1" x14ac:dyDescent="0.35">
      <c r="A8" s="116"/>
      <c r="B8" s="30"/>
      <c r="C8" s="31"/>
      <c r="D8" s="31"/>
      <c r="E8" s="31"/>
      <c r="F8" s="116"/>
      <c r="G8" s="116"/>
    </row>
    <row r="9" spans="1:7" ht="18.5" x14ac:dyDescent="0.45">
      <c r="A9" s="116"/>
      <c r="B9" s="83" t="s">
        <v>7</v>
      </c>
      <c r="C9" s="603" t="str">
        <f>'Finansiniai duomenys'!C8</f>
        <v>UAB „Kaišiadorių šiluma“</v>
      </c>
      <c r="D9" s="603"/>
      <c r="E9" s="603"/>
      <c r="F9" s="116"/>
      <c r="G9" s="116"/>
    </row>
    <row r="10" spans="1:7" x14ac:dyDescent="0.3">
      <c r="A10" s="116"/>
      <c r="B10" s="84" t="s">
        <v>9</v>
      </c>
      <c r="C10" s="576" t="str">
        <f>'Finansiniai duomenys'!C9</f>
        <v>Kaišiadorių rajono savivaldybė</v>
      </c>
      <c r="D10" s="576"/>
      <c r="E10" s="576"/>
      <c r="F10" s="116"/>
      <c r="G10" s="116"/>
    </row>
    <row r="11" spans="1:7" ht="12" hidden="1" customHeight="1" x14ac:dyDescent="0.3">
      <c r="A11" s="116"/>
      <c r="B11" s="84"/>
      <c r="C11" s="134" t="s">
        <v>10</v>
      </c>
      <c r="D11" s="134"/>
      <c r="E11" s="134"/>
      <c r="F11" s="116"/>
      <c r="G11" s="116"/>
    </row>
    <row r="12" spans="1:7" ht="12" hidden="1" customHeight="1" x14ac:dyDescent="0.3">
      <c r="A12" s="116"/>
      <c r="B12" s="84"/>
      <c r="C12" s="134" t="s">
        <v>1</v>
      </c>
      <c r="D12" s="134"/>
      <c r="E12" s="134"/>
      <c r="F12" s="116"/>
      <c r="G12" s="116"/>
    </row>
    <row r="13" spans="1:7" ht="12" hidden="1" customHeight="1" x14ac:dyDescent="0.3">
      <c r="A13" s="116"/>
      <c r="B13" s="84"/>
      <c r="C13" s="134" t="s">
        <v>17</v>
      </c>
      <c r="D13" s="134"/>
      <c r="E13" s="134"/>
      <c r="F13" s="116"/>
      <c r="G13" s="116"/>
    </row>
    <row r="14" spans="1:7" x14ac:dyDescent="0.3">
      <c r="A14" s="116"/>
      <c r="B14" s="84" t="s">
        <v>328</v>
      </c>
      <c r="C14" s="576" t="e">
        <f>'Finansiniai duomenys'!#REF!</f>
        <v>#REF!</v>
      </c>
      <c r="D14" s="576"/>
      <c r="E14" s="576"/>
      <c r="F14" s="116"/>
      <c r="G14" s="116"/>
    </row>
    <row r="15" spans="1:7" ht="12" hidden="1" customHeight="1" x14ac:dyDescent="0.3">
      <c r="A15" s="116"/>
      <c r="B15" s="84"/>
      <c r="C15" s="134" t="s">
        <v>11</v>
      </c>
      <c r="D15" s="134"/>
      <c r="E15" s="134"/>
      <c r="F15" s="116"/>
      <c r="G15" s="116"/>
    </row>
    <row r="16" spans="1:7" ht="12" hidden="1" customHeight="1" x14ac:dyDescent="0.3">
      <c r="A16" s="116"/>
      <c r="B16" s="84"/>
      <c r="C16" s="134" t="s">
        <v>14</v>
      </c>
      <c r="D16" s="134"/>
      <c r="E16" s="134"/>
      <c r="F16" s="116"/>
      <c r="G16" s="116"/>
    </row>
    <row r="17" spans="1:9" ht="12" hidden="1" customHeight="1" x14ac:dyDescent="0.3">
      <c r="A17" s="116"/>
      <c r="B17" s="84"/>
      <c r="C17" s="134" t="s">
        <v>18</v>
      </c>
      <c r="D17" s="134"/>
      <c r="E17" s="134"/>
      <c r="F17" s="116"/>
      <c r="G17" s="116"/>
    </row>
    <row r="18" spans="1:9" ht="12" hidden="1" customHeight="1" x14ac:dyDescent="0.3">
      <c r="A18" s="116"/>
      <c r="B18" s="84"/>
      <c r="C18" s="134" t="s">
        <v>21</v>
      </c>
      <c r="D18" s="134"/>
      <c r="E18" s="134"/>
      <c r="F18" s="116"/>
      <c r="G18" s="116"/>
    </row>
    <row r="19" spans="1:9" ht="12" hidden="1" customHeight="1" x14ac:dyDescent="0.3">
      <c r="A19" s="116"/>
      <c r="B19" s="84"/>
      <c r="C19" s="134" t="s">
        <v>23</v>
      </c>
      <c r="D19" s="134"/>
      <c r="E19" s="134"/>
      <c r="F19" s="116"/>
      <c r="G19" s="116"/>
    </row>
    <row r="20" spans="1:9" ht="12" hidden="1" customHeight="1" x14ac:dyDescent="0.3">
      <c r="A20" s="116"/>
      <c r="B20" s="84"/>
      <c r="C20" s="134" t="s">
        <v>27</v>
      </c>
      <c r="D20" s="134"/>
      <c r="E20" s="134"/>
      <c r="F20" s="116"/>
      <c r="G20" s="116"/>
    </row>
    <row r="21" spans="1:9" ht="12" hidden="1" customHeight="1" x14ac:dyDescent="0.3">
      <c r="A21" s="116"/>
      <c r="B21" s="84"/>
      <c r="C21" s="134" t="s">
        <v>31</v>
      </c>
      <c r="D21" s="134"/>
      <c r="E21" s="134"/>
      <c r="F21" s="116"/>
      <c r="G21" s="116"/>
    </row>
    <row r="22" spans="1:9" ht="12" hidden="1" customHeight="1" x14ac:dyDescent="0.3">
      <c r="A22" s="116"/>
      <c r="B22" s="84"/>
      <c r="C22" s="134" t="s">
        <v>34</v>
      </c>
      <c r="D22" s="134"/>
      <c r="E22" s="134"/>
      <c r="F22" s="116"/>
      <c r="G22" s="116"/>
    </row>
    <row r="23" spans="1:9" ht="12" hidden="1" customHeight="1" x14ac:dyDescent="0.3">
      <c r="A23" s="116"/>
      <c r="B23" s="84"/>
      <c r="C23" s="134" t="s">
        <v>38</v>
      </c>
      <c r="D23" s="134"/>
      <c r="E23" s="134"/>
      <c r="F23" s="116"/>
      <c r="G23" s="116"/>
    </row>
    <row r="24" spans="1:9" ht="12" hidden="1" customHeight="1" x14ac:dyDescent="0.3">
      <c r="A24" s="116"/>
      <c r="B24" s="84"/>
      <c r="C24" s="134" t="s">
        <v>43</v>
      </c>
      <c r="D24" s="134"/>
      <c r="E24" s="134"/>
      <c r="F24" s="116"/>
      <c r="G24" s="116"/>
    </row>
    <row r="25" spans="1:9" ht="12" hidden="1" customHeight="1" x14ac:dyDescent="0.3">
      <c r="A25" s="116"/>
      <c r="B25" s="84"/>
      <c r="C25" s="134" t="s">
        <v>47</v>
      </c>
      <c r="D25" s="134"/>
      <c r="E25" s="134"/>
      <c r="F25" s="116"/>
      <c r="G25" s="116"/>
    </row>
    <row r="26" spans="1:9" ht="12" hidden="1" customHeight="1" x14ac:dyDescent="0.3">
      <c r="A26" s="116"/>
      <c r="B26" s="84"/>
      <c r="C26" s="32" t="s">
        <v>51</v>
      </c>
      <c r="D26" s="134"/>
      <c r="E26" s="134"/>
      <c r="F26" s="116"/>
      <c r="G26" s="116"/>
    </row>
    <row r="27" spans="1:9" x14ac:dyDescent="0.3">
      <c r="A27" s="116"/>
      <c r="B27" s="34" t="s">
        <v>13</v>
      </c>
      <c r="C27" s="576">
        <f>'Finansiniai duomenys'!C10</f>
        <v>158996646</v>
      </c>
      <c r="D27" s="576"/>
      <c r="E27" s="576"/>
      <c r="F27" s="116"/>
      <c r="G27" s="116"/>
    </row>
    <row r="28" spans="1:9" x14ac:dyDescent="0.3">
      <c r="A28" s="116"/>
      <c r="B28" s="34" t="s">
        <v>16</v>
      </c>
      <c r="C28" s="576" t="e">
        <f>'Finansiniai duomenys'!#REF!</f>
        <v>#REF!</v>
      </c>
      <c r="D28" s="576"/>
      <c r="E28" s="576"/>
      <c r="F28" s="116"/>
      <c r="G28" s="116"/>
    </row>
    <row r="29" spans="1:9" x14ac:dyDescent="0.3">
      <c r="A29" s="116"/>
      <c r="B29" s="34" t="s">
        <v>20</v>
      </c>
      <c r="C29" s="576" t="e">
        <f>'Finansiniai duomenys'!#REF!</f>
        <v>#REF!</v>
      </c>
      <c r="D29" s="576"/>
      <c r="E29" s="576"/>
      <c r="F29" s="116"/>
      <c r="G29" s="116"/>
      <c r="H29" s="33" t="s">
        <v>26</v>
      </c>
      <c r="I29" s="33"/>
    </row>
    <row r="30" spans="1:9" x14ac:dyDescent="0.3">
      <c r="A30" s="116"/>
      <c r="B30" s="34"/>
      <c r="C30" s="576" t="e">
        <f>'Finansiniai duomenys'!#REF!</f>
        <v>#REF!</v>
      </c>
      <c r="D30" s="576"/>
      <c r="E30" s="576"/>
      <c r="F30" s="116"/>
      <c r="G30" s="116"/>
      <c r="H30" s="33" t="s">
        <v>30</v>
      </c>
      <c r="I30" s="33"/>
    </row>
    <row r="31" spans="1:9" x14ac:dyDescent="0.3">
      <c r="A31" s="116"/>
      <c r="B31" s="34" t="s">
        <v>25</v>
      </c>
      <c r="C31" s="576" t="e">
        <f>'Finansiniai duomenys'!#REF!</f>
        <v>#REF!</v>
      </c>
      <c r="D31" s="576"/>
      <c r="E31" s="576"/>
      <c r="F31" s="116"/>
      <c r="G31" s="116"/>
      <c r="H31" s="33" t="s">
        <v>33</v>
      </c>
      <c r="I31" s="33"/>
    </row>
    <row r="32" spans="1:9" x14ac:dyDescent="0.3">
      <c r="A32" s="116"/>
      <c r="B32" s="34" t="s">
        <v>29</v>
      </c>
      <c r="C32" s="602" t="e">
        <f>'Finansiniai duomenys'!#REF!</f>
        <v>#REF!</v>
      </c>
      <c r="D32" s="602"/>
      <c r="E32" s="602"/>
      <c r="F32" s="116"/>
      <c r="G32" s="116"/>
      <c r="H32" s="33" t="s">
        <v>329</v>
      </c>
      <c r="I32" s="33"/>
    </row>
    <row r="33" spans="1:9" x14ac:dyDescent="0.3">
      <c r="A33" s="116"/>
      <c r="B33" s="34"/>
      <c r="C33" s="34"/>
      <c r="D33" s="34"/>
      <c r="E33" s="34"/>
      <c r="F33" s="116"/>
      <c r="G33" s="116"/>
      <c r="H33" s="33" t="s">
        <v>42</v>
      </c>
      <c r="I33" s="33"/>
    </row>
    <row r="34" spans="1:9" x14ac:dyDescent="0.3">
      <c r="A34" s="116"/>
      <c r="B34" s="34"/>
      <c r="C34" s="580" t="s">
        <v>36</v>
      </c>
      <c r="D34" s="581"/>
      <c r="E34" s="581"/>
      <c r="F34" s="116"/>
      <c r="G34" s="116"/>
      <c r="H34" s="33" t="s">
        <v>46</v>
      </c>
      <c r="I34" s="33"/>
    </row>
    <row r="35" spans="1:9" x14ac:dyDescent="0.3">
      <c r="A35" s="116"/>
      <c r="B35" s="34" t="s">
        <v>40</v>
      </c>
      <c r="C35" s="567" t="s">
        <v>330</v>
      </c>
      <c r="D35" s="567"/>
      <c r="E35" s="67" t="s">
        <v>41</v>
      </c>
      <c r="F35" s="116"/>
      <c r="G35" s="116"/>
      <c r="H35" s="33" t="s">
        <v>50</v>
      </c>
      <c r="I35" s="33"/>
    </row>
    <row r="36" spans="1:9" x14ac:dyDescent="0.3">
      <c r="A36" s="116"/>
      <c r="B36" s="85" t="s">
        <v>45</v>
      </c>
      <c r="C36" s="596" t="str">
        <f>'Finansiniai duomenys'!C16</f>
        <v>Kaišiadorių rajono savivaldybės administracija</v>
      </c>
      <c r="D36" s="597"/>
      <c r="E36" s="117">
        <f>'Finansiniai duomenys'!E16</f>
        <v>0.999</v>
      </c>
      <c r="F36" s="116"/>
      <c r="G36" s="116"/>
      <c r="H36" s="33" t="s">
        <v>54</v>
      </c>
      <c r="I36" s="33"/>
    </row>
    <row r="37" spans="1:9" x14ac:dyDescent="0.3">
      <c r="A37" s="116"/>
      <c r="B37" s="85" t="s">
        <v>49</v>
      </c>
      <c r="C37" s="596">
        <f>'Finansiniai duomenys'!C17</f>
        <v>0</v>
      </c>
      <c r="D37" s="597"/>
      <c r="E37" s="117">
        <f>'Finansiniai duomenys'!E17</f>
        <v>0</v>
      </c>
      <c r="F37" s="116"/>
      <c r="G37" s="116"/>
      <c r="H37" s="33" t="s">
        <v>57</v>
      </c>
      <c r="I37" s="33"/>
    </row>
    <row r="38" spans="1:9" x14ac:dyDescent="0.3">
      <c r="A38" s="116"/>
      <c r="B38" s="85" t="s">
        <v>53</v>
      </c>
      <c r="C38" s="596" t="e">
        <f>'Finansiniai duomenys'!#REF!</f>
        <v>#REF!</v>
      </c>
      <c r="D38" s="597"/>
      <c r="E38" s="117" t="e">
        <f>'Finansiniai duomenys'!#REF!</f>
        <v>#REF!</v>
      </c>
      <c r="F38" s="116"/>
      <c r="G38" s="116"/>
      <c r="H38" s="29" t="s">
        <v>60</v>
      </c>
      <c r="I38" s="33"/>
    </row>
    <row r="39" spans="1:9" x14ac:dyDescent="0.3">
      <c r="A39" s="116"/>
      <c r="B39" s="85" t="s">
        <v>56</v>
      </c>
      <c r="C39" s="596" t="e">
        <f>'Finansiniai duomenys'!#REF!</f>
        <v>#REF!</v>
      </c>
      <c r="D39" s="597"/>
      <c r="E39" s="117" t="e">
        <f>'Finansiniai duomenys'!#REF!</f>
        <v>#REF!</v>
      </c>
      <c r="F39" s="116"/>
      <c r="G39" s="116"/>
      <c r="H39" s="29" t="s">
        <v>62</v>
      </c>
    </row>
    <row r="40" spans="1:9" x14ac:dyDescent="0.3">
      <c r="A40" s="116"/>
      <c r="B40" s="85" t="s">
        <v>59</v>
      </c>
      <c r="C40" s="596" t="e">
        <f>'Finansiniai duomenys'!#REF!</f>
        <v>#REF!</v>
      </c>
      <c r="D40" s="597"/>
      <c r="E40" s="117" t="e">
        <f>'Finansiniai duomenys'!#REF!</f>
        <v>#REF!</v>
      </c>
      <c r="F40" s="116"/>
      <c r="G40" s="116"/>
    </row>
    <row r="41" spans="1:9" x14ac:dyDescent="0.3">
      <c r="A41" s="116"/>
      <c r="B41" s="85" t="s">
        <v>67</v>
      </c>
      <c r="C41" s="592" t="s">
        <v>68</v>
      </c>
      <c r="D41" s="593"/>
      <c r="E41" s="68" t="e">
        <f>100%-SUM(E36:E40)</f>
        <v>#REF!</v>
      </c>
      <c r="F41" s="116"/>
      <c r="G41" s="116"/>
    </row>
    <row r="42" spans="1:9" x14ac:dyDescent="0.3">
      <c r="A42" s="116"/>
      <c r="B42" s="85"/>
      <c r="C42" s="69"/>
      <c r="D42" s="69"/>
      <c r="E42" s="69"/>
      <c r="F42" s="116"/>
      <c r="G42" s="116"/>
    </row>
    <row r="43" spans="1:9" x14ac:dyDescent="0.3">
      <c r="A43" s="116"/>
      <c r="B43" s="69" t="s">
        <v>70</v>
      </c>
      <c r="C43" s="598">
        <f>'Finansiniai duomenys'!C23</f>
        <v>0.999</v>
      </c>
      <c r="D43" s="598"/>
      <c r="E43" s="598"/>
      <c r="F43" s="116"/>
      <c r="G43" s="116"/>
    </row>
    <row r="44" spans="1:9" ht="24" x14ac:dyDescent="0.3">
      <c r="A44" s="116"/>
      <c r="B44" s="86" t="s">
        <v>331</v>
      </c>
      <c r="C44" s="599" t="str">
        <f>'Finansiniai duomenys'!C24</f>
        <v>Kaišiadorių rajono savivaldybės administracija</v>
      </c>
      <c r="D44" s="599"/>
      <c r="E44" s="599"/>
      <c r="F44" s="116"/>
      <c r="G44" s="116"/>
    </row>
    <row r="45" spans="1:9" x14ac:dyDescent="0.3">
      <c r="A45" s="116"/>
      <c r="B45" s="34"/>
      <c r="C45" s="69"/>
      <c r="D45" s="69"/>
      <c r="E45" s="69"/>
      <c r="F45" s="116"/>
      <c r="G45" s="116"/>
    </row>
    <row r="46" spans="1:9" ht="24" x14ac:dyDescent="0.3">
      <c r="A46" s="116"/>
      <c r="B46" s="87" t="s">
        <v>74</v>
      </c>
      <c r="C46" s="600" t="e">
        <f>'Finansiniai duomenys'!#REF!</f>
        <v>#REF!</v>
      </c>
      <c r="D46" s="600"/>
      <c r="E46" s="600"/>
      <c r="F46" s="116"/>
      <c r="G46" s="116"/>
    </row>
    <row r="47" spans="1:9" ht="41.25" customHeight="1" x14ac:dyDescent="0.3">
      <c r="A47" s="116"/>
      <c r="B47" s="87" t="s">
        <v>76</v>
      </c>
      <c r="C47" s="601" t="e">
        <f>'Finansiniai duomenys'!#REF!</f>
        <v>#REF!</v>
      </c>
      <c r="D47" s="601"/>
      <c r="E47" s="601"/>
      <c r="F47" s="116"/>
      <c r="G47" s="116"/>
    </row>
    <row r="48" spans="1:9" x14ac:dyDescent="0.3">
      <c r="A48" s="116"/>
      <c r="B48" s="34"/>
      <c r="C48" s="69"/>
      <c r="D48" s="69"/>
      <c r="E48" s="69"/>
      <c r="F48" s="116"/>
      <c r="G48" s="116"/>
    </row>
    <row r="49" spans="1:12" ht="24.65" customHeight="1" x14ac:dyDescent="0.3">
      <c r="A49" s="116"/>
      <c r="B49" s="34"/>
      <c r="C49" s="547" t="s">
        <v>79</v>
      </c>
      <c r="D49" s="547"/>
      <c r="E49" s="547"/>
      <c r="F49" s="116"/>
      <c r="G49" s="116"/>
      <c r="H49" s="35"/>
    </row>
    <row r="50" spans="1:12" s="35" customFormat="1" ht="12" customHeight="1" x14ac:dyDescent="0.3">
      <c r="A50" s="122"/>
      <c r="B50" s="133"/>
      <c r="C50" s="549"/>
      <c r="D50" s="549"/>
      <c r="E50" s="549"/>
      <c r="F50" s="122"/>
      <c r="G50" s="122"/>
      <c r="H50" s="29"/>
      <c r="K50" s="29"/>
      <c r="L50" s="29"/>
    </row>
    <row r="51" spans="1:12" ht="12" customHeight="1" x14ac:dyDescent="0.3">
      <c r="A51" s="116"/>
      <c r="B51" s="33"/>
      <c r="C51" s="559" t="s">
        <v>82</v>
      </c>
      <c r="D51" s="559"/>
      <c r="E51" s="559"/>
      <c r="F51" s="116"/>
      <c r="G51" s="116"/>
    </row>
    <row r="52" spans="1:12" x14ac:dyDescent="0.3">
      <c r="A52" s="116"/>
      <c r="B52" s="33"/>
      <c r="C52" s="561" t="s">
        <v>84</v>
      </c>
      <c r="D52" s="561"/>
      <c r="E52" s="561"/>
      <c r="F52" s="116"/>
      <c r="G52" s="116"/>
    </row>
    <row r="53" spans="1:12" ht="12.5" thickBot="1" x14ac:dyDescent="0.35">
      <c r="A53" s="116"/>
      <c r="B53" s="88" t="s">
        <v>86</v>
      </c>
      <c r="C53" s="36" t="s">
        <v>332</v>
      </c>
      <c r="D53" s="36"/>
      <c r="E53" s="36" t="s">
        <v>333</v>
      </c>
      <c r="F53" s="116"/>
      <c r="G53" s="116"/>
    </row>
    <row r="54" spans="1:12" x14ac:dyDescent="0.3">
      <c r="A54" s="116"/>
      <c r="B54" s="89" t="s">
        <v>88</v>
      </c>
      <c r="C54" s="1"/>
      <c r="D54" s="37"/>
      <c r="E54" s="74"/>
      <c r="F54" s="116"/>
      <c r="G54" s="116"/>
    </row>
    <row r="55" spans="1:12" x14ac:dyDescent="0.3">
      <c r="A55" s="116"/>
      <c r="B55" s="89" t="s">
        <v>90</v>
      </c>
      <c r="C55" s="2"/>
      <c r="D55" s="38"/>
      <c r="E55" s="75"/>
      <c r="F55" s="116"/>
      <c r="G55" s="116"/>
      <c r="H55" s="39"/>
    </row>
    <row r="56" spans="1:12" s="39" customFormat="1" x14ac:dyDescent="0.3">
      <c r="A56" s="123"/>
      <c r="B56" s="90" t="s">
        <v>92</v>
      </c>
      <c r="C56" s="40">
        <f>+C54-C55</f>
        <v>0</v>
      </c>
      <c r="D56" s="33"/>
      <c r="E56" s="72">
        <f>+E54-E55</f>
        <v>0</v>
      </c>
      <c r="F56" s="123"/>
      <c r="G56" s="123"/>
      <c r="K56" s="29"/>
      <c r="L56" s="29"/>
    </row>
    <row r="57" spans="1:12" s="39" customFormat="1" x14ac:dyDescent="0.3">
      <c r="A57" s="123"/>
      <c r="B57" s="89" t="s">
        <v>93</v>
      </c>
      <c r="C57" s="7"/>
      <c r="D57" s="38"/>
      <c r="E57" s="118"/>
      <c r="F57" s="123"/>
      <c r="G57" s="123"/>
      <c r="H57" s="29"/>
      <c r="K57" s="29"/>
      <c r="L57" s="29"/>
    </row>
    <row r="58" spans="1:12" x14ac:dyDescent="0.3">
      <c r="A58" s="116"/>
      <c r="B58" s="89" t="s">
        <v>95</v>
      </c>
      <c r="C58" s="3"/>
      <c r="D58" s="38"/>
      <c r="E58" s="5"/>
      <c r="F58" s="116"/>
      <c r="G58" s="116"/>
      <c r="H58" s="39"/>
    </row>
    <row r="59" spans="1:12" s="39" customFormat="1" x14ac:dyDescent="0.3">
      <c r="A59" s="123"/>
      <c r="B59" s="90" t="s">
        <v>97</v>
      </c>
      <c r="C59" s="40">
        <f>+C56-C57-C58</f>
        <v>0</v>
      </c>
      <c r="D59" s="33"/>
      <c r="E59" s="72">
        <f>+E56-E57-E58</f>
        <v>0</v>
      </c>
      <c r="F59" s="123"/>
      <c r="G59" s="123"/>
      <c r="K59" s="29"/>
      <c r="L59" s="29"/>
    </row>
    <row r="60" spans="1:12" s="39" customFormat="1" x14ac:dyDescent="0.3">
      <c r="A60" s="123"/>
      <c r="B60" s="89" t="s">
        <v>99</v>
      </c>
      <c r="C60" s="6"/>
      <c r="D60" s="33"/>
      <c r="E60" s="119"/>
      <c r="F60" s="123"/>
      <c r="G60" s="123"/>
      <c r="H60" s="29"/>
      <c r="K60" s="41"/>
      <c r="L60" s="42"/>
    </row>
    <row r="61" spans="1:12" x14ac:dyDescent="0.3">
      <c r="A61" s="116"/>
      <c r="B61" s="89" t="s">
        <v>101</v>
      </c>
      <c r="C61" s="3"/>
      <c r="D61" s="33"/>
      <c r="E61" s="120"/>
      <c r="F61" s="116"/>
      <c r="G61" s="116"/>
    </row>
    <row r="62" spans="1:12" x14ac:dyDescent="0.3">
      <c r="A62" s="116"/>
      <c r="B62" s="89" t="s">
        <v>103</v>
      </c>
      <c r="C62" s="43">
        <f>C63-C64</f>
        <v>0</v>
      </c>
      <c r="D62" s="33"/>
      <c r="E62" s="73">
        <f>E63-E64</f>
        <v>0</v>
      </c>
      <c r="F62" s="116"/>
      <c r="G62" s="116"/>
    </row>
    <row r="63" spans="1:12" x14ac:dyDescent="0.3">
      <c r="A63" s="116"/>
      <c r="B63" s="91" t="s">
        <v>105</v>
      </c>
      <c r="C63" s="1"/>
      <c r="D63" s="38"/>
      <c r="E63" s="74"/>
      <c r="F63" s="116"/>
      <c r="G63" s="116"/>
    </row>
    <row r="64" spans="1:12" x14ac:dyDescent="0.3">
      <c r="A64" s="116"/>
      <c r="B64" s="91" t="s">
        <v>107</v>
      </c>
      <c r="C64" s="2"/>
      <c r="D64" s="38"/>
      <c r="E64" s="75"/>
      <c r="F64" s="116"/>
      <c r="G64" s="116"/>
      <c r="H64" s="39"/>
    </row>
    <row r="65" spans="1:12" s="39" customFormat="1" x14ac:dyDescent="0.3">
      <c r="A65" s="123"/>
      <c r="B65" s="90" t="s">
        <v>109</v>
      </c>
      <c r="C65" s="40">
        <f>+C59+C60+C61+C62</f>
        <v>0</v>
      </c>
      <c r="D65" s="33"/>
      <c r="E65" s="72">
        <f>+E59+E60+E61+E62</f>
        <v>0</v>
      </c>
      <c r="F65" s="123"/>
      <c r="G65" s="123"/>
      <c r="H65" s="29"/>
      <c r="K65" s="29"/>
      <c r="L65" s="29"/>
    </row>
    <row r="66" spans="1:12" x14ac:dyDescent="0.3">
      <c r="A66" s="116"/>
      <c r="B66" s="89" t="s">
        <v>111</v>
      </c>
      <c r="C66" s="3"/>
      <c r="D66" s="33"/>
      <c r="E66" s="76"/>
      <c r="F66" s="116"/>
      <c r="G66" s="116"/>
      <c r="H66" s="39"/>
    </row>
    <row r="67" spans="1:12" s="39" customFormat="1" x14ac:dyDescent="0.3">
      <c r="A67" s="123"/>
      <c r="B67" s="90" t="s">
        <v>113</v>
      </c>
      <c r="C67" s="40">
        <f>C65-C66</f>
        <v>0</v>
      </c>
      <c r="D67" s="33"/>
      <c r="E67" s="72">
        <f>E65-E66</f>
        <v>0</v>
      </c>
      <c r="F67" s="123"/>
      <c r="G67" s="123"/>
      <c r="H67" s="29"/>
      <c r="K67" s="29"/>
      <c r="L67" s="29"/>
    </row>
    <row r="68" spans="1:12" s="39" customFormat="1" ht="24" x14ac:dyDescent="0.3">
      <c r="A68" s="123"/>
      <c r="B68" s="92" t="s">
        <v>334</v>
      </c>
      <c r="C68" s="54"/>
      <c r="D68" s="33"/>
      <c r="E68" s="77"/>
      <c r="F68" s="123"/>
      <c r="G68" s="123"/>
      <c r="H68" s="29"/>
      <c r="K68" s="29"/>
      <c r="L68" s="29"/>
    </row>
    <row r="69" spans="1:12" ht="16.5" customHeight="1" x14ac:dyDescent="0.3">
      <c r="A69" s="116"/>
      <c r="B69" s="33"/>
      <c r="C69" s="33"/>
      <c r="D69" s="33"/>
      <c r="E69" s="33"/>
      <c r="F69" s="116"/>
      <c r="G69" s="116"/>
    </row>
    <row r="70" spans="1:12" ht="12.5" thickBot="1" x14ac:dyDescent="0.35">
      <c r="A70" s="116"/>
      <c r="B70" s="88" t="s">
        <v>117</v>
      </c>
      <c r="C70" s="44">
        <v>42369</v>
      </c>
      <c r="D70" s="36"/>
      <c r="E70" s="44">
        <v>42735</v>
      </c>
      <c r="F70" s="116"/>
      <c r="G70" s="116"/>
    </row>
    <row r="71" spans="1:12" x14ac:dyDescent="0.3">
      <c r="A71" s="116"/>
      <c r="B71" s="93" t="s">
        <v>118</v>
      </c>
      <c r="C71" s="1"/>
      <c r="D71" s="33"/>
      <c r="E71" s="70"/>
      <c r="F71" s="116"/>
      <c r="G71" s="116"/>
    </row>
    <row r="72" spans="1:12" x14ac:dyDescent="0.3">
      <c r="A72" s="116"/>
      <c r="B72" s="93" t="s">
        <v>119</v>
      </c>
      <c r="C72" s="4"/>
      <c r="D72" s="33"/>
      <c r="E72" s="79"/>
      <c r="F72" s="116"/>
      <c r="G72" s="116"/>
    </row>
    <row r="73" spans="1:12" x14ac:dyDescent="0.3">
      <c r="A73" s="116"/>
      <c r="B73" s="93" t="s">
        <v>121</v>
      </c>
      <c r="C73" s="4"/>
      <c r="D73" s="33"/>
      <c r="E73" s="79"/>
      <c r="F73" s="116"/>
      <c r="G73" s="116"/>
    </row>
    <row r="74" spans="1:12" x14ac:dyDescent="0.3">
      <c r="A74" s="116"/>
      <c r="B74" s="93" t="s">
        <v>123</v>
      </c>
      <c r="C74" s="4"/>
      <c r="D74" s="33"/>
      <c r="E74" s="79"/>
      <c r="F74" s="116"/>
      <c r="G74" s="116"/>
    </row>
    <row r="75" spans="1:12" x14ac:dyDescent="0.3">
      <c r="A75" s="116"/>
      <c r="B75" s="93" t="s">
        <v>335</v>
      </c>
      <c r="C75" s="2"/>
      <c r="D75" s="33"/>
      <c r="E75" s="121"/>
      <c r="F75" s="116"/>
      <c r="G75" s="116"/>
      <c r="H75" s="39"/>
    </row>
    <row r="76" spans="1:12" s="39" customFormat="1" x14ac:dyDescent="0.3">
      <c r="A76" s="123"/>
      <c r="B76" s="94" t="s">
        <v>124</v>
      </c>
      <c r="C76" s="45">
        <f>SUM(C71:C75)</f>
        <v>0</v>
      </c>
      <c r="D76" s="33"/>
      <c r="E76" s="45">
        <f>SUM(E71:E75)</f>
        <v>0</v>
      </c>
      <c r="F76" s="123"/>
      <c r="G76" s="123"/>
      <c r="H76" s="29"/>
      <c r="K76" s="29"/>
      <c r="L76" s="29"/>
    </row>
    <row r="77" spans="1:12" ht="7.5" customHeight="1" x14ac:dyDescent="0.3">
      <c r="A77" s="116"/>
      <c r="B77" s="33"/>
      <c r="C77" s="46"/>
      <c r="D77" s="47"/>
      <c r="E77" s="46"/>
      <c r="F77" s="116"/>
      <c r="G77" s="116"/>
    </row>
    <row r="78" spans="1:12" ht="11.25" customHeight="1" x14ac:dyDescent="0.3">
      <c r="A78" s="116"/>
      <c r="B78" s="95" t="s">
        <v>336</v>
      </c>
      <c r="C78" s="1"/>
      <c r="D78" s="47"/>
      <c r="E78" s="74"/>
      <c r="F78" s="116"/>
      <c r="G78" s="116"/>
    </row>
    <row r="79" spans="1:12" x14ac:dyDescent="0.3">
      <c r="A79" s="116"/>
      <c r="B79" s="96" t="s">
        <v>129</v>
      </c>
      <c r="C79" s="4"/>
      <c r="D79" s="47"/>
      <c r="E79" s="11"/>
      <c r="F79" s="116"/>
      <c r="G79" s="116"/>
    </row>
    <row r="80" spans="1:12" x14ac:dyDescent="0.3">
      <c r="A80" s="116"/>
      <c r="B80" s="97" t="s">
        <v>131</v>
      </c>
      <c r="C80" s="4"/>
      <c r="D80" s="47"/>
      <c r="E80" s="11"/>
      <c r="F80" s="116"/>
      <c r="G80" s="116"/>
    </row>
    <row r="81" spans="1:12" x14ac:dyDescent="0.3">
      <c r="A81" s="116"/>
      <c r="B81" s="97" t="s">
        <v>133</v>
      </c>
      <c r="C81" s="2"/>
      <c r="D81" s="47"/>
      <c r="E81" s="75"/>
      <c r="F81" s="116"/>
      <c r="G81" s="116"/>
      <c r="H81" s="39"/>
    </row>
    <row r="82" spans="1:12" s="39" customFormat="1" ht="10.5" customHeight="1" x14ac:dyDescent="0.3">
      <c r="A82" s="123"/>
      <c r="B82" s="94" t="s">
        <v>135</v>
      </c>
      <c r="C82" s="45">
        <f>SUM(C78:C81)</f>
        <v>0</v>
      </c>
      <c r="D82" s="33"/>
      <c r="E82" s="45">
        <f>SUM(E78:E81)</f>
        <v>0</v>
      </c>
      <c r="F82" s="123"/>
      <c r="G82" s="123"/>
      <c r="K82" s="29"/>
      <c r="L82" s="29"/>
    </row>
    <row r="83" spans="1:12" s="39" customFormat="1" ht="10.5" customHeight="1" x14ac:dyDescent="0.3">
      <c r="A83" s="123"/>
      <c r="B83" s="94"/>
      <c r="C83" s="45"/>
      <c r="D83" s="33"/>
      <c r="E83" s="45"/>
      <c r="F83" s="123"/>
      <c r="G83" s="123"/>
      <c r="K83" s="29"/>
      <c r="L83" s="29"/>
    </row>
    <row r="84" spans="1:12" s="39" customFormat="1" ht="10.5" customHeight="1" x14ac:dyDescent="0.3">
      <c r="A84" s="123"/>
      <c r="B84" s="94" t="s">
        <v>137</v>
      </c>
      <c r="C84" s="4"/>
      <c r="D84" s="33"/>
      <c r="E84" s="78"/>
      <c r="F84" s="123"/>
      <c r="G84" s="123"/>
      <c r="K84" s="29"/>
      <c r="L84" s="29"/>
    </row>
    <row r="85" spans="1:12" s="39" customFormat="1" ht="10.5" customHeight="1" x14ac:dyDescent="0.3">
      <c r="A85" s="123"/>
      <c r="B85" s="94"/>
      <c r="C85" s="45"/>
      <c r="D85" s="33"/>
      <c r="E85" s="45"/>
      <c r="F85" s="123"/>
      <c r="G85" s="123"/>
      <c r="K85" s="29"/>
      <c r="L85" s="29"/>
    </row>
    <row r="86" spans="1:12" s="39" customFormat="1" x14ac:dyDescent="0.3">
      <c r="A86" s="123"/>
      <c r="B86" s="94" t="s">
        <v>140</v>
      </c>
      <c r="C86" s="4"/>
      <c r="D86" s="33"/>
      <c r="E86" s="11"/>
      <c r="F86" s="123"/>
      <c r="G86" s="123"/>
      <c r="H86" s="29"/>
      <c r="K86" s="29"/>
      <c r="L86" s="29"/>
    </row>
    <row r="87" spans="1:12" ht="7.5" customHeight="1" x14ac:dyDescent="0.3">
      <c r="A87" s="116"/>
      <c r="B87" s="33"/>
      <c r="C87" s="46"/>
      <c r="D87" s="33"/>
      <c r="E87" s="46"/>
      <c r="F87" s="116"/>
      <c r="G87" s="116"/>
      <c r="H87" s="39"/>
    </row>
    <row r="88" spans="1:12" s="39" customFormat="1" x14ac:dyDescent="0.3">
      <c r="A88" s="123"/>
      <c r="B88" s="98" t="s">
        <v>142</v>
      </c>
      <c r="C88" s="45">
        <f>SUM(C76,C82,C84,C86)</f>
        <v>0</v>
      </c>
      <c r="D88" s="33"/>
      <c r="E88" s="45">
        <f>SUM(E76,E82,E84,E86)</f>
        <v>0</v>
      </c>
      <c r="F88" s="123"/>
      <c r="G88" s="123"/>
      <c r="H88" s="29"/>
      <c r="K88" s="29"/>
      <c r="L88" s="29"/>
    </row>
    <row r="89" spans="1:12" x14ac:dyDescent="0.3">
      <c r="A89" s="116"/>
      <c r="B89" s="99"/>
      <c r="C89" s="46"/>
      <c r="D89" s="33"/>
      <c r="E89" s="46"/>
      <c r="F89" s="116"/>
      <c r="G89" s="116"/>
      <c r="H89" s="39"/>
    </row>
    <row r="90" spans="1:12" s="39" customFormat="1" ht="24.75" customHeight="1" x14ac:dyDescent="0.3">
      <c r="A90" s="123"/>
      <c r="B90" s="100" t="s">
        <v>144</v>
      </c>
      <c r="C90" s="4"/>
      <c r="D90" s="33"/>
      <c r="E90" s="79"/>
      <c r="F90" s="123"/>
      <c r="G90" s="123"/>
      <c r="K90" s="29"/>
      <c r="L90" s="29"/>
    </row>
    <row r="91" spans="1:12" s="39" customFormat="1" x14ac:dyDescent="0.3">
      <c r="A91" s="123"/>
      <c r="B91" s="101" t="s">
        <v>145</v>
      </c>
      <c r="C91" s="4"/>
      <c r="D91" s="38"/>
      <c r="E91" s="11"/>
      <c r="F91" s="123"/>
      <c r="G91" s="123"/>
      <c r="K91" s="29"/>
      <c r="L91" s="29"/>
    </row>
    <row r="92" spans="1:12" s="39" customFormat="1" x14ac:dyDescent="0.3">
      <c r="A92" s="123"/>
      <c r="B92" s="100" t="s">
        <v>147</v>
      </c>
      <c r="C92" s="4"/>
      <c r="D92" s="33"/>
      <c r="E92" s="78"/>
      <c r="F92" s="123"/>
      <c r="G92" s="123"/>
      <c r="K92" s="29"/>
      <c r="L92" s="29"/>
    </row>
    <row r="93" spans="1:12" s="39" customFormat="1" x14ac:dyDescent="0.3">
      <c r="A93" s="123"/>
      <c r="B93" s="100" t="s">
        <v>149</v>
      </c>
      <c r="C93" s="4"/>
      <c r="D93" s="33"/>
      <c r="E93" s="79"/>
      <c r="F93" s="123"/>
      <c r="G93" s="123"/>
      <c r="K93" s="29"/>
      <c r="L93" s="29"/>
    </row>
    <row r="94" spans="1:12" s="39" customFormat="1" x14ac:dyDescent="0.3">
      <c r="A94" s="123"/>
      <c r="B94" s="100" t="s">
        <v>153</v>
      </c>
      <c r="C94" s="4"/>
      <c r="D94" s="33"/>
      <c r="E94" s="79"/>
      <c r="F94" s="123"/>
      <c r="G94" s="123"/>
      <c r="K94" s="29"/>
      <c r="L94" s="29"/>
    </row>
    <row r="95" spans="1:12" s="39" customFormat="1" x14ac:dyDescent="0.3">
      <c r="A95" s="123"/>
      <c r="B95" s="100" t="s">
        <v>155</v>
      </c>
      <c r="C95" s="4"/>
      <c r="D95" s="33"/>
      <c r="E95" s="79"/>
      <c r="F95" s="123"/>
      <c r="G95" s="123"/>
      <c r="K95" s="29"/>
      <c r="L95" s="29"/>
    </row>
    <row r="96" spans="1:12" s="39" customFormat="1" x14ac:dyDescent="0.3">
      <c r="A96" s="123"/>
      <c r="B96" s="101" t="s">
        <v>157</v>
      </c>
      <c r="C96" s="4"/>
      <c r="D96" s="33"/>
      <c r="E96" s="79"/>
      <c r="F96" s="123"/>
      <c r="G96" s="123"/>
      <c r="K96" s="29"/>
      <c r="L96" s="29"/>
    </row>
    <row r="97" spans="1:12" s="39" customFormat="1" x14ac:dyDescent="0.3">
      <c r="A97" s="123"/>
      <c r="B97" s="100" t="s">
        <v>158</v>
      </c>
      <c r="C97" s="4"/>
      <c r="D97" s="33"/>
      <c r="E97" s="79"/>
      <c r="F97" s="123"/>
      <c r="G97" s="116"/>
      <c r="K97" s="29"/>
      <c r="L97" s="29"/>
    </row>
    <row r="98" spans="1:12" s="39" customFormat="1" ht="37.5" customHeight="1" x14ac:dyDescent="0.3">
      <c r="A98" s="123"/>
      <c r="B98" s="100" t="s">
        <v>337</v>
      </c>
      <c r="C98" s="5"/>
      <c r="D98" s="48"/>
      <c r="E98" s="71"/>
      <c r="F98" s="123"/>
      <c r="G98" s="116"/>
      <c r="K98" s="29"/>
      <c r="L98" s="29"/>
    </row>
    <row r="99" spans="1:12" s="39" customFormat="1" x14ac:dyDescent="0.3">
      <c r="A99" s="123"/>
      <c r="B99" s="90" t="s">
        <v>160</v>
      </c>
      <c r="C99" s="45">
        <f>SUM(C90,C92:C95,C97:C97)</f>
        <v>0</v>
      </c>
      <c r="D99" s="33"/>
      <c r="E99" s="45">
        <f>SUM(E90,E92:E95,E97:E97)</f>
        <v>0</v>
      </c>
      <c r="F99" s="123"/>
      <c r="G99" s="123"/>
      <c r="H99" s="29"/>
      <c r="K99" s="29"/>
      <c r="L99" s="29"/>
    </row>
    <row r="100" spans="1:12" ht="7.5" customHeight="1" x14ac:dyDescent="0.3">
      <c r="A100" s="116"/>
      <c r="B100" s="89"/>
      <c r="C100" s="46"/>
      <c r="D100" s="33"/>
      <c r="E100" s="46"/>
      <c r="F100" s="116"/>
      <c r="G100" s="116"/>
      <c r="H100" s="39"/>
    </row>
    <row r="101" spans="1:12" s="39" customFormat="1" x14ac:dyDescent="0.3">
      <c r="A101" s="123"/>
      <c r="B101" s="90" t="s">
        <v>163</v>
      </c>
      <c r="C101" s="24"/>
      <c r="D101" s="33"/>
      <c r="E101" s="78"/>
      <c r="F101" s="123"/>
      <c r="G101" s="123"/>
      <c r="K101" s="29"/>
      <c r="L101" s="29"/>
    </row>
    <row r="102" spans="1:12" s="39" customFormat="1" x14ac:dyDescent="0.3">
      <c r="A102" s="123"/>
      <c r="B102" s="90"/>
      <c r="C102" s="46"/>
      <c r="D102" s="33"/>
      <c r="E102" s="46"/>
      <c r="F102" s="123"/>
      <c r="G102" s="123"/>
      <c r="K102" s="29"/>
      <c r="L102" s="29"/>
    </row>
    <row r="103" spans="1:12" s="39" customFormat="1" x14ac:dyDescent="0.3">
      <c r="A103" s="123"/>
      <c r="B103" s="90" t="s">
        <v>338</v>
      </c>
      <c r="C103" s="5"/>
      <c r="D103" s="48"/>
      <c r="E103" s="5"/>
      <c r="F103" s="123"/>
      <c r="G103" s="123"/>
      <c r="H103" s="29"/>
      <c r="K103" s="29"/>
      <c r="L103" s="29"/>
    </row>
    <row r="104" spans="1:12" ht="7.5" customHeight="1" x14ac:dyDescent="0.3">
      <c r="A104" s="116"/>
      <c r="B104" s="89"/>
      <c r="C104" s="46"/>
      <c r="D104" s="33"/>
      <c r="E104" s="46"/>
      <c r="F104" s="116"/>
      <c r="G104" s="116"/>
    </row>
    <row r="105" spans="1:12" x14ac:dyDescent="0.3">
      <c r="A105" s="116"/>
      <c r="B105" s="91" t="s">
        <v>339</v>
      </c>
      <c r="C105" s="11"/>
      <c r="D105" s="48"/>
      <c r="E105" s="78"/>
      <c r="F105" s="116"/>
      <c r="G105" s="116"/>
    </row>
    <row r="106" spans="1:12" x14ac:dyDescent="0.3">
      <c r="A106" s="116"/>
      <c r="B106" s="102" t="s">
        <v>170</v>
      </c>
      <c r="C106" s="24"/>
      <c r="D106" s="48"/>
      <c r="E106" s="11"/>
      <c r="F106" s="116"/>
      <c r="G106" s="116"/>
    </row>
    <row r="107" spans="1:12" x14ac:dyDescent="0.3">
      <c r="A107" s="116"/>
      <c r="B107" s="91" t="s">
        <v>340</v>
      </c>
      <c r="C107" s="11"/>
      <c r="D107" s="48"/>
      <c r="E107" s="11"/>
      <c r="F107" s="116"/>
      <c r="G107" s="116"/>
    </row>
    <row r="108" spans="1:12" x14ac:dyDescent="0.3">
      <c r="A108" s="116"/>
      <c r="B108" s="102" t="s">
        <v>174</v>
      </c>
      <c r="C108" s="24"/>
      <c r="D108" s="47"/>
      <c r="E108" s="11"/>
      <c r="F108" s="116"/>
      <c r="G108" s="116"/>
    </row>
    <row r="109" spans="1:12" x14ac:dyDescent="0.3">
      <c r="A109" s="116"/>
      <c r="B109" s="103" t="s">
        <v>341</v>
      </c>
      <c r="C109" s="24"/>
      <c r="D109" s="47"/>
      <c r="E109" s="11"/>
      <c r="F109" s="116"/>
      <c r="G109" s="116"/>
      <c r="H109" s="39"/>
    </row>
    <row r="110" spans="1:12" s="39" customFormat="1" x14ac:dyDescent="0.3">
      <c r="A110" s="123"/>
      <c r="B110" s="90" t="s">
        <v>342</v>
      </c>
      <c r="C110" s="45">
        <f>SUM(C105,C107)</f>
        <v>0</v>
      </c>
      <c r="D110" s="33"/>
      <c r="E110" s="45">
        <f>SUM(E105,E107)</f>
        <v>0</v>
      </c>
      <c r="F110" s="123"/>
      <c r="G110" s="123"/>
      <c r="K110" s="29"/>
      <c r="L110" s="29"/>
    </row>
    <row r="111" spans="1:12" s="39" customFormat="1" x14ac:dyDescent="0.3">
      <c r="A111" s="123"/>
      <c r="B111" s="90"/>
      <c r="C111" s="45"/>
      <c r="D111" s="33"/>
      <c r="E111" s="45"/>
      <c r="F111" s="123"/>
      <c r="G111" s="123"/>
      <c r="K111" s="29"/>
      <c r="L111" s="29"/>
    </row>
    <row r="112" spans="1:12" s="39" customFormat="1" x14ac:dyDescent="0.3">
      <c r="A112" s="123"/>
      <c r="B112" s="90" t="s">
        <v>180</v>
      </c>
      <c r="C112" s="24"/>
      <c r="D112" s="33"/>
      <c r="E112" s="78"/>
      <c r="F112" s="123"/>
      <c r="G112" s="123"/>
      <c r="K112" s="29"/>
      <c r="L112" s="29"/>
    </row>
    <row r="113" spans="1:12" s="39" customFormat="1" ht="7.5" customHeight="1" x14ac:dyDescent="0.3">
      <c r="A113" s="123"/>
      <c r="B113" s="90"/>
      <c r="C113" s="45"/>
      <c r="D113" s="33"/>
      <c r="E113" s="45"/>
      <c r="F113" s="123"/>
      <c r="G113" s="123"/>
      <c r="K113" s="29"/>
      <c r="L113" s="29"/>
    </row>
    <row r="114" spans="1:12" s="39" customFormat="1" x14ac:dyDescent="0.3">
      <c r="A114" s="123"/>
      <c r="B114" s="90" t="s">
        <v>183</v>
      </c>
      <c r="C114" s="23"/>
      <c r="D114" s="33"/>
      <c r="E114" s="78"/>
      <c r="F114" s="123"/>
      <c r="G114" s="123"/>
      <c r="H114" s="29"/>
      <c r="K114" s="29"/>
      <c r="L114" s="29"/>
    </row>
    <row r="115" spans="1:12" ht="7.5" customHeight="1" x14ac:dyDescent="0.3">
      <c r="A115" s="116"/>
      <c r="B115" s="33"/>
      <c r="C115" s="46"/>
      <c r="D115" s="33"/>
      <c r="E115" s="46"/>
      <c r="F115" s="116"/>
      <c r="G115" s="116"/>
      <c r="H115" s="39"/>
    </row>
    <row r="116" spans="1:12" s="39" customFormat="1" x14ac:dyDescent="0.3">
      <c r="A116" s="123"/>
      <c r="B116" s="90" t="s">
        <v>186</v>
      </c>
      <c r="C116" s="45">
        <f>SUM(C99,C101,C103,C110,C112,C114)</f>
        <v>0</v>
      </c>
      <c r="D116" s="33"/>
      <c r="E116" s="45">
        <f>SUM(E99,E101,E103,E110,E112,E114)</f>
        <v>0</v>
      </c>
      <c r="F116" s="123"/>
      <c r="G116" s="123"/>
      <c r="K116" s="29"/>
      <c r="L116" s="29"/>
    </row>
    <row r="117" spans="1:12" s="39" customFormat="1" x14ac:dyDescent="0.3">
      <c r="A117" s="123"/>
      <c r="B117" s="90"/>
      <c r="C117" s="49"/>
      <c r="D117" s="33"/>
      <c r="E117" s="49"/>
      <c r="F117" s="123"/>
      <c r="G117" s="123"/>
      <c r="K117" s="29"/>
      <c r="L117" s="29"/>
    </row>
    <row r="118" spans="1:12" s="39" customFormat="1" x14ac:dyDescent="0.3">
      <c r="A118" s="123"/>
      <c r="B118" s="90" t="s">
        <v>189</v>
      </c>
      <c r="C118" s="50" t="str">
        <f>IF(ROUND((C88-C116)/2,1)=0,"Balansas",C88-C116)</f>
        <v>Balansas</v>
      </c>
      <c r="D118" s="33"/>
      <c r="E118" s="50" t="str">
        <f>IF(ROUND((E88-E116)/2,1)=0,"Balansas",E88-E116)</f>
        <v>Balansas</v>
      </c>
      <c r="F118" s="123"/>
      <c r="G118" s="123"/>
      <c r="H118" s="29"/>
      <c r="K118" s="29"/>
      <c r="L118" s="29"/>
    </row>
    <row r="119" spans="1:12" x14ac:dyDescent="0.3">
      <c r="A119" s="116"/>
      <c r="B119" s="33"/>
      <c r="C119" s="33"/>
      <c r="D119" s="33"/>
      <c r="E119" s="33"/>
      <c r="F119" s="116"/>
      <c r="G119" s="116"/>
    </row>
    <row r="120" spans="1:12" x14ac:dyDescent="0.3">
      <c r="A120" s="116"/>
      <c r="B120" s="33"/>
      <c r="C120" s="33"/>
      <c r="D120" s="33"/>
      <c r="E120" s="33"/>
      <c r="F120" s="116"/>
      <c r="G120" s="116"/>
    </row>
    <row r="121" spans="1:12" x14ac:dyDescent="0.3">
      <c r="A121" s="116"/>
      <c r="B121" s="104" t="s">
        <v>192</v>
      </c>
      <c r="C121" s="55"/>
      <c r="D121" s="48"/>
      <c r="E121" s="80"/>
      <c r="F121" s="116"/>
      <c r="G121" s="116"/>
    </row>
    <row r="122" spans="1:12" x14ac:dyDescent="0.3">
      <c r="A122" s="116"/>
      <c r="B122" s="33"/>
      <c r="C122" s="33"/>
      <c r="D122" s="33"/>
      <c r="E122" s="33"/>
      <c r="F122" s="116"/>
      <c r="G122" s="116"/>
    </row>
    <row r="123" spans="1:12" x14ac:dyDescent="0.3">
      <c r="A123" s="116"/>
      <c r="B123" s="89"/>
      <c r="C123" s="33"/>
      <c r="D123" s="33"/>
      <c r="E123" s="33"/>
      <c r="F123" s="116"/>
      <c r="G123" s="116"/>
    </row>
    <row r="124" spans="1:12" ht="12.5" thickBot="1" x14ac:dyDescent="0.35">
      <c r="A124" s="116"/>
      <c r="B124" s="88" t="s">
        <v>195</v>
      </c>
      <c r="C124" s="36" t="str">
        <f>C53</f>
        <v>2015 metai</v>
      </c>
      <c r="D124" s="36"/>
      <c r="E124" s="36" t="str">
        <f>E53</f>
        <v>2016 metai</v>
      </c>
      <c r="F124" s="116"/>
      <c r="G124" s="116"/>
    </row>
    <row r="125" spans="1:12" x14ac:dyDescent="0.3">
      <c r="A125" s="116"/>
      <c r="B125" s="105" t="s">
        <v>343</v>
      </c>
      <c r="C125" s="61" t="s">
        <v>344</v>
      </c>
      <c r="D125" s="51"/>
      <c r="E125" s="81"/>
      <c r="F125" s="116"/>
      <c r="G125" s="116"/>
    </row>
    <row r="126" spans="1:12" x14ac:dyDescent="0.3">
      <c r="A126" s="116"/>
      <c r="B126" s="106"/>
      <c r="C126" s="51"/>
      <c r="D126" s="51"/>
      <c r="E126" s="51"/>
      <c r="F126" s="116"/>
      <c r="G126" s="116"/>
    </row>
    <row r="127" spans="1:12" x14ac:dyDescent="0.3">
      <c r="A127" s="116"/>
      <c r="B127" s="107" t="s">
        <v>197</v>
      </c>
      <c r="C127" s="24"/>
      <c r="D127" s="33"/>
      <c r="E127" s="78"/>
      <c r="F127" s="116"/>
      <c r="G127" s="116"/>
    </row>
    <row r="128" spans="1:12" ht="9" customHeight="1" x14ac:dyDescent="0.3">
      <c r="A128" s="116"/>
      <c r="B128" s="33"/>
      <c r="C128" s="46"/>
      <c r="D128" s="10"/>
      <c r="E128" s="46"/>
      <c r="F128" s="116"/>
      <c r="G128" s="116"/>
    </row>
    <row r="129" spans="1:7" ht="24" x14ac:dyDescent="0.3">
      <c r="A129" s="116"/>
      <c r="B129" s="108" t="s">
        <v>345</v>
      </c>
      <c r="C129" s="23"/>
      <c r="D129" s="48"/>
      <c r="E129" s="78"/>
      <c r="F129" s="116"/>
      <c r="G129" s="116"/>
    </row>
    <row r="130" spans="1:7" x14ac:dyDescent="0.3">
      <c r="A130" s="116"/>
      <c r="B130" s="33"/>
      <c r="C130" s="10"/>
      <c r="D130" s="10"/>
      <c r="E130" s="10"/>
      <c r="F130" s="116"/>
      <c r="G130" s="116"/>
    </row>
    <row r="131" spans="1:7" ht="12.5" thickBot="1" x14ac:dyDescent="0.35">
      <c r="A131" s="116"/>
      <c r="B131" s="88" t="s">
        <v>209</v>
      </c>
      <c r="C131" s="36" t="str">
        <f>C53</f>
        <v>2015 metai</v>
      </c>
      <c r="D131" s="36"/>
      <c r="E131" s="36" t="str">
        <f>E53</f>
        <v>2016 metai</v>
      </c>
      <c r="F131" s="116"/>
      <c r="G131" s="116"/>
    </row>
    <row r="132" spans="1:7" x14ac:dyDescent="0.3">
      <c r="A132" s="116"/>
      <c r="B132" s="109" t="s">
        <v>210</v>
      </c>
      <c r="C132" s="4"/>
      <c r="D132" s="37"/>
      <c r="E132" s="11"/>
      <c r="F132" s="116"/>
      <c r="G132" s="116"/>
    </row>
    <row r="133" spans="1:7" x14ac:dyDescent="0.3">
      <c r="A133" s="116"/>
      <c r="B133" s="110" t="s">
        <v>211</v>
      </c>
      <c r="C133" s="24"/>
      <c r="D133" s="47"/>
      <c r="E133" s="11"/>
      <c r="F133" s="116"/>
      <c r="G133" s="116"/>
    </row>
    <row r="134" spans="1:7" x14ac:dyDescent="0.3">
      <c r="A134" s="116"/>
      <c r="B134" s="109" t="s">
        <v>346</v>
      </c>
      <c r="C134" s="24"/>
      <c r="D134" s="33"/>
      <c r="E134" s="79"/>
      <c r="F134" s="116"/>
      <c r="G134" s="116"/>
    </row>
    <row r="135" spans="1:7" x14ac:dyDescent="0.3">
      <c r="A135" s="116"/>
      <c r="B135" s="109" t="s">
        <v>213</v>
      </c>
      <c r="C135" s="24"/>
      <c r="D135" s="33"/>
      <c r="E135" s="79"/>
      <c r="F135" s="116"/>
      <c r="G135" s="116"/>
    </row>
    <row r="136" spans="1:7" ht="25.5" customHeight="1" x14ac:dyDescent="0.3">
      <c r="A136" s="116"/>
      <c r="B136" s="111" t="s">
        <v>215</v>
      </c>
      <c r="C136" s="33"/>
      <c r="D136" s="10"/>
      <c r="E136" s="33"/>
      <c r="F136" s="116"/>
      <c r="G136" s="116"/>
    </row>
    <row r="137" spans="1:7" ht="12" customHeight="1" thickBot="1" x14ac:dyDescent="0.35">
      <c r="A137" s="116"/>
      <c r="B137" s="112"/>
      <c r="C137" s="52"/>
      <c r="D137" s="52"/>
      <c r="E137" s="52"/>
      <c r="F137" s="116"/>
      <c r="G137" s="116"/>
    </row>
    <row r="138" spans="1:7" ht="12" customHeight="1" thickBot="1" x14ac:dyDescent="0.35">
      <c r="A138" s="116"/>
      <c r="B138" s="88" t="s">
        <v>216</v>
      </c>
      <c r="C138" s="36"/>
      <c r="D138" s="36"/>
      <c r="E138" s="36"/>
      <c r="F138" s="116"/>
      <c r="G138" s="116"/>
    </row>
    <row r="139" spans="1:7" ht="86.25" customHeight="1" x14ac:dyDescent="0.3">
      <c r="A139" s="116"/>
      <c r="B139" s="113" t="s">
        <v>218</v>
      </c>
      <c r="C139" s="557"/>
      <c r="D139" s="557"/>
      <c r="E139" s="557"/>
      <c r="F139" s="116"/>
      <c r="G139" s="116"/>
    </row>
    <row r="140" spans="1:7" x14ac:dyDescent="0.3">
      <c r="A140" s="116"/>
      <c r="B140" s="10"/>
      <c r="C140" s="33"/>
      <c r="D140" s="33"/>
      <c r="E140" s="33"/>
      <c r="F140" s="116"/>
      <c r="G140" s="116"/>
    </row>
    <row r="141" spans="1:7" ht="12.5" thickBot="1" x14ac:dyDescent="0.35">
      <c r="A141" s="116"/>
      <c r="B141" s="125"/>
      <c r="C141" s="53"/>
      <c r="D141" s="53"/>
      <c r="E141" s="53"/>
      <c r="F141" s="116"/>
      <c r="G141" s="116"/>
    </row>
    <row r="142" spans="1:7" ht="13.5" customHeight="1" x14ac:dyDescent="0.3">
      <c r="A142" s="116"/>
      <c r="B142" s="33"/>
      <c r="C142" s="33"/>
      <c r="D142" s="33"/>
      <c r="E142" s="33"/>
      <c r="F142" s="116"/>
      <c r="G142" s="116"/>
    </row>
    <row r="143" spans="1:7" x14ac:dyDescent="0.3">
      <c r="A143" s="116"/>
      <c r="B143" s="30" t="s">
        <v>223</v>
      </c>
      <c r="C143" s="82"/>
      <c r="D143" s="82"/>
      <c r="E143" s="82"/>
      <c r="F143" s="116"/>
      <c r="G143" s="116"/>
    </row>
    <row r="144" spans="1:7" x14ac:dyDescent="0.3">
      <c r="A144" s="116"/>
      <c r="B144" s="33" t="s">
        <v>225</v>
      </c>
      <c r="C144" s="563"/>
      <c r="D144" s="563"/>
      <c r="E144" s="563"/>
      <c r="F144" s="116"/>
      <c r="G144" s="116"/>
    </row>
    <row r="145" spans="1:7" x14ac:dyDescent="0.3">
      <c r="A145" s="116"/>
      <c r="B145" s="33" t="s">
        <v>227</v>
      </c>
      <c r="C145" s="565"/>
      <c r="D145" s="565"/>
      <c r="E145" s="565"/>
      <c r="F145" s="116"/>
      <c r="G145" s="116"/>
    </row>
    <row r="146" spans="1:7" x14ac:dyDescent="0.3">
      <c r="A146" s="116"/>
      <c r="B146" s="114" t="s">
        <v>229</v>
      </c>
      <c r="C146" s="545"/>
      <c r="D146" s="545"/>
      <c r="E146" s="545"/>
      <c r="F146" s="116"/>
      <c r="G146" s="116"/>
    </row>
    <row r="147" spans="1:7" ht="30" customHeight="1" x14ac:dyDescent="0.3">
      <c r="A147" s="116"/>
      <c r="B147" s="115" t="s">
        <v>347</v>
      </c>
      <c r="C147" s="555"/>
      <c r="D147" s="555"/>
      <c r="E147" s="555"/>
      <c r="F147" s="116"/>
      <c r="G147" s="116"/>
    </row>
    <row r="148" spans="1:7" ht="1.9" customHeight="1" x14ac:dyDescent="0.3">
      <c r="A148" s="116"/>
      <c r="B148" s="116"/>
      <c r="C148" s="116"/>
      <c r="D148" s="116"/>
      <c r="E148" s="124"/>
      <c r="F148" s="116"/>
      <c r="G148" s="116"/>
    </row>
    <row r="149" spans="1:7" ht="8.25" customHeight="1" x14ac:dyDescent="0.3">
      <c r="A149" s="116"/>
      <c r="B149" s="116"/>
      <c r="C149" s="116"/>
      <c r="D149" s="116"/>
      <c r="E149" s="116"/>
      <c r="F149" s="116"/>
      <c r="G149" s="116"/>
    </row>
  </sheetData>
  <sheetProtection password="DF8B" sheet="1" selectLockedCells="1"/>
  <dataConsolidate/>
  <mergeCells count="33">
    <mergeCell ref="C29:E29"/>
    <mergeCell ref="C30:E30"/>
    <mergeCell ref="C31:E31"/>
    <mergeCell ref="C32:E32"/>
    <mergeCell ref="C9:E9"/>
    <mergeCell ref="C10:E10"/>
    <mergeCell ref="C14:E14"/>
    <mergeCell ref="C27:E27"/>
    <mergeCell ref="C28:E28"/>
    <mergeCell ref="D2:E2"/>
    <mergeCell ref="D3:E3"/>
    <mergeCell ref="C49:E49"/>
    <mergeCell ref="C35:D35"/>
    <mergeCell ref="C36:D36"/>
    <mergeCell ref="C37:D37"/>
    <mergeCell ref="C38:D38"/>
    <mergeCell ref="C39:D39"/>
    <mergeCell ref="C40:D40"/>
    <mergeCell ref="C41:D41"/>
    <mergeCell ref="C43:E43"/>
    <mergeCell ref="C44:E44"/>
    <mergeCell ref="C46:E46"/>
    <mergeCell ref="C47:E47"/>
    <mergeCell ref="B6:E6"/>
    <mergeCell ref="C34:E34"/>
    <mergeCell ref="C145:E145"/>
    <mergeCell ref="C146:E146"/>
    <mergeCell ref="C147:E147"/>
    <mergeCell ref="C50:E50"/>
    <mergeCell ref="C51:E51"/>
    <mergeCell ref="C52:E52"/>
    <mergeCell ref="C139:E139"/>
    <mergeCell ref="C144:E144"/>
  </mergeCells>
  <conditionalFormatting sqref="C118 E118">
    <cfRule type="cellIs" dxfId="39" priority="1" stopIfTrue="1" operator="notEqual">
      <formula>"Balansas"</formula>
    </cfRule>
  </conditionalFormatting>
  <dataValidations count="8">
    <dataValidation allowBlank="1" showErrorMessage="1" prompt="Nurodykite identifikacinį numerį (juridinio asmens kodą)" sqref="C29:E30" xr:uid="{00000000-0002-0000-0100-000000000000}"/>
    <dataValidation allowBlank="1" showErrorMessage="1" prompt="Nurodykite pilną įmonės pavadinimą, pvz. Akcinė bendrovė „Pavyzdys“ ar Valstybės įmonė „Pavyzdys“" sqref="C9:E9" xr:uid="{00000000-0002-0000-0100-000001000000}"/>
    <dataValidation type="whole" allowBlank="1" showErrorMessage="1" prompt="Nurodykite identifikacinį numerį (juridinio asmens kodą)" sqref="D27:E27 C27:C28" xr:uid="{00000000-0002-0000-0100-000002000000}">
      <formula1>0</formula1>
      <formula2>9999999999999990000</formula2>
    </dataValidation>
    <dataValidation allowBlank="1" showErrorMessage="1" prompt="Nurodykite įmonės teisinę formą (AB, UAB, VĮ), pasirinkdami iš sąrašo" sqref="C10:E10" xr:uid="{00000000-0002-0000-0100-000003000000}"/>
    <dataValidation allowBlank="1" showErrorMessage="1" prompt="Nurodykite įmonės teisinį statusą. Jei neatitinka nei vieno iš pateiktų sąraše, pasirinkite „-“" sqref="C14:E14" xr:uid="{00000000-0002-0000-0100-000004000000}"/>
    <dataValidation allowBlank="1" showErrorMessage="1" sqref="B51:B52" xr:uid="{00000000-0002-0000-0100-000005000000}"/>
    <dataValidation allowBlank="1" showErrorMessage="1" prompt="Nurodykite įmonės direktoriaus (generalinio direktoriaus) vardą ir pavardę. VĮ miškų urėdijų prašome nurodyti miškų urėdo vardą ir pavardę. Pareigų nurodyti nereikia." sqref="C31:E31" xr:uid="{00000000-0002-0000-0100-000006000000}"/>
    <dataValidation allowBlank="1" showErrorMessage="1" prompt="Nurodykite įmonės vyr. finansininko (vyr. buhalterio) vardą ir pavardę. Pareigų nurodyti nereikia." sqref="C32:E32" xr:uid="{00000000-0002-0000-0100-000007000000}"/>
  </dataValidations>
  <pageMargins left="0.7" right="0.7" top="0.75" bottom="0.75" header="0.3" footer="0.3"/>
  <pageSetup paperSize="9" scale="64" fitToHeight="0" orientation="portrait" r:id="rId1"/>
  <headerFooter>
    <oddFooter>Puslapių &amp;P iš &amp;N</oddFooter>
  </headerFooter>
  <rowBreaks count="1" manualBreakCount="1">
    <brk id="89" min="1" max="4" man="1"/>
  </rowBreaks>
  <colBreaks count="1" manualBreakCount="1">
    <brk id="5" min="1" max="148"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7" tint="0.59999389629810485"/>
    <pageSetUpPr fitToPage="1"/>
  </sheetPr>
  <dimension ref="A1:O131"/>
  <sheetViews>
    <sheetView showGridLines="0" zoomScaleNormal="100" workbookViewId="0">
      <selection activeCell="H52" sqref="H52"/>
    </sheetView>
  </sheetViews>
  <sheetFormatPr defaultColWidth="0" defaultRowHeight="14.5" x14ac:dyDescent="0.35"/>
  <cols>
    <col min="1" max="1" width="8.81640625" style="12" customWidth="1"/>
    <col min="2" max="2" width="28.54296875" style="298" customWidth="1"/>
    <col min="3" max="3" width="8.81640625" style="298" customWidth="1"/>
    <col min="4" max="4" width="54.81640625" style="298" customWidth="1"/>
    <col min="5" max="5" width="20.7265625" style="298" bestFit="1" customWidth="1"/>
    <col min="6" max="6" width="15.54296875" style="298" customWidth="1"/>
    <col min="7" max="7" width="20.7265625" style="298" bestFit="1" customWidth="1"/>
    <col min="8" max="8" width="15.453125" style="298" customWidth="1"/>
    <col min="9" max="9" width="8.81640625" style="298" customWidth="1"/>
    <col min="10" max="10" width="8.81640625" style="12" customWidth="1"/>
    <col min="11" max="14" width="2.7265625" hidden="1" customWidth="1"/>
    <col min="15" max="15" width="21.26953125" hidden="1" customWidth="1"/>
    <col min="16" max="256" width="2.7265625" hidden="1" customWidth="1"/>
    <col min="257" max="16384" width="2.7265625" hidden="1"/>
  </cols>
  <sheetData>
    <row r="1" spans="2:12" ht="22.9" customHeight="1" thickBot="1" x14ac:dyDescent="0.4"/>
    <row r="2" spans="2:12" ht="25.9" customHeight="1" thickTop="1" x14ac:dyDescent="0.35">
      <c r="B2" s="624" t="s">
        <v>401</v>
      </c>
      <c r="C2" s="625"/>
      <c r="D2" s="625"/>
      <c r="E2" s="625"/>
      <c r="F2" s="625"/>
      <c r="G2" s="614" t="s">
        <v>348</v>
      </c>
      <c r="H2" s="614"/>
      <c r="I2" s="615"/>
    </row>
    <row r="3" spans="2:12" ht="70.5" customHeight="1" x14ac:dyDescent="0.35">
      <c r="B3" s="622" t="s">
        <v>576</v>
      </c>
      <c r="C3" s="623"/>
      <c r="D3" s="623"/>
      <c r="E3" s="623"/>
      <c r="F3" s="623"/>
      <c r="G3" s="368" t="s">
        <v>470</v>
      </c>
      <c r="H3" s="307"/>
      <c r="I3" s="299"/>
    </row>
    <row r="4" spans="2:12" s="12" customFormat="1" x14ac:dyDescent="0.35">
      <c r="B4" s="409" t="s">
        <v>7</v>
      </c>
      <c r="C4" s="618" t="str">
        <f>IF(ISBLANK('Finansiniai duomenys'!C8)," ",'Finansiniai duomenys'!C8)</f>
        <v>UAB „Kaišiadorių šiluma“</v>
      </c>
      <c r="D4" s="618"/>
      <c r="E4" s="618"/>
      <c r="F4" s="618"/>
      <c r="G4" s="618"/>
      <c r="H4" s="618"/>
      <c r="I4" s="617"/>
      <c r="K4"/>
    </row>
    <row r="5" spans="2:12" s="12" customFormat="1" x14ac:dyDescent="0.35">
      <c r="B5" s="409" t="s">
        <v>543</v>
      </c>
      <c r="C5" s="616" t="str">
        <f>IFERROR(VLOOKUP(C4,'Finansiniai duomenys'!R2:T232,3,FALSE),"")</f>
        <v>Kaišiadorių rajono savivaldybė</v>
      </c>
      <c r="D5" s="616"/>
      <c r="E5" s="616"/>
      <c r="F5" s="616"/>
      <c r="G5" s="616"/>
      <c r="H5" s="616"/>
      <c r="I5" s="617"/>
      <c r="K5"/>
    </row>
    <row r="6" spans="2:12" s="12" customFormat="1" x14ac:dyDescent="0.35">
      <c r="B6" s="409" t="s">
        <v>13</v>
      </c>
      <c r="C6" s="616">
        <f>IFERROR(VLOOKUP(C4,'Finansiniai duomenys'!R2:T232,2,FALSE),"")</f>
        <v>158996646</v>
      </c>
      <c r="D6" s="616"/>
      <c r="E6" s="616"/>
      <c r="F6" s="616"/>
      <c r="G6" s="616"/>
      <c r="H6" s="616"/>
      <c r="I6" s="617"/>
      <c r="K6"/>
    </row>
    <row r="7" spans="2:12" x14ac:dyDescent="0.35">
      <c r="B7" s="409" t="s">
        <v>20</v>
      </c>
      <c r="C7" s="616" t="str">
        <f>IFERROR(VLOOKUP(C4,'Finansiniai duomenys'!R2:V232,5,FALSE),"")</f>
        <v>Šilumos tinklai</v>
      </c>
      <c r="D7" s="616"/>
      <c r="E7" s="616"/>
      <c r="F7" s="616"/>
      <c r="G7" s="616"/>
      <c r="H7" s="616"/>
      <c r="I7" s="617"/>
      <c r="L7" s="12"/>
    </row>
    <row r="8" spans="2:12" x14ac:dyDescent="0.35">
      <c r="B8" s="367"/>
      <c r="C8" s="369"/>
      <c r="D8" s="369"/>
      <c r="E8" s="82"/>
      <c r="F8" s="370"/>
      <c r="G8" s="82"/>
      <c r="H8" s="371"/>
      <c r="I8" s="299"/>
      <c r="L8" s="12"/>
    </row>
    <row r="9" spans="2:12" x14ac:dyDescent="0.35">
      <c r="B9" s="367"/>
      <c r="C9" s="369"/>
      <c r="D9" s="369"/>
      <c r="E9" s="82"/>
      <c r="F9" s="370"/>
      <c r="G9" s="82"/>
      <c r="H9" s="371"/>
      <c r="I9" s="299"/>
    </row>
    <row r="10" spans="2:12" x14ac:dyDescent="0.35">
      <c r="B10" s="367"/>
      <c r="C10" s="385"/>
      <c r="D10" s="385"/>
      <c r="E10" s="82"/>
      <c r="F10" s="321"/>
      <c r="G10" s="321"/>
      <c r="H10" s="321"/>
      <c r="I10" s="482"/>
    </row>
    <row r="11" spans="2:12" ht="26.25" customHeight="1" x14ac:dyDescent="0.35">
      <c r="B11" s="480"/>
      <c r="C11" s="471" t="s">
        <v>529</v>
      </c>
      <c r="D11" s="468"/>
      <c r="E11" s="469"/>
      <c r="F11" s="474" t="s">
        <v>562</v>
      </c>
      <c r="G11" s="469"/>
      <c r="H11" s="475" t="s">
        <v>563</v>
      </c>
      <c r="I11" s="470"/>
    </row>
    <row r="12" spans="2:12" ht="18" customHeight="1" x14ac:dyDescent="0.35">
      <c r="B12" s="480"/>
      <c r="C12" s="476" t="s">
        <v>541</v>
      </c>
      <c r="D12" s="385"/>
      <c r="E12" s="82"/>
      <c r="F12" s="82"/>
      <c r="G12" s="82"/>
      <c r="H12" s="82"/>
      <c r="I12" s="299"/>
    </row>
    <row r="13" spans="2:12" x14ac:dyDescent="0.35">
      <c r="B13" s="480"/>
      <c r="C13" s="476" t="s">
        <v>528</v>
      </c>
      <c r="D13" s="385"/>
      <c r="E13" s="82"/>
      <c r="F13" s="522">
        <f>'Finansiniai duomenys'!C34</f>
        <v>3494</v>
      </c>
      <c r="G13" s="82"/>
      <c r="H13" s="522">
        <f>'Finansiniai duomenys'!E34</f>
        <v>3514.5</v>
      </c>
      <c r="I13" s="299"/>
    </row>
    <row r="14" spans="2:12" x14ac:dyDescent="0.35">
      <c r="B14" s="480"/>
      <c r="C14" s="478" t="s">
        <v>530</v>
      </c>
      <c r="D14" s="524" t="s">
        <v>616</v>
      </c>
      <c r="E14" s="82"/>
      <c r="F14" s="523">
        <v>2938</v>
      </c>
      <c r="G14" s="82"/>
      <c r="H14" s="523">
        <v>2926.6</v>
      </c>
      <c r="I14" s="299"/>
    </row>
    <row r="15" spans="2:12" x14ac:dyDescent="0.35">
      <c r="B15" s="480"/>
      <c r="C15" s="478" t="s">
        <v>531</v>
      </c>
      <c r="D15" s="524" t="s">
        <v>617</v>
      </c>
      <c r="E15" s="82"/>
      <c r="F15" s="523">
        <v>556</v>
      </c>
      <c r="G15" s="82"/>
      <c r="H15" s="523">
        <v>587.9</v>
      </c>
      <c r="I15" s="299"/>
    </row>
    <row r="16" spans="2:12" x14ac:dyDescent="0.35">
      <c r="B16" s="480"/>
      <c r="C16" s="478" t="s">
        <v>532</v>
      </c>
      <c r="D16" s="524"/>
      <c r="E16" s="82"/>
      <c r="F16" s="523"/>
      <c r="G16" s="82"/>
      <c r="H16" s="523"/>
      <c r="I16" s="299"/>
    </row>
    <row r="17" spans="2:15" x14ac:dyDescent="0.35">
      <c r="B17" s="480"/>
      <c r="C17" s="478" t="s">
        <v>533</v>
      </c>
      <c r="D17" s="524"/>
      <c r="E17" s="82"/>
      <c r="F17" s="523"/>
      <c r="G17" s="82"/>
      <c r="H17" s="523"/>
      <c r="I17" s="299"/>
    </row>
    <row r="18" spans="2:15" x14ac:dyDescent="0.35">
      <c r="B18" s="480"/>
      <c r="C18" s="478" t="s">
        <v>534</v>
      </c>
      <c r="D18" s="524"/>
      <c r="E18" s="82"/>
      <c r="F18" s="523"/>
      <c r="G18" s="82"/>
      <c r="H18" s="523"/>
      <c r="I18" s="299"/>
    </row>
    <row r="19" spans="2:15" x14ac:dyDescent="0.35">
      <c r="B19" s="480"/>
      <c r="C19" s="478" t="s">
        <v>535</v>
      </c>
      <c r="D19" s="524"/>
      <c r="E19" s="82"/>
      <c r="F19" s="523"/>
      <c r="G19" s="82"/>
      <c r="H19" s="523"/>
      <c r="I19" s="299"/>
    </row>
    <row r="20" spans="2:15" x14ac:dyDescent="0.35">
      <c r="B20" s="480"/>
      <c r="C20" s="478" t="s">
        <v>536</v>
      </c>
      <c r="D20" s="524"/>
      <c r="E20" s="82"/>
      <c r="F20" s="523"/>
      <c r="G20" s="82"/>
      <c r="H20" s="523"/>
      <c r="I20" s="299"/>
    </row>
    <row r="21" spans="2:15" x14ac:dyDescent="0.35">
      <c r="B21" s="480"/>
      <c r="C21" s="478" t="s">
        <v>537</v>
      </c>
      <c r="D21" s="524"/>
      <c r="E21" s="82"/>
      <c r="F21" s="523"/>
      <c r="G21" s="82"/>
      <c r="H21" s="523"/>
      <c r="I21" s="299"/>
    </row>
    <row r="22" spans="2:15" x14ac:dyDescent="0.35">
      <c r="B22" s="480"/>
      <c r="C22" s="478" t="s">
        <v>539</v>
      </c>
      <c r="D22" s="524"/>
      <c r="E22" s="82"/>
      <c r="F22" s="523"/>
      <c r="G22" s="82"/>
      <c r="H22" s="523"/>
      <c r="I22" s="299"/>
    </row>
    <row r="23" spans="2:15" x14ac:dyDescent="0.35">
      <c r="B23" s="480"/>
      <c r="C23" s="478" t="s">
        <v>540</v>
      </c>
      <c r="D23" s="524"/>
      <c r="E23" s="82"/>
      <c r="F23" s="523"/>
      <c r="G23" s="82"/>
      <c r="H23" s="523"/>
      <c r="I23" s="299"/>
    </row>
    <row r="24" spans="2:15" x14ac:dyDescent="0.35">
      <c r="B24" s="480"/>
      <c r="C24" s="477" t="s">
        <v>538</v>
      </c>
      <c r="D24" s="385"/>
      <c r="E24" s="82"/>
      <c r="F24" s="522">
        <f>F13-F14-F15-F16-F17-F18-F19-F20-F21-F22-F23</f>
        <v>0</v>
      </c>
      <c r="G24" s="82"/>
      <c r="H24" s="522">
        <f>H13-H14-H15-H16-H17-H18-H19-H20-H21-H22-H23</f>
        <v>1.1368683772161603E-13</v>
      </c>
      <c r="I24" s="299"/>
    </row>
    <row r="25" spans="2:15" ht="15" thickBot="1" x14ac:dyDescent="0.4">
      <c r="B25" s="367"/>
      <c r="C25" s="472"/>
      <c r="D25" s="473"/>
      <c r="E25" s="383"/>
      <c r="F25" s="383"/>
      <c r="G25" s="383"/>
      <c r="H25" s="383"/>
      <c r="I25" s="384"/>
    </row>
    <row r="26" spans="2:15" ht="15.5" thickTop="1" thickBot="1" x14ac:dyDescent="0.4">
      <c r="B26" s="367"/>
      <c r="C26" s="385"/>
      <c r="D26" s="385"/>
      <c r="E26" s="82"/>
      <c r="F26" s="82"/>
      <c r="G26" s="82"/>
      <c r="H26" s="82"/>
      <c r="I26" s="299"/>
    </row>
    <row r="27" spans="2:15" ht="39.75" customHeight="1" thickTop="1" thickBot="1" x14ac:dyDescent="0.4">
      <c r="B27" s="367"/>
      <c r="C27" s="626" t="s">
        <v>613</v>
      </c>
      <c r="D27" s="627"/>
      <c r="E27" s="627"/>
      <c r="F27" s="627"/>
      <c r="G27" s="627"/>
      <c r="H27" s="627"/>
      <c r="I27" s="628"/>
      <c r="J27" s="501"/>
      <c r="O27" s="514" t="s">
        <v>609</v>
      </c>
    </row>
    <row r="28" spans="2:15" ht="27.75" customHeight="1" thickBot="1" x14ac:dyDescent="0.4">
      <c r="B28" s="367"/>
      <c r="C28" s="619" t="s">
        <v>590</v>
      </c>
      <c r="D28" s="620"/>
      <c r="E28" s="620"/>
      <c r="F28" s="621" t="s">
        <v>592</v>
      </c>
      <c r="G28" s="621"/>
      <c r="H28" s="621"/>
      <c r="I28" s="515"/>
      <c r="O28" s="502" t="s">
        <v>591</v>
      </c>
    </row>
    <row r="29" spans="2:15" ht="27.75" customHeight="1" thickBot="1" x14ac:dyDescent="0.4">
      <c r="B29" s="367"/>
      <c r="C29" s="612" t="s">
        <v>602</v>
      </c>
      <c r="D29" s="613"/>
      <c r="E29" s="613"/>
      <c r="F29" s="621" t="s">
        <v>599</v>
      </c>
      <c r="G29" s="621"/>
      <c r="H29" s="621"/>
      <c r="I29" s="515"/>
      <c r="O29" s="521" t="s">
        <v>592</v>
      </c>
    </row>
    <row r="30" spans="2:15" ht="27.75" customHeight="1" thickBot="1" x14ac:dyDescent="0.4">
      <c r="B30" s="367"/>
      <c r="C30" s="612" t="s">
        <v>603</v>
      </c>
      <c r="D30" s="613"/>
      <c r="E30" s="613"/>
      <c r="F30" s="621" t="s">
        <v>594</v>
      </c>
      <c r="G30" s="621"/>
      <c r="H30" s="621"/>
      <c r="I30" s="515"/>
      <c r="O30" s="503" t="s">
        <v>593</v>
      </c>
    </row>
    <row r="31" spans="2:15" ht="15.75" customHeight="1" thickBot="1" x14ac:dyDescent="0.4">
      <c r="B31" s="367"/>
      <c r="C31" s="612" t="s">
        <v>610</v>
      </c>
      <c r="D31" s="613"/>
      <c r="E31" s="613"/>
      <c r="F31" s="613"/>
      <c r="G31" s="516"/>
      <c r="H31" s="516"/>
      <c r="I31" s="515"/>
    </row>
    <row r="32" spans="2:15" ht="15" thickBot="1" x14ac:dyDescent="0.4">
      <c r="B32" s="367"/>
      <c r="C32" s="632" t="s">
        <v>604</v>
      </c>
      <c r="D32" s="633"/>
      <c r="E32" s="633"/>
      <c r="F32" s="82"/>
      <c r="G32" s="523" t="s">
        <v>198</v>
      </c>
      <c r="H32" s="82"/>
      <c r="I32" s="299"/>
    </row>
    <row r="33" spans="2:15" ht="15" thickBot="1" x14ac:dyDescent="0.4">
      <c r="B33" s="367"/>
      <c r="C33" s="632" t="s">
        <v>605</v>
      </c>
      <c r="D33" s="633"/>
      <c r="E33" s="633"/>
      <c r="F33" s="82"/>
      <c r="G33" s="523" t="s">
        <v>198</v>
      </c>
      <c r="H33" s="82"/>
      <c r="I33" s="299"/>
      <c r="O33" s="504" t="s">
        <v>594</v>
      </c>
    </row>
    <row r="34" spans="2:15" ht="15" thickBot="1" x14ac:dyDescent="0.4">
      <c r="B34" s="367"/>
      <c r="C34" s="632" t="s">
        <v>606</v>
      </c>
      <c r="D34" s="633"/>
      <c r="E34" s="633"/>
      <c r="F34" s="82"/>
      <c r="G34" s="523" t="s">
        <v>201</v>
      </c>
      <c r="H34" s="82"/>
      <c r="I34" s="299"/>
      <c r="O34" s="505" t="s">
        <v>595</v>
      </c>
    </row>
    <row r="35" spans="2:15" ht="15" thickBot="1" x14ac:dyDescent="0.4">
      <c r="B35" s="367"/>
      <c r="C35" s="632" t="s">
        <v>607</v>
      </c>
      <c r="D35" s="633"/>
      <c r="E35" s="633"/>
      <c r="F35" s="82"/>
      <c r="G35" s="523" t="s">
        <v>201</v>
      </c>
      <c r="H35" s="82"/>
      <c r="I35" s="299"/>
      <c r="O35" s="506" t="s">
        <v>596</v>
      </c>
    </row>
    <row r="36" spans="2:15" ht="15" thickBot="1" x14ac:dyDescent="0.4">
      <c r="B36" s="367"/>
      <c r="C36" s="634" t="s">
        <v>608</v>
      </c>
      <c r="D36" s="635"/>
      <c r="E36" s="635"/>
      <c r="F36" s="517"/>
      <c r="G36" s="523" t="s">
        <v>201</v>
      </c>
      <c r="H36" s="517"/>
      <c r="I36" s="518"/>
      <c r="O36" s="507" t="s">
        <v>597</v>
      </c>
    </row>
    <row r="37" spans="2:15" ht="63" customHeight="1" thickBot="1" x14ac:dyDescent="0.4">
      <c r="B37" s="519"/>
      <c r="C37" s="629" t="s">
        <v>611</v>
      </c>
      <c r="D37" s="630"/>
      <c r="E37" s="630"/>
      <c r="F37" s="631"/>
      <c r="G37" s="631"/>
      <c r="H37" s="631"/>
      <c r="I37" s="520"/>
      <c r="O37" s="508" t="s">
        <v>612</v>
      </c>
    </row>
    <row r="38" spans="2:15" ht="15.5" thickTop="1" thickBot="1" x14ac:dyDescent="0.4">
      <c r="B38" s="367"/>
      <c r="C38" s="385"/>
      <c r="D38" s="385"/>
      <c r="E38" s="82"/>
      <c r="F38" s="82"/>
      <c r="G38" s="82"/>
      <c r="H38" s="82"/>
      <c r="I38" s="299"/>
    </row>
    <row r="39" spans="2:15" ht="25" thickTop="1" thickBot="1" x14ac:dyDescent="0.4">
      <c r="B39" s="367"/>
      <c r="C39" s="490" t="s">
        <v>385</v>
      </c>
      <c r="D39" s="491"/>
      <c r="E39" s="492"/>
      <c r="F39" s="410" t="s">
        <v>562</v>
      </c>
      <c r="G39" s="488"/>
      <c r="H39" s="487" t="s">
        <v>563</v>
      </c>
      <c r="I39" s="493"/>
      <c r="O39" s="510" t="s">
        <v>598</v>
      </c>
    </row>
    <row r="40" spans="2:15" ht="15" thickBot="1" x14ac:dyDescent="0.4">
      <c r="B40" s="367"/>
      <c r="C40" s="489" t="s">
        <v>520</v>
      </c>
      <c r="D40" s="416"/>
      <c r="E40" s="417"/>
      <c r="F40" s="526"/>
      <c r="G40" s="486"/>
      <c r="H40" s="527"/>
      <c r="I40" s="484"/>
      <c r="O40" s="511" t="s">
        <v>599</v>
      </c>
    </row>
    <row r="41" spans="2:15" ht="15" thickBot="1" x14ac:dyDescent="0.4">
      <c r="B41" s="367"/>
      <c r="C41" s="444" t="s">
        <v>523</v>
      </c>
      <c r="D41" s="445"/>
      <c r="E41" s="446"/>
      <c r="F41" s="485"/>
      <c r="G41" s="448"/>
      <c r="H41" s="447"/>
      <c r="I41" s="449"/>
      <c r="O41" s="512" t="s">
        <v>600</v>
      </c>
    </row>
    <row r="42" spans="2:15" ht="15" thickBot="1" x14ac:dyDescent="0.4">
      <c r="B42" s="367"/>
      <c r="C42" s="367" t="s">
        <v>512</v>
      </c>
      <c r="D42" s="82"/>
      <c r="E42" s="82"/>
      <c r="F42" s="523"/>
      <c r="G42" s="82"/>
      <c r="H42" s="523"/>
      <c r="I42" s="299"/>
      <c r="O42" s="513" t="s">
        <v>601</v>
      </c>
    </row>
    <row r="43" spans="2:15" ht="15" thickBot="1" x14ac:dyDescent="0.4">
      <c r="B43" s="367"/>
      <c r="C43" s="367" t="s">
        <v>515</v>
      </c>
      <c r="D43" s="82"/>
      <c r="E43" s="82"/>
      <c r="F43" s="523"/>
      <c r="G43" s="82"/>
      <c r="H43" s="523"/>
      <c r="I43" s="299"/>
      <c r="O43" s="509" t="s">
        <v>612</v>
      </c>
    </row>
    <row r="44" spans="2:15" x14ac:dyDescent="0.35">
      <c r="B44" s="367"/>
      <c r="C44" s="367" t="s">
        <v>513</v>
      </c>
      <c r="D44" s="82"/>
      <c r="E44" s="82"/>
      <c r="F44" s="523"/>
      <c r="G44" s="82"/>
      <c r="H44" s="523"/>
      <c r="I44" s="299"/>
    </row>
    <row r="45" spans="2:15" x14ac:dyDescent="0.35">
      <c r="B45" s="367"/>
      <c r="C45" s="367" t="s">
        <v>517</v>
      </c>
      <c r="D45" s="82"/>
      <c r="E45" s="82"/>
      <c r="F45" s="523"/>
      <c r="G45" s="82"/>
      <c r="H45" s="523"/>
      <c r="I45" s="299"/>
    </row>
    <row r="46" spans="2:15" ht="15" thickBot="1" x14ac:dyDescent="0.4">
      <c r="B46" s="367"/>
      <c r="C46" s="377" t="s">
        <v>514</v>
      </c>
      <c r="D46" s="378"/>
      <c r="E46" s="378"/>
      <c r="F46" s="528"/>
      <c r="G46" s="378"/>
      <c r="H46" s="528"/>
      <c r="I46" s="379"/>
    </row>
    <row r="47" spans="2:15" ht="15" thickBot="1" x14ac:dyDescent="0.4">
      <c r="B47" s="367"/>
      <c r="C47" s="425" t="s">
        <v>516</v>
      </c>
      <c r="D47" s="419"/>
      <c r="E47" s="419"/>
      <c r="F47" s="529"/>
      <c r="G47" s="419"/>
      <c r="H47" s="526"/>
      <c r="I47" s="430"/>
    </row>
    <row r="48" spans="2:15" ht="15" thickBot="1" x14ac:dyDescent="0.4">
      <c r="B48" s="367"/>
      <c r="C48" s="442" t="s">
        <v>518</v>
      </c>
      <c r="D48" s="419"/>
      <c r="E48" s="419"/>
      <c r="F48" s="526"/>
      <c r="G48" s="419"/>
      <c r="H48" s="526"/>
      <c r="I48" s="443"/>
    </row>
    <row r="49" spans="2:10" ht="15" thickBot="1" x14ac:dyDescent="0.4">
      <c r="B49" s="367"/>
      <c r="C49" s="382" t="s">
        <v>519</v>
      </c>
      <c r="D49" s="383"/>
      <c r="E49" s="383"/>
      <c r="F49" s="529"/>
      <c r="G49" s="383"/>
      <c r="H49" s="529"/>
      <c r="I49" s="384"/>
    </row>
    <row r="50" spans="2:10" ht="15.5" thickTop="1" thickBot="1" x14ac:dyDescent="0.4">
      <c r="B50" s="367"/>
      <c r="C50" s="450"/>
      <c r="D50" s="82"/>
      <c r="E50" s="82"/>
      <c r="F50" s="494"/>
      <c r="G50" s="82"/>
      <c r="H50" s="494"/>
      <c r="I50" s="299"/>
    </row>
    <row r="51" spans="2:10" ht="25" thickTop="1" thickBot="1" x14ac:dyDescent="0.4">
      <c r="B51" s="481"/>
      <c r="C51" s="433" t="s">
        <v>384</v>
      </c>
      <c r="D51" s="387"/>
      <c r="E51" s="388"/>
      <c r="F51" s="410" t="s">
        <v>562</v>
      </c>
      <c r="G51" s="390"/>
      <c r="H51" s="487" t="s">
        <v>563</v>
      </c>
      <c r="I51" s="391"/>
    </row>
    <row r="52" spans="2:10" ht="15" thickTop="1" x14ac:dyDescent="0.35">
      <c r="B52" s="480"/>
      <c r="C52" s="380" t="s">
        <v>505</v>
      </c>
      <c r="D52" s="381"/>
      <c r="E52" s="65"/>
      <c r="F52" s="530">
        <v>120.4</v>
      </c>
      <c r="G52" s="413"/>
      <c r="H52" s="533">
        <v>78.099999999999994</v>
      </c>
      <c r="I52" s="483"/>
    </row>
    <row r="53" spans="2:10" ht="15" thickBot="1" x14ac:dyDescent="0.4">
      <c r="B53" s="480"/>
      <c r="C53" s="378" t="s">
        <v>506</v>
      </c>
      <c r="D53" s="416"/>
      <c r="E53" s="417"/>
      <c r="F53" s="531">
        <v>168.7</v>
      </c>
      <c r="G53" s="418"/>
      <c r="H53" s="531">
        <v>213.2</v>
      </c>
      <c r="I53" s="484"/>
    </row>
    <row r="54" spans="2:10" ht="15" thickBot="1" x14ac:dyDescent="0.4">
      <c r="B54" s="480"/>
      <c r="C54" s="419" t="s">
        <v>507</v>
      </c>
      <c r="D54" s="419"/>
      <c r="E54" s="419"/>
      <c r="F54" s="532">
        <v>24.6</v>
      </c>
      <c r="G54" s="419"/>
      <c r="H54" s="532">
        <v>25</v>
      </c>
      <c r="I54" s="430"/>
    </row>
    <row r="55" spans="2:10" x14ac:dyDescent="0.35">
      <c r="B55" s="480"/>
      <c r="C55" s="82" t="s">
        <v>511</v>
      </c>
      <c r="D55" s="82"/>
      <c r="E55" s="82"/>
      <c r="F55" s="533">
        <f>33929.4+411.5</f>
        <v>34340.9</v>
      </c>
      <c r="G55" s="82"/>
      <c r="H55" s="533">
        <f>33129.5+507.9</f>
        <v>33637.4</v>
      </c>
      <c r="I55" s="299"/>
    </row>
    <row r="56" spans="2:10" x14ac:dyDescent="0.35">
      <c r="B56" s="480"/>
      <c r="C56" s="82" t="s">
        <v>508</v>
      </c>
      <c r="D56" s="82"/>
      <c r="E56" s="82"/>
      <c r="F56" s="534">
        <v>5562.2</v>
      </c>
      <c r="G56" s="82"/>
      <c r="H56" s="534">
        <v>6503.8</v>
      </c>
      <c r="I56" s="299"/>
    </row>
    <row r="57" spans="2:10" x14ac:dyDescent="0.35">
      <c r="B57" s="480"/>
      <c r="C57" s="82" t="s">
        <v>578</v>
      </c>
      <c r="D57" s="82"/>
      <c r="E57" s="82"/>
      <c r="F57" s="534">
        <v>32</v>
      </c>
      <c r="G57" s="82"/>
      <c r="H57" s="534">
        <v>32</v>
      </c>
      <c r="I57" s="299"/>
    </row>
    <row r="58" spans="2:10" x14ac:dyDescent="0.35">
      <c r="B58" s="480"/>
      <c r="C58" s="82" t="s">
        <v>583</v>
      </c>
      <c r="D58" s="82"/>
      <c r="E58" s="82"/>
      <c r="F58" s="534">
        <v>45.3</v>
      </c>
      <c r="G58" s="82"/>
      <c r="H58" s="534">
        <v>45.3</v>
      </c>
      <c r="I58" s="299"/>
    </row>
    <row r="59" spans="2:10" ht="15" thickBot="1" x14ac:dyDescent="0.4">
      <c r="B59" s="480"/>
      <c r="C59" s="479" t="s">
        <v>577</v>
      </c>
      <c r="D59" s="378"/>
      <c r="E59" s="378"/>
      <c r="F59" s="535">
        <v>19.7</v>
      </c>
      <c r="G59" s="378"/>
      <c r="H59" s="531">
        <v>17.77</v>
      </c>
      <c r="I59" s="379"/>
    </row>
    <row r="60" spans="2:10" x14ac:dyDescent="0.35">
      <c r="B60" s="480"/>
      <c r="C60" s="82" t="s">
        <v>509</v>
      </c>
      <c r="D60" s="82"/>
      <c r="E60" s="82"/>
      <c r="F60" s="533">
        <v>39903.1</v>
      </c>
      <c r="G60" s="82"/>
      <c r="H60" s="530">
        <v>40141.199999999997</v>
      </c>
      <c r="I60" s="299"/>
    </row>
    <row r="61" spans="2:10" ht="15" thickBot="1" x14ac:dyDescent="0.4">
      <c r="B61" s="480"/>
      <c r="C61" s="378" t="s">
        <v>510</v>
      </c>
      <c r="D61" s="378"/>
      <c r="E61" s="378"/>
      <c r="F61" s="531">
        <v>0</v>
      </c>
      <c r="G61" s="378"/>
      <c r="H61" s="535">
        <v>0</v>
      </c>
      <c r="I61" s="379"/>
    </row>
    <row r="62" spans="2:10" ht="15" thickBot="1" x14ac:dyDescent="0.4">
      <c r="B62" s="480"/>
      <c r="C62" s="378" t="s">
        <v>547</v>
      </c>
      <c r="D62" s="378"/>
      <c r="E62" s="378"/>
      <c r="F62" s="532">
        <v>0</v>
      </c>
      <c r="G62" s="378"/>
      <c r="H62" s="536">
        <v>0</v>
      </c>
      <c r="I62" s="379"/>
    </row>
    <row r="63" spans="2:10" ht="15" thickBot="1" x14ac:dyDescent="0.4">
      <c r="B63" s="367"/>
      <c r="C63" s="82"/>
      <c r="D63" s="82"/>
      <c r="E63" s="82"/>
      <c r="F63" s="415"/>
      <c r="G63" s="82"/>
      <c r="H63" s="500"/>
      <c r="I63" s="384"/>
    </row>
    <row r="64" spans="2:10" ht="25" thickTop="1" thickBot="1" x14ac:dyDescent="0.4">
      <c r="B64" s="367"/>
      <c r="C64" s="372" t="s">
        <v>383</v>
      </c>
      <c r="D64" s="373"/>
      <c r="E64" s="374"/>
      <c r="F64" s="487" t="s">
        <v>562</v>
      </c>
      <c r="G64" s="411"/>
      <c r="H64" s="410" t="s">
        <v>563</v>
      </c>
      <c r="I64" s="412"/>
      <c r="J64" s="432"/>
    </row>
    <row r="65" spans="1:9" ht="15" thickBot="1" x14ac:dyDescent="0.4">
      <c r="B65" s="367"/>
      <c r="C65" s="377" t="s">
        <v>542</v>
      </c>
      <c r="D65" s="378"/>
      <c r="E65" s="378"/>
      <c r="F65" s="526"/>
      <c r="G65" s="378"/>
      <c r="H65" s="526"/>
      <c r="I65" s="379"/>
    </row>
    <row r="66" spans="1:9" x14ac:dyDescent="0.35">
      <c r="B66" s="367"/>
      <c r="C66" s="431" t="s">
        <v>521</v>
      </c>
      <c r="D66" s="300"/>
      <c r="E66" s="300"/>
      <c r="F66" s="537"/>
      <c r="G66" s="300"/>
      <c r="H66" s="537"/>
      <c r="I66" s="376"/>
    </row>
    <row r="67" spans="1:9" ht="15" thickBot="1" x14ac:dyDescent="0.4">
      <c r="B67" s="367"/>
      <c r="C67" s="434" t="s">
        <v>522</v>
      </c>
      <c r="D67" s="378"/>
      <c r="E67" s="378"/>
      <c r="F67" s="538"/>
      <c r="G67" s="378"/>
      <c r="H67" s="538"/>
      <c r="I67" s="435"/>
    </row>
    <row r="68" spans="1:9" x14ac:dyDescent="0.35">
      <c r="B68" s="367"/>
      <c r="C68" s="431" t="s">
        <v>524</v>
      </c>
      <c r="D68" s="300"/>
      <c r="E68" s="82"/>
      <c r="F68" s="537"/>
      <c r="G68" s="82"/>
      <c r="H68" s="537"/>
      <c r="I68" s="376"/>
    </row>
    <row r="69" spans="1:9" ht="15" thickBot="1" x14ac:dyDescent="0.4">
      <c r="B69" s="367"/>
      <c r="C69" s="434" t="s">
        <v>525</v>
      </c>
      <c r="D69" s="378"/>
      <c r="E69" s="378"/>
      <c r="F69" s="538"/>
      <c r="G69" s="378"/>
      <c r="H69" s="538"/>
      <c r="I69" s="435"/>
    </row>
    <row r="70" spans="1:9" x14ac:dyDescent="0.35">
      <c r="B70" s="367"/>
      <c r="C70" s="431" t="s">
        <v>526</v>
      </c>
      <c r="D70" s="300"/>
      <c r="E70" s="300"/>
      <c r="F70" s="537"/>
      <c r="G70" s="300"/>
      <c r="H70" s="537"/>
      <c r="I70" s="376"/>
    </row>
    <row r="71" spans="1:9" ht="15" thickBot="1" x14ac:dyDescent="0.4">
      <c r="B71" s="367"/>
      <c r="C71" s="434" t="s">
        <v>527</v>
      </c>
      <c r="D71" s="300"/>
      <c r="E71" s="300"/>
      <c r="F71" s="523"/>
      <c r="G71" s="300"/>
      <c r="H71" s="523"/>
      <c r="I71" s="376"/>
    </row>
    <row r="72" spans="1:9" ht="15" thickBot="1" x14ac:dyDescent="0.4">
      <c r="B72" s="367"/>
      <c r="C72" s="444" t="s">
        <v>523</v>
      </c>
      <c r="D72" s="445"/>
      <c r="E72" s="446"/>
      <c r="F72" s="447"/>
      <c r="G72" s="448"/>
      <c r="H72" s="447"/>
      <c r="I72" s="449"/>
    </row>
    <row r="73" spans="1:9" x14ac:dyDescent="0.35">
      <c r="B73" s="480"/>
      <c r="C73" s="82" t="s">
        <v>548</v>
      </c>
      <c r="D73" s="300"/>
      <c r="E73" s="300"/>
      <c r="F73" s="523"/>
      <c r="G73" s="300"/>
      <c r="H73" s="538"/>
      <c r="I73" s="376"/>
    </row>
    <row r="74" spans="1:9" x14ac:dyDescent="0.35">
      <c r="B74" s="480"/>
      <c r="C74" s="82" t="s">
        <v>549</v>
      </c>
      <c r="D74" s="300"/>
      <c r="E74" s="300"/>
      <c r="F74" s="523"/>
      <c r="G74" s="300"/>
      <c r="H74" s="523"/>
      <c r="I74" s="376"/>
    </row>
    <row r="75" spans="1:9" x14ac:dyDescent="0.35">
      <c r="B75" s="480"/>
      <c r="C75" s="82" t="s">
        <v>550</v>
      </c>
      <c r="D75" s="300"/>
      <c r="E75" s="300"/>
      <c r="F75" s="523"/>
      <c r="G75" s="300"/>
      <c r="H75" s="523"/>
      <c r="I75" s="376"/>
    </row>
    <row r="76" spans="1:9" ht="15" thickBot="1" x14ac:dyDescent="0.4">
      <c r="B76" s="480"/>
      <c r="C76" s="434" t="s">
        <v>551</v>
      </c>
      <c r="D76" s="378"/>
      <c r="E76" s="378"/>
      <c r="F76" s="528"/>
      <c r="G76" s="378"/>
      <c r="H76" s="528"/>
      <c r="I76" s="435"/>
    </row>
    <row r="77" spans="1:9" ht="15" thickBot="1" x14ac:dyDescent="0.4">
      <c r="B77" s="480"/>
      <c r="C77" s="479" t="s">
        <v>579</v>
      </c>
      <c r="D77" s="451"/>
      <c r="E77" s="451"/>
      <c r="F77" s="526"/>
      <c r="G77" s="451"/>
      <c r="H77" s="526"/>
      <c r="I77" s="435"/>
    </row>
    <row r="78" spans="1:9" ht="15" thickBot="1" x14ac:dyDescent="0.4">
      <c r="B78" s="367"/>
      <c r="C78" s="82"/>
      <c r="D78" s="415"/>
      <c r="E78" s="415"/>
      <c r="F78" s="415"/>
      <c r="G78" s="415"/>
      <c r="H78" s="415"/>
      <c r="I78" s="299"/>
    </row>
    <row r="79" spans="1:9" ht="24.5" thickTop="1" x14ac:dyDescent="0.35">
      <c r="B79" s="367"/>
      <c r="C79" s="386" t="s">
        <v>46</v>
      </c>
      <c r="D79" s="387"/>
      <c r="E79" s="388"/>
      <c r="F79" s="389" t="s">
        <v>562</v>
      </c>
      <c r="G79" s="390"/>
      <c r="H79" s="389" t="s">
        <v>563</v>
      </c>
      <c r="I79" s="391"/>
    </row>
    <row r="80" spans="1:9" ht="27" customHeight="1" thickBot="1" x14ac:dyDescent="0.4">
      <c r="A80" s="401"/>
      <c r="B80" s="367"/>
      <c r="C80" s="420" t="s">
        <v>490</v>
      </c>
      <c r="D80" s="421"/>
      <c r="E80" s="422"/>
      <c r="F80" s="538"/>
      <c r="G80" s="423"/>
      <c r="H80" s="538"/>
      <c r="I80" s="424"/>
    </row>
    <row r="81" spans="1:9" ht="15" thickBot="1" x14ac:dyDescent="0.4">
      <c r="A81" s="401"/>
      <c r="B81" s="367"/>
      <c r="C81" s="425" t="s">
        <v>489</v>
      </c>
      <c r="D81" s="426"/>
      <c r="E81" s="427"/>
      <c r="F81" s="526"/>
      <c r="G81" s="428"/>
      <c r="H81" s="540"/>
      <c r="I81" s="429"/>
    </row>
    <row r="82" spans="1:9" x14ac:dyDescent="0.35">
      <c r="A82" s="401"/>
      <c r="B82" s="367"/>
      <c r="C82" s="367" t="s">
        <v>556</v>
      </c>
      <c r="D82" s="82"/>
      <c r="E82" s="82"/>
      <c r="F82" s="527"/>
      <c r="G82" s="82"/>
      <c r="H82" s="537"/>
      <c r="I82" s="299"/>
    </row>
    <row r="83" spans="1:9" x14ac:dyDescent="0.35">
      <c r="A83" s="401"/>
      <c r="B83" s="367"/>
      <c r="C83" s="367" t="s">
        <v>382</v>
      </c>
      <c r="D83" s="82"/>
      <c r="E83" s="82"/>
      <c r="F83" s="523"/>
      <c r="G83" s="82"/>
      <c r="H83" s="523"/>
      <c r="I83" s="299"/>
    </row>
    <row r="84" spans="1:9" x14ac:dyDescent="0.35">
      <c r="A84" s="401"/>
      <c r="B84" s="367"/>
      <c r="C84" s="367" t="s">
        <v>394</v>
      </c>
      <c r="D84" s="82"/>
      <c r="E84" s="82"/>
      <c r="F84" s="523"/>
      <c r="G84" s="82"/>
      <c r="H84" s="523"/>
      <c r="I84" s="299"/>
    </row>
    <row r="85" spans="1:9" x14ac:dyDescent="0.35">
      <c r="A85" s="401"/>
      <c r="B85" s="367"/>
      <c r="C85" s="367" t="s">
        <v>395</v>
      </c>
      <c r="D85" s="82"/>
      <c r="E85" s="82"/>
      <c r="F85" s="523"/>
      <c r="G85" s="82"/>
      <c r="H85" s="523"/>
      <c r="I85" s="299"/>
    </row>
    <row r="86" spans="1:9" x14ac:dyDescent="0.35">
      <c r="A86" s="401"/>
      <c r="B86" s="367"/>
      <c r="C86" s="367" t="s">
        <v>396</v>
      </c>
      <c r="D86" s="82"/>
      <c r="E86" s="82"/>
      <c r="F86" s="523"/>
      <c r="G86" s="82"/>
      <c r="H86" s="523"/>
      <c r="I86" s="299"/>
    </row>
    <row r="87" spans="1:9" x14ac:dyDescent="0.35">
      <c r="A87" s="401"/>
      <c r="B87" s="367"/>
      <c r="C87" s="367" t="s">
        <v>397</v>
      </c>
      <c r="D87" s="82"/>
      <c r="E87" s="82"/>
      <c r="F87" s="523"/>
      <c r="G87" s="82"/>
      <c r="H87" s="523"/>
      <c r="I87" s="299"/>
    </row>
    <row r="88" spans="1:9" ht="15" thickBot="1" x14ac:dyDescent="0.4">
      <c r="A88" s="401"/>
      <c r="B88" s="367"/>
      <c r="C88" s="367" t="s">
        <v>393</v>
      </c>
      <c r="D88" s="82"/>
      <c r="E88" s="82"/>
      <c r="F88" s="538"/>
      <c r="G88" s="82"/>
      <c r="H88" s="538"/>
      <c r="I88" s="299"/>
    </row>
    <row r="89" spans="1:9" ht="15.5" thickTop="1" thickBot="1" x14ac:dyDescent="0.4">
      <c r="A89" s="401"/>
      <c r="B89" s="367"/>
      <c r="C89" s="392" t="s">
        <v>475</v>
      </c>
      <c r="D89" s="393"/>
      <c r="E89" s="393"/>
      <c r="F89" s="539"/>
      <c r="G89" s="393"/>
      <c r="H89" s="539"/>
      <c r="I89" s="394"/>
    </row>
    <row r="90" spans="1:9" ht="15.5" thickTop="1" thickBot="1" x14ac:dyDescent="0.4">
      <c r="A90" s="401"/>
      <c r="B90" s="367"/>
      <c r="C90" s="392" t="s">
        <v>582</v>
      </c>
      <c r="D90" s="393"/>
      <c r="E90" s="393"/>
      <c r="F90" s="529"/>
      <c r="G90" s="393"/>
      <c r="H90" s="529"/>
      <c r="I90" s="394"/>
    </row>
    <row r="91" spans="1:9" ht="15.5" thickTop="1" thickBot="1" x14ac:dyDescent="0.4">
      <c r="A91" s="401"/>
      <c r="B91" s="367"/>
      <c r="C91" s="82"/>
      <c r="D91" s="415"/>
      <c r="E91" s="415"/>
      <c r="F91" s="494"/>
      <c r="G91" s="415"/>
      <c r="H91" s="494"/>
      <c r="I91" s="299"/>
    </row>
    <row r="92" spans="1:9" ht="25" thickTop="1" thickBot="1" x14ac:dyDescent="0.4">
      <c r="A92" s="401"/>
      <c r="B92" s="367"/>
      <c r="C92" s="490" t="s">
        <v>552</v>
      </c>
      <c r="D92" s="491"/>
      <c r="E92" s="492"/>
      <c r="F92" s="487" t="s">
        <v>562</v>
      </c>
      <c r="G92" s="488"/>
      <c r="H92" s="487" t="s">
        <v>563</v>
      </c>
      <c r="I92" s="493"/>
    </row>
    <row r="93" spans="1:9" ht="27" customHeight="1" thickBot="1" x14ac:dyDescent="0.4">
      <c r="A93" s="401"/>
      <c r="B93" s="367"/>
      <c r="C93" s="489" t="s">
        <v>581</v>
      </c>
      <c r="D93" s="416"/>
      <c r="E93" s="417"/>
      <c r="F93" s="529"/>
      <c r="G93" s="418"/>
      <c r="H93" s="529"/>
      <c r="I93" s="484"/>
    </row>
    <row r="94" spans="1:9" ht="15" thickBot="1" x14ac:dyDescent="0.4">
      <c r="A94" s="401"/>
      <c r="B94" s="367"/>
      <c r="C94" s="425" t="s">
        <v>553</v>
      </c>
      <c r="D94" s="426"/>
      <c r="E94" s="427"/>
      <c r="F94" s="540"/>
      <c r="G94" s="428"/>
      <c r="H94" s="526"/>
      <c r="I94" s="429"/>
    </row>
    <row r="95" spans="1:9" ht="15" thickBot="1" x14ac:dyDescent="0.4">
      <c r="A95" s="401"/>
      <c r="B95" s="367"/>
      <c r="C95" s="425" t="s">
        <v>554</v>
      </c>
      <c r="D95" s="426"/>
      <c r="E95" s="427"/>
      <c r="F95" s="540"/>
      <c r="G95" s="428"/>
      <c r="H95" s="526"/>
      <c r="I95" s="429"/>
    </row>
    <row r="96" spans="1:9" ht="15" thickBot="1" x14ac:dyDescent="0.4">
      <c r="A96" s="401"/>
      <c r="B96" s="367"/>
      <c r="C96" s="425" t="s">
        <v>580</v>
      </c>
      <c r="D96" s="426"/>
      <c r="E96" s="427"/>
      <c r="F96" s="526"/>
      <c r="G96" s="428"/>
      <c r="H96" s="526"/>
      <c r="I96" s="429"/>
    </row>
    <row r="97" spans="1:9" x14ac:dyDescent="0.35">
      <c r="A97" s="401"/>
      <c r="B97" s="367"/>
      <c r="C97" s="367" t="s">
        <v>555</v>
      </c>
      <c r="D97" s="82"/>
      <c r="E97" s="82"/>
      <c r="F97" s="527"/>
      <c r="G97" s="82"/>
      <c r="H97" s="527"/>
      <c r="I97" s="299"/>
    </row>
    <row r="98" spans="1:9" x14ac:dyDescent="0.35">
      <c r="A98" s="401"/>
      <c r="B98" s="367"/>
      <c r="C98" s="367" t="s">
        <v>559</v>
      </c>
      <c r="D98" s="82"/>
      <c r="E98" s="82"/>
      <c r="F98" s="523"/>
      <c r="G98" s="82"/>
      <c r="H98" s="523"/>
      <c r="I98" s="299"/>
    </row>
    <row r="99" spans="1:9" x14ac:dyDescent="0.35">
      <c r="A99" s="401"/>
      <c r="B99" s="367"/>
      <c r="C99" s="367" t="s">
        <v>557</v>
      </c>
      <c r="D99" s="82"/>
      <c r="E99" s="82"/>
      <c r="F99" s="523"/>
      <c r="G99" s="82"/>
      <c r="H99" s="523"/>
      <c r="I99" s="299"/>
    </row>
    <row r="100" spans="1:9" ht="15" thickBot="1" x14ac:dyDescent="0.4">
      <c r="A100" s="401"/>
      <c r="B100" s="367"/>
      <c r="C100" s="367" t="s">
        <v>558</v>
      </c>
      <c r="D100" s="82"/>
      <c r="E100" s="82"/>
      <c r="F100" s="538"/>
      <c r="G100" s="82"/>
      <c r="H100" s="528"/>
      <c r="I100" s="299"/>
    </row>
    <row r="101" spans="1:9" ht="15" thickBot="1" x14ac:dyDescent="0.4">
      <c r="A101" s="401"/>
      <c r="B101" s="367"/>
      <c r="C101" s="495" t="s">
        <v>560</v>
      </c>
      <c r="D101" s="496"/>
      <c r="E101" s="497"/>
      <c r="F101" s="526"/>
      <c r="G101" s="498"/>
      <c r="H101" s="542"/>
      <c r="I101" s="499"/>
    </row>
    <row r="102" spans="1:9" ht="15" thickBot="1" x14ac:dyDescent="0.4">
      <c r="A102" s="401"/>
      <c r="B102" s="367"/>
      <c r="C102" s="382" t="s">
        <v>561</v>
      </c>
      <c r="D102" s="383"/>
      <c r="E102" s="383"/>
      <c r="F102" s="541"/>
      <c r="G102" s="383"/>
      <c r="H102" s="541"/>
      <c r="I102" s="384"/>
    </row>
    <row r="103" spans="1:9" ht="15.5" thickTop="1" thickBot="1" x14ac:dyDescent="0.4">
      <c r="A103" s="401"/>
      <c r="B103" s="367"/>
      <c r="C103" s="82"/>
      <c r="D103" s="415"/>
      <c r="E103" s="415"/>
      <c r="F103" s="494"/>
      <c r="G103" s="415"/>
      <c r="H103" s="415"/>
      <c r="I103" s="299"/>
    </row>
    <row r="104" spans="1:9" ht="15.5" thickTop="1" thickBot="1" x14ac:dyDescent="0.4">
      <c r="A104" s="401"/>
      <c r="B104" s="367"/>
      <c r="C104" s="395" t="s">
        <v>216</v>
      </c>
      <c r="D104" s="396"/>
      <c r="E104" s="397"/>
      <c r="F104" s="398"/>
      <c r="G104" s="397"/>
      <c r="H104" s="398"/>
      <c r="I104" s="375"/>
    </row>
    <row r="105" spans="1:9" ht="15" thickTop="1" x14ac:dyDescent="0.35">
      <c r="A105" s="401"/>
      <c r="B105" s="367"/>
      <c r="C105" s="367" t="s">
        <v>366</v>
      </c>
      <c r="D105" s="82"/>
      <c r="E105" s="82"/>
      <c r="F105" s="606"/>
      <c r="G105" s="606"/>
      <c r="H105" s="607"/>
      <c r="I105" s="299"/>
    </row>
    <row r="106" spans="1:9" ht="15" thickBot="1" x14ac:dyDescent="0.4">
      <c r="A106" s="401"/>
      <c r="B106" s="367"/>
      <c r="C106" s="382"/>
      <c r="D106" s="383"/>
      <c r="E106" s="383"/>
      <c r="F106" s="608"/>
      <c r="G106" s="608"/>
      <c r="H106" s="609"/>
      <c r="I106" s="384"/>
    </row>
    <row r="107" spans="1:9" ht="15" thickTop="1" x14ac:dyDescent="0.35">
      <c r="A107" s="401"/>
      <c r="B107" s="367"/>
      <c r="C107" s="400" t="s">
        <v>223</v>
      </c>
      <c r="D107" s="82"/>
      <c r="E107" s="82"/>
      <c r="F107" s="610"/>
      <c r="G107" s="610"/>
      <c r="H107" s="611"/>
      <c r="I107" s="299"/>
    </row>
    <row r="108" spans="1:9" x14ac:dyDescent="0.35">
      <c r="A108" s="401"/>
      <c r="B108" s="367"/>
      <c r="C108" s="367" t="s">
        <v>225</v>
      </c>
      <c r="D108" s="82"/>
      <c r="E108" s="82"/>
      <c r="F108" s="563">
        <v>46135</v>
      </c>
      <c r="G108" s="563"/>
      <c r="H108" s="564"/>
      <c r="I108" s="299"/>
    </row>
    <row r="109" spans="1:9" x14ac:dyDescent="0.35">
      <c r="A109" s="401"/>
      <c r="B109" s="367"/>
      <c r="C109" s="367" t="s">
        <v>227</v>
      </c>
      <c r="D109" s="82"/>
      <c r="E109" s="82"/>
      <c r="F109" s="565" t="s">
        <v>618</v>
      </c>
      <c r="G109" s="565"/>
      <c r="H109" s="566"/>
      <c r="I109" s="299"/>
    </row>
    <row r="110" spans="1:9" ht="15" customHeight="1" x14ac:dyDescent="0.35">
      <c r="A110" s="401"/>
      <c r="B110" s="367"/>
      <c r="C110" s="367" t="s">
        <v>229</v>
      </c>
      <c r="D110" s="82"/>
      <c r="E110" s="82"/>
      <c r="F110" s="545" t="s">
        <v>619</v>
      </c>
      <c r="G110" s="545"/>
      <c r="H110" s="546"/>
      <c r="I110" s="299"/>
    </row>
    <row r="111" spans="1:9" ht="18" customHeight="1" thickBot="1" x14ac:dyDescent="0.4">
      <c r="A111" s="401"/>
      <c r="B111" s="367"/>
      <c r="C111" s="382" t="s">
        <v>367</v>
      </c>
      <c r="D111" s="383"/>
      <c r="E111" s="383"/>
      <c r="F111" s="604"/>
      <c r="G111" s="604"/>
      <c r="H111" s="605"/>
      <c r="I111" s="384"/>
    </row>
    <row r="112" spans="1:9" ht="15.5" thickTop="1" thickBot="1" x14ac:dyDescent="0.4">
      <c r="A112" s="401"/>
      <c r="B112" s="367"/>
      <c r="C112" s="436"/>
      <c r="D112" s="436"/>
      <c r="E112" s="436"/>
      <c r="F112" s="436"/>
      <c r="G112" s="436"/>
      <c r="H112" s="436"/>
      <c r="I112" s="437"/>
    </row>
    <row r="113" spans="1:10" x14ac:dyDescent="0.35">
      <c r="A113" s="401"/>
      <c r="B113" s="367"/>
      <c r="C113" s="300"/>
      <c r="D113" s="300"/>
      <c r="E113" s="300"/>
      <c r="F113" s="300"/>
      <c r="G113" s="300"/>
      <c r="H113" s="300"/>
      <c r="I113" s="439"/>
    </row>
    <row r="114" spans="1:10" ht="15.65" customHeight="1" thickBot="1" x14ac:dyDescent="0.4">
      <c r="A114" s="401"/>
      <c r="B114" s="399"/>
      <c r="C114" s="300"/>
      <c r="D114" s="300"/>
      <c r="E114" s="300"/>
      <c r="F114" s="300"/>
      <c r="G114" s="300"/>
      <c r="H114" s="300"/>
      <c r="I114" s="440"/>
    </row>
    <row r="115" spans="1:10" ht="15" thickTop="1" x14ac:dyDescent="0.35">
      <c r="A115" s="401"/>
      <c r="B115" s="82"/>
      <c r="C115" s="300"/>
      <c r="D115" s="300"/>
      <c r="E115" s="300"/>
      <c r="F115" s="300"/>
      <c r="G115" s="300"/>
      <c r="H115" s="300"/>
      <c r="I115" s="440"/>
    </row>
    <row r="116" spans="1:10" x14ac:dyDescent="0.35">
      <c r="A116" s="401"/>
      <c r="B116" s="82"/>
      <c r="C116" s="300"/>
      <c r="D116" s="300"/>
      <c r="E116" s="300"/>
      <c r="F116" s="300"/>
      <c r="G116" s="300"/>
      <c r="H116" s="300"/>
      <c r="I116" s="440"/>
    </row>
    <row r="117" spans="1:10" x14ac:dyDescent="0.35">
      <c r="A117" s="401"/>
      <c r="B117" s="82"/>
      <c r="C117" s="300"/>
      <c r="D117" s="300"/>
      <c r="E117" s="300"/>
      <c r="F117" s="300"/>
      <c r="G117" s="300"/>
      <c r="H117" s="300"/>
      <c r="I117" s="440"/>
    </row>
    <row r="118" spans="1:10" x14ac:dyDescent="0.35">
      <c r="A118" s="401"/>
      <c r="B118" s="82"/>
      <c r="C118" s="300"/>
      <c r="D118" s="300"/>
      <c r="E118" s="300"/>
      <c r="F118" s="300"/>
      <c r="G118" s="300"/>
      <c r="H118" s="300"/>
      <c r="I118" s="440"/>
    </row>
    <row r="119" spans="1:10" ht="15" thickBot="1" x14ac:dyDescent="0.4">
      <c r="A119" s="401"/>
      <c r="B119" s="382"/>
      <c r="C119" s="438"/>
      <c r="D119" s="438"/>
      <c r="E119" s="438"/>
      <c r="F119" s="438"/>
      <c r="G119" s="438"/>
      <c r="H119" s="438"/>
      <c r="I119" s="441"/>
    </row>
    <row r="120" spans="1:10" ht="15" thickTop="1" x14ac:dyDescent="0.35">
      <c r="A120" s="298"/>
    </row>
    <row r="121" spans="1:10" x14ac:dyDescent="0.35">
      <c r="A121" s="298"/>
    </row>
    <row r="124" spans="1:10" s="14" customFormat="1" x14ac:dyDescent="0.35">
      <c r="A124" s="12"/>
      <c r="B124" s="298"/>
      <c r="C124" s="298"/>
      <c r="D124" s="298"/>
      <c r="E124" s="298"/>
      <c r="F124" s="298"/>
      <c r="G124" s="298"/>
      <c r="H124" s="298"/>
      <c r="I124" s="298"/>
      <c r="J124" s="12"/>
    </row>
    <row r="125" spans="1:10" s="14" customFormat="1" x14ac:dyDescent="0.35">
      <c r="A125" s="12"/>
      <c r="B125" s="298"/>
      <c r="C125" s="298"/>
      <c r="D125" s="298"/>
      <c r="E125" s="298"/>
      <c r="F125" s="298"/>
      <c r="G125" s="298"/>
      <c r="H125" s="298"/>
      <c r="I125" s="298"/>
      <c r="J125" s="12"/>
    </row>
    <row r="126" spans="1:10" s="14" customFormat="1" x14ac:dyDescent="0.35">
      <c r="A126" s="12"/>
      <c r="B126" s="298"/>
      <c r="C126" s="298"/>
      <c r="D126" s="298"/>
      <c r="E126" s="298"/>
      <c r="F126" s="298"/>
      <c r="G126" s="298"/>
      <c r="H126" s="298"/>
      <c r="I126" s="298"/>
      <c r="J126" s="12"/>
    </row>
    <row r="127" spans="1:10" s="14" customFormat="1" x14ac:dyDescent="0.35">
      <c r="A127" s="12"/>
      <c r="B127" s="298"/>
      <c r="C127" s="298"/>
      <c r="D127" s="298"/>
      <c r="E127" s="298"/>
      <c r="F127" s="298"/>
      <c r="G127" s="298"/>
      <c r="H127" s="298"/>
      <c r="I127" s="298"/>
      <c r="J127" s="12"/>
    </row>
    <row r="128" spans="1:10" s="14" customFormat="1" x14ac:dyDescent="0.35">
      <c r="A128" s="12"/>
      <c r="B128" s="298"/>
      <c r="C128" s="298"/>
      <c r="D128" s="298"/>
      <c r="E128" s="298"/>
      <c r="F128" s="298"/>
      <c r="G128" s="298"/>
      <c r="H128" s="298"/>
      <c r="I128" s="298"/>
      <c r="J128" s="12"/>
    </row>
    <row r="129" spans="1:10" s="14" customFormat="1" x14ac:dyDescent="0.35">
      <c r="A129" s="12"/>
      <c r="B129" s="298"/>
      <c r="C129" s="298"/>
      <c r="D129" s="298"/>
      <c r="E129" s="298"/>
      <c r="F129" s="298"/>
      <c r="G129" s="298"/>
      <c r="H129" s="298"/>
      <c r="I129" s="298"/>
      <c r="J129" s="12"/>
    </row>
    <row r="130" spans="1:10" s="14" customFormat="1" x14ac:dyDescent="0.35">
      <c r="A130" s="12"/>
      <c r="B130" s="298"/>
      <c r="C130" s="298"/>
      <c r="D130" s="298"/>
      <c r="E130" s="298"/>
      <c r="F130" s="298"/>
      <c r="G130" s="298"/>
      <c r="H130" s="298"/>
      <c r="I130" s="298"/>
      <c r="J130" s="12"/>
    </row>
    <row r="131" spans="1:10" s="14" customFormat="1" x14ac:dyDescent="0.35">
      <c r="A131" s="12"/>
      <c r="B131" s="298"/>
      <c r="C131" s="298"/>
      <c r="D131" s="298"/>
      <c r="E131" s="298"/>
      <c r="F131" s="298"/>
      <c r="G131" s="298"/>
      <c r="H131" s="298"/>
      <c r="I131" s="298"/>
      <c r="J131" s="12"/>
    </row>
  </sheetData>
  <sheetProtection algorithmName="SHA-512" hashValue="rPvckdzv6U/RkMvcpLJ4M8P6I1G6tlkeB0HUEPD+MxieiUNn1Q76I2cXccExjF7vUCq9oqT5A23SFwLng6N3tQ==" saltValue="mJ0UNtfgGxG7cC5jjPKFPw==" spinCount="100000" sheet="1" selectLockedCells="1"/>
  <protectedRanges>
    <protectedRange sqref="C4:I7" name="Range1"/>
  </protectedRanges>
  <mergeCells count="28">
    <mergeCell ref="C37:E37"/>
    <mergeCell ref="C31:F31"/>
    <mergeCell ref="F37:H37"/>
    <mergeCell ref="C32:E32"/>
    <mergeCell ref="C33:E33"/>
    <mergeCell ref="C34:E34"/>
    <mergeCell ref="C35:E35"/>
    <mergeCell ref="C36:E36"/>
    <mergeCell ref="C30:E30"/>
    <mergeCell ref="C29:E29"/>
    <mergeCell ref="G2:I2"/>
    <mergeCell ref="C7:I7"/>
    <mergeCell ref="C4:I4"/>
    <mergeCell ref="C5:I5"/>
    <mergeCell ref="C6:I6"/>
    <mergeCell ref="C28:E28"/>
    <mergeCell ref="F28:H28"/>
    <mergeCell ref="F29:H29"/>
    <mergeCell ref="F30:H30"/>
    <mergeCell ref="B3:F3"/>
    <mergeCell ref="B2:F2"/>
    <mergeCell ref="C27:I27"/>
    <mergeCell ref="F111:H111"/>
    <mergeCell ref="F105:H106"/>
    <mergeCell ref="F107:H107"/>
    <mergeCell ref="F108:H108"/>
    <mergeCell ref="F109:H109"/>
    <mergeCell ref="F110:H110"/>
  </mergeCells>
  <conditionalFormatting sqref="D14:D23">
    <cfRule type="expression" dxfId="38" priority="47">
      <formula>COUNTIF($D$12:$D$21, "&lt;&gt;")&lt;1</formula>
    </cfRule>
  </conditionalFormatting>
  <conditionalFormatting sqref="F13 H13 F24 H24">
    <cfRule type="cellIs" dxfId="37" priority="50" operator="equal">
      <formula>0</formula>
    </cfRule>
  </conditionalFormatting>
  <conditionalFormatting sqref="F14:F23">
    <cfRule type="expression" dxfId="36" priority="42">
      <formula>F14&lt;&gt;""</formula>
    </cfRule>
    <cfRule type="expression" dxfId="35" priority="46">
      <formula>$D14&lt;&gt;""</formula>
    </cfRule>
  </conditionalFormatting>
  <conditionalFormatting sqref="F40 H40 F42:F49 H42:H49">
    <cfRule type="expression" dxfId="34" priority="7" stopIfTrue="1">
      <formula>AND(ISBLANK(F40), $C$39=$C$7)</formula>
    </cfRule>
  </conditionalFormatting>
  <conditionalFormatting sqref="F52:F62 H52:H62">
    <cfRule type="expression" dxfId="33" priority="6" stopIfTrue="1">
      <formula>AND(ISBLANK(F52),$C$51=$C$7)</formula>
    </cfRule>
  </conditionalFormatting>
  <conditionalFormatting sqref="F65:F71 H65:H71 F73:F77 H73:H77">
    <cfRule type="expression" dxfId="32" priority="5" stopIfTrue="1">
      <formula>AND(ISBLANK(F65),$C$64=$C$7)</formula>
    </cfRule>
  </conditionalFormatting>
  <conditionalFormatting sqref="F80:F90 H80:H90">
    <cfRule type="expression" dxfId="31" priority="3" stopIfTrue="1">
      <formula>AND(ISBLANK(F80),$C$79=$C$7)</formula>
    </cfRule>
  </conditionalFormatting>
  <conditionalFormatting sqref="F93:F102 H93:H102">
    <cfRule type="expression" dxfId="30" priority="1" stopIfTrue="1">
      <formula>AND(ISBLANK(F93),$C$92=$C$7)</formula>
    </cfRule>
  </conditionalFormatting>
  <conditionalFormatting sqref="F28:H30 G32:G36">
    <cfRule type="containsBlanks" dxfId="29" priority="73" stopIfTrue="1">
      <formula>LEN(TRIM(F28))=0</formula>
    </cfRule>
  </conditionalFormatting>
  <conditionalFormatting sqref="H14:H23">
    <cfRule type="expression" dxfId="28" priority="41">
      <formula>H14&lt;&gt;""</formula>
    </cfRule>
    <cfRule type="expression" dxfId="27" priority="45">
      <formula>$D14&lt;&gt;""</formula>
    </cfRule>
  </conditionalFormatting>
  <dataValidations xWindow="768" yWindow="653" count="6">
    <dataValidation allowBlank="1" showInputMessage="1" showErrorMessage="1" prompt="Pavyzdžiai:_x000a_Gatvių remontas_x000a_Miesto priežiūra_x000a_Šildymo ir karšto vandens sistemų priežiūra_x000a_Daugiabučių namų ir kitų pastatų techninė priežiūra" sqref="D15:D23" xr:uid="{00000000-0002-0000-0200-000000000000}"/>
    <dataValidation allowBlank="1" showInputMessage="1" showErrorMessage="1" prompt="Pavyzdžiai:_x000a_Gatvių remontas_x000a_Miesto priežiūra_x000a_Šildymo ir karšto vandens sistemų priežiūra_x000a_Daugiabučių namų ir kitų pastatų techninė priežiūra_x000a_Vandens tiekimas_x000a_Nuotekų valymas_x000a_Keleivių pervežimas_x000a_Autobusų parko veikla" sqref="D14" xr:uid="{00000000-0002-0000-0200-000001000000}"/>
    <dataValidation type="list" allowBlank="1" showInputMessage="1" showErrorMessage="1" sqref="F28:H28" xr:uid="{00000000-0002-0000-0200-000002000000}">
      <formula1>$O$27:$O$30</formula1>
    </dataValidation>
    <dataValidation type="list" allowBlank="1" showInputMessage="1" showErrorMessage="1" prompt="Jeigu buvo įdiegta daugiau nei viena paslauga / produktas, pažymėkite &quot;Kita&quot; ir pažymėkite tai Pastabų laukelyje žemiau" sqref="F30:H30" xr:uid="{00000000-0002-0000-0200-000003000000}">
      <formula1>$O$33:$O$37</formula1>
    </dataValidation>
    <dataValidation type="list" allowBlank="1" showInputMessage="1" showErrorMessage="1" prompt="Jeigu buvo įdiegta daugiau nei vienas verslo procesas ar optimizavimo sprendimas, pažymėkite &quot;Kita&quot; ir pažymėkite tai Pastabų laukelyje žemiau" sqref="F29:H29" xr:uid="{00000000-0002-0000-0200-000004000000}">
      <formula1>$O$39:$O$43</formula1>
    </dataValidation>
    <dataValidation type="list" allowBlank="1" showInputMessage="1" showErrorMessage="1" sqref="G32:G36" xr:uid="{00000000-0002-0000-0200-000005000000}">
      <formula1>"Taip,Ne"</formula1>
    </dataValidation>
  </dataValidations>
  <pageMargins left="0.70866141732283472" right="0.70866141732283472" top="0.74803149606299213" bottom="0.74803149606299213" header="0.31496062992125984" footer="0.31496062992125984"/>
  <pageSetup paperSize="9" scale="50" fitToHeight="2" orientation="portrait" r:id="rId1"/>
  <rowBreaks count="1" manualBreakCount="1">
    <brk id="4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6" tint="0.39997558519241921"/>
    <pageSetUpPr fitToPage="1"/>
  </sheetPr>
  <dimension ref="B1:O93"/>
  <sheetViews>
    <sheetView topLeftCell="A53" zoomScaleNormal="100" zoomScaleSheetLayoutView="100" workbookViewId="0">
      <selection activeCell="F91" sqref="F91:L91"/>
    </sheetView>
  </sheetViews>
  <sheetFormatPr defaultColWidth="9.1796875" defaultRowHeight="14.5" x14ac:dyDescent="0.35"/>
  <cols>
    <col min="1" max="1" width="1.453125" style="12" customWidth="1"/>
    <col min="2" max="2" width="2.54296875" style="12" customWidth="1"/>
    <col min="3" max="3" width="7.26953125" style="12" customWidth="1"/>
    <col min="4" max="4" width="30.54296875" style="12" customWidth="1"/>
    <col min="5" max="5" width="38.26953125" style="12" customWidth="1"/>
    <col min="6" max="6" width="19" style="12" customWidth="1"/>
    <col min="7" max="7" width="2.7265625" style="12" customWidth="1"/>
    <col min="8" max="8" width="2.54296875" style="12" customWidth="1"/>
    <col min="9" max="9" width="7.26953125" style="12" customWidth="1"/>
    <col min="10" max="10" width="30.54296875" style="12" customWidth="1"/>
    <col min="11" max="11" width="38.26953125" style="12" customWidth="1"/>
    <col min="12" max="12" width="18.81640625" style="12" customWidth="1"/>
    <col min="13" max="13" width="2.7265625" style="12" customWidth="1"/>
    <col min="14" max="14" width="3.7265625" style="12" customWidth="1"/>
    <col min="15" max="15" width="9.1796875" style="12" hidden="1" customWidth="1"/>
    <col min="16" max="16384" width="9.1796875" style="12"/>
  </cols>
  <sheetData>
    <row r="1" spans="2:15" ht="9" customHeight="1" thickBot="1" x14ac:dyDescent="0.4">
      <c r="C1" s="131"/>
      <c r="D1" s="131"/>
      <c r="E1" s="131"/>
      <c r="F1" s="131"/>
      <c r="G1" s="131"/>
      <c r="H1" s="131"/>
      <c r="I1" s="131"/>
      <c r="J1" s="131"/>
      <c r="K1" s="131"/>
      <c r="L1" s="131"/>
    </row>
    <row r="2" spans="2:15" ht="12" customHeight="1" x14ac:dyDescent="0.35">
      <c r="B2" s="210"/>
      <c r="C2" s="211"/>
      <c r="D2" s="212"/>
      <c r="E2" s="212"/>
      <c r="F2" s="213"/>
      <c r="G2" s="213"/>
      <c r="H2" s="214"/>
      <c r="I2" s="215"/>
      <c r="J2" s="212"/>
      <c r="K2" s="212"/>
      <c r="L2" s="213"/>
      <c r="M2" s="232"/>
    </row>
    <row r="3" spans="2:15" ht="28.5" customHeight="1" x14ac:dyDescent="0.35">
      <c r="B3" s="216"/>
      <c r="C3" s="128" t="s">
        <v>474</v>
      </c>
      <c r="D3" s="13"/>
      <c r="E3" s="13"/>
      <c r="F3" s="13"/>
      <c r="G3" s="13"/>
      <c r="H3" s="14"/>
      <c r="I3" s="13"/>
      <c r="J3" s="13"/>
      <c r="K3" s="669" t="s">
        <v>348</v>
      </c>
      <c r="L3" s="670"/>
      <c r="M3" s="217"/>
    </row>
    <row r="4" spans="2:15" ht="15" customHeight="1" x14ac:dyDescent="0.35">
      <c r="B4" s="216"/>
      <c r="C4" s="128" t="s">
        <v>349</v>
      </c>
      <c r="D4" s="13"/>
      <c r="E4" s="13"/>
      <c r="F4" s="13"/>
      <c r="G4" s="13"/>
      <c r="H4" s="14"/>
      <c r="I4" s="13"/>
      <c r="J4" s="13"/>
      <c r="K4" s="323" t="s">
        <v>585</v>
      </c>
      <c r="L4" s="21"/>
      <c r="M4" s="217"/>
    </row>
    <row r="5" spans="2:15" ht="15" customHeight="1" x14ac:dyDescent="0.35">
      <c r="B5" s="216"/>
      <c r="C5" s="127"/>
      <c r="D5" s="13"/>
      <c r="E5" s="13"/>
      <c r="F5" s="13"/>
      <c r="G5" s="13"/>
      <c r="H5" s="14"/>
      <c r="I5" s="13"/>
      <c r="J5" s="13"/>
      <c r="K5" s="13"/>
      <c r="L5" s="21"/>
      <c r="M5" s="217"/>
    </row>
    <row r="6" spans="2:15" ht="15" customHeight="1" x14ac:dyDescent="0.35">
      <c r="B6" s="216"/>
      <c r="C6" s="666" t="s">
        <v>350</v>
      </c>
      <c r="D6" s="667"/>
      <c r="E6" s="667"/>
      <c r="F6" s="667"/>
      <c r="G6" s="667"/>
      <c r="H6" s="667"/>
      <c r="I6" s="667"/>
      <c r="J6" s="667"/>
      <c r="K6" s="667"/>
      <c r="L6" s="667"/>
      <c r="M6" s="668"/>
    </row>
    <row r="7" spans="2:15" ht="15" hidden="1" customHeight="1" x14ac:dyDescent="0.35">
      <c r="B7" s="216"/>
      <c r="C7" s="127"/>
      <c r="D7" s="13"/>
      <c r="E7" s="13"/>
      <c r="F7" s="13"/>
      <c r="G7" s="13"/>
      <c r="H7" s="14"/>
      <c r="I7" s="13"/>
      <c r="J7" s="13"/>
      <c r="K7" s="13"/>
      <c r="L7" s="21"/>
      <c r="M7" s="217"/>
    </row>
    <row r="8" spans="2:15" x14ac:dyDescent="0.35">
      <c r="B8" s="216"/>
      <c r="C8" s="128"/>
      <c r="D8" s="13"/>
      <c r="E8" s="13"/>
      <c r="F8" s="13"/>
      <c r="G8" s="13"/>
      <c r="H8" s="14"/>
      <c r="I8" s="13"/>
      <c r="J8" s="13"/>
      <c r="K8" s="13"/>
      <c r="L8" s="13"/>
      <c r="M8" s="217"/>
    </row>
    <row r="9" spans="2:15" ht="15" thickBot="1" x14ac:dyDescent="0.4">
      <c r="B9" s="216"/>
      <c r="C9" s="671" t="s">
        <v>7</v>
      </c>
      <c r="D9" s="672"/>
      <c r="E9" s="673" t="str">
        <f>IF(ISBLANK('Finansiniai duomenys'!C8)," ",'Finansiniai duomenys'!C8)</f>
        <v>UAB „Kaišiadorių šiluma“</v>
      </c>
      <c r="F9" s="673"/>
      <c r="G9" s="673"/>
      <c r="H9" s="673"/>
      <c r="I9" s="673"/>
      <c r="J9" s="673"/>
      <c r="K9" s="13"/>
      <c r="L9" s="13"/>
      <c r="M9" s="217"/>
    </row>
    <row r="10" spans="2:15" ht="15" thickBot="1" x14ac:dyDescent="0.4">
      <c r="B10" s="216"/>
      <c r="C10" s="671" t="s">
        <v>543</v>
      </c>
      <c r="D10" s="672"/>
      <c r="E10" s="674" t="str">
        <f>'Finansiniai duomenys'!C9</f>
        <v>Kaišiadorių rajono savivaldybė</v>
      </c>
      <c r="F10" s="674"/>
      <c r="G10" s="674"/>
      <c r="H10" s="674"/>
      <c r="I10" s="674"/>
      <c r="J10" s="674"/>
      <c r="K10" s="13"/>
      <c r="L10" s="13"/>
      <c r="M10" s="217"/>
    </row>
    <row r="11" spans="2:15" ht="15" thickBot="1" x14ac:dyDescent="0.4">
      <c r="B11" s="216"/>
      <c r="C11" s="671" t="s">
        <v>13</v>
      </c>
      <c r="D11" s="672"/>
      <c r="E11" s="674">
        <f>'Finansiniai duomenys'!C10</f>
        <v>158996646</v>
      </c>
      <c r="F11" s="674"/>
      <c r="G11" s="674"/>
      <c r="H11" s="674"/>
      <c r="I11" s="674"/>
      <c r="J11" s="674"/>
      <c r="K11" s="13"/>
      <c r="L11" s="13"/>
      <c r="M11" s="217"/>
    </row>
    <row r="12" spans="2:15" x14ac:dyDescent="0.35">
      <c r="B12" s="216"/>
      <c r="C12" s="126"/>
      <c r="D12" s="13"/>
      <c r="E12" s="13"/>
      <c r="F12" s="15"/>
      <c r="G12" s="15"/>
      <c r="H12" s="16"/>
      <c r="I12" s="13"/>
      <c r="J12" s="13"/>
      <c r="K12" s="13"/>
      <c r="L12" s="13"/>
      <c r="M12" s="217"/>
    </row>
    <row r="13" spans="2:15" x14ac:dyDescent="0.35">
      <c r="B13" s="216"/>
      <c r="C13" s="126"/>
      <c r="D13" s="13"/>
      <c r="E13" s="13"/>
      <c r="F13" s="13"/>
      <c r="G13" s="13"/>
      <c r="H13" s="14"/>
      <c r="I13" s="13"/>
      <c r="J13" s="13"/>
      <c r="K13" s="13"/>
      <c r="L13" s="13"/>
      <c r="M13" s="217"/>
      <c r="O13" s="12" t="s">
        <v>351</v>
      </c>
    </row>
    <row r="14" spans="2:15" ht="38.25" customHeight="1" x14ac:dyDescent="0.35">
      <c r="B14" s="216"/>
      <c r="C14" s="640" t="s">
        <v>566</v>
      </c>
      <c r="D14" s="641"/>
      <c r="E14" s="638" t="s">
        <v>201</v>
      </c>
      <c r="F14" s="642"/>
      <c r="G14" s="242"/>
      <c r="H14" s="245"/>
      <c r="I14" s="636" t="s">
        <v>569</v>
      </c>
      <c r="J14" s="637"/>
      <c r="K14" s="638" t="s">
        <v>201</v>
      </c>
      <c r="L14" s="639"/>
      <c r="M14" s="218"/>
    </row>
    <row r="15" spans="2:15" ht="26.5" customHeight="1" thickBot="1" x14ac:dyDescent="0.4">
      <c r="B15" s="216"/>
      <c r="C15" s="640" t="s">
        <v>567</v>
      </c>
      <c r="D15" s="649"/>
      <c r="E15" s="649"/>
      <c r="F15" s="677"/>
      <c r="G15" s="136"/>
      <c r="H15" s="245"/>
      <c r="I15" s="646" t="s">
        <v>570</v>
      </c>
      <c r="J15" s="647"/>
      <c r="K15" s="647"/>
      <c r="L15" s="648"/>
      <c r="M15" s="219"/>
    </row>
    <row r="16" spans="2:15" ht="49.5" customHeight="1" thickBot="1" x14ac:dyDescent="0.4">
      <c r="B16" s="216"/>
      <c r="C16" s="640" t="s">
        <v>491</v>
      </c>
      <c r="D16" s="649"/>
      <c r="E16" s="675"/>
      <c r="F16" s="676"/>
      <c r="G16" s="137"/>
      <c r="H16" s="246"/>
      <c r="I16" s="636" t="s">
        <v>571</v>
      </c>
      <c r="J16" s="636"/>
      <c r="K16" s="650"/>
      <c r="L16" s="651"/>
      <c r="M16" s="218"/>
    </row>
    <row r="17" spans="2:13" ht="40.5" customHeight="1" x14ac:dyDescent="0.35">
      <c r="B17" s="216"/>
      <c r="C17" s="640" t="s">
        <v>352</v>
      </c>
      <c r="D17" s="649"/>
      <c r="E17" s="644"/>
      <c r="F17" s="645"/>
      <c r="G17" s="242"/>
      <c r="H17" s="246"/>
      <c r="I17" s="649" t="s">
        <v>352</v>
      </c>
      <c r="J17" s="649"/>
      <c r="K17" s="644"/>
      <c r="L17" s="645"/>
      <c r="M17" s="218"/>
    </row>
    <row r="18" spans="2:13" x14ac:dyDescent="0.35">
      <c r="B18" s="216"/>
      <c r="C18" s="126"/>
      <c r="D18" s="13"/>
      <c r="E18" s="13"/>
      <c r="F18" s="15"/>
      <c r="G18" s="13"/>
      <c r="H18" s="245"/>
      <c r="I18" s="13"/>
      <c r="J18" s="13"/>
      <c r="K18" s="13"/>
      <c r="L18" s="13"/>
      <c r="M18" s="217"/>
    </row>
    <row r="19" spans="2:13" x14ac:dyDescent="0.35">
      <c r="B19" s="216"/>
      <c r="C19" s="126"/>
      <c r="D19" s="13"/>
      <c r="E19" s="13"/>
      <c r="F19" s="15"/>
      <c r="G19" s="13"/>
      <c r="H19" s="245"/>
      <c r="I19" s="13"/>
      <c r="J19" s="13"/>
      <c r="K19" s="13"/>
      <c r="L19" s="13"/>
      <c r="M19" s="217"/>
    </row>
    <row r="20" spans="2:13" x14ac:dyDescent="0.35">
      <c r="B20" s="216"/>
      <c r="C20" s="660" t="s">
        <v>564</v>
      </c>
      <c r="D20" s="655"/>
      <c r="E20" s="655"/>
      <c r="F20" s="661"/>
      <c r="G20" s="19"/>
      <c r="H20" s="245"/>
      <c r="I20" s="655" t="s">
        <v>565</v>
      </c>
      <c r="J20" s="655"/>
      <c r="K20" s="655"/>
      <c r="L20" s="655"/>
      <c r="M20" s="220"/>
    </row>
    <row r="21" spans="2:13" x14ac:dyDescent="0.35">
      <c r="B21" s="216"/>
      <c r="C21" s="129"/>
      <c r="D21" s="19"/>
      <c r="E21" s="19"/>
      <c r="F21" s="18"/>
      <c r="G21" s="19"/>
      <c r="H21" s="245"/>
      <c r="I21" s="19"/>
      <c r="J21" s="19"/>
      <c r="K21" s="19"/>
      <c r="L21" s="19"/>
      <c r="M21" s="220"/>
    </row>
    <row r="22" spans="2:13" x14ac:dyDescent="0.35">
      <c r="B22" s="216"/>
      <c r="C22" s="662" t="s">
        <v>568</v>
      </c>
      <c r="D22" s="656"/>
      <c r="E22" s="656"/>
      <c r="F22" s="663"/>
      <c r="G22" s="243"/>
      <c r="H22" s="245"/>
      <c r="I22" s="656" t="s">
        <v>572</v>
      </c>
      <c r="J22" s="656"/>
      <c r="K22" s="656"/>
      <c r="L22" s="656"/>
      <c r="M22" s="221"/>
    </row>
    <row r="23" spans="2:13" ht="24" x14ac:dyDescent="0.35">
      <c r="B23" s="216"/>
      <c r="C23" s="239" t="s">
        <v>353</v>
      </c>
      <c r="D23" s="240" t="s">
        <v>354</v>
      </c>
      <c r="E23" s="241" t="s">
        <v>355</v>
      </c>
      <c r="F23" s="239" t="s">
        <v>356</v>
      </c>
      <c r="G23" s="244"/>
      <c r="H23" s="247"/>
      <c r="I23" s="240" t="s">
        <v>353</v>
      </c>
      <c r="J23" s="239" t="s">
        <v>354</v>
      </c>
      <c r="K23" s="239" t="s">
        <v>355</v>
      </c>
      <c r="L23" s="239" t="s">
        <v>356</v>
      </c>
      <c r="M23" s="222"/>
    </row>
    <row r="24" spans="2:13" x14ac:dyDescent="0.35">
      <c r="B24" s="216"/>
      <c r="C24" s="20">
        <v>1</v>
      </c>
      <c r="D24" s="248"/>
      <c r="E24" s="8"/>
      <c r="F24" s="250"/>
      <c r="G24" s="234"/>
      <c r="H24" s="247"/>
      <c r="I24" s="22">
        <v>1</v>
      </c>
      <c r="J24" s="252"/>
      <c r="K24" s="8"/>
      <c r="L24" s="250"/>
      <c r="M24" s="223"/>
    </row>
    <row r="25" spans="2:13" x14ac:dyDescent="0.35">
      <c r="B25" s="216"/>
      <c r="C25" s="20">
        <v>2</v>
      </c>
      <c r="D25" s="248"/>
      <c r="E25" s="8"/>
      <c r="F25" s="250"/>
      <c r="G25" s="234"/>
      <c r="H25" s="247"/>
      <c r="I25" s="22">
        <v>2</v>
      </c>
      <c r="J25" s="252"/>
      <c r="K25" s="8"/>
      <c r="L25" s="250"/>
      <c r="M25" s="223"/>
    </row>
    <row r="26" spans="2:13" x14ac:dyDescent="0.35">
      <c r="B26" s="216"/>
      <c r="C26" s="20">
        <v>3</v>
      </c>
      <c r="D26" s="248"/>
      <c r="E26" s="8"/>
      <c r="F26" s="250"/>
      <c r="G26" s="234"/>
      <c r="H26" s="247"/>
      <c r="I26" s="22">
        <v>3</v>
      </c>
      <c r="J26" s="252"/>
      <c r="K26" s="8"/>
      <c r="L26" s="250"/>
      <c r="M26" s="223"/>
    </row>
    <row r="27" spans="2:13" x14ac:dyDescent="0.35">
      <c r="B27" s="216"/>
      <c r="C27" s="20">
        <v>4</v>
      </c>
      <c r="D27" s="248"/>
      <c r="E27" s="8"/>
      <c r="F27" s="250"/>
      <c r="G27" s="234"/>
      <c r="H27" s="247"/>
      <c r="I27" s="22">
        <v>4</v>
      </c>
      <c r="J27" s="252"/>
      <c r="K27" s="8"/>
      <c r="L27" s="250"/>
      <c r="M27" s="223"/>
    </row>
    <row r="28" spans="2:13" x14ac:dyDescent="0.35">
      <c r="B28" s="216"/>
      <c r="C28" s="20">
        <v>5</v>
      </c>
      <c r="D28" s="248"/>
      <c r="E28" s="8"/>
      <c r="F28" s="250"/>
      <c r="G28" s="234"/>
      <c r="H28" s="247"/>
      <c r="I28" s="22">
        <v>5</v>
      </c>
      <c r="J28" s="252"/>
      <c r="K28" s="8"/>
      <c r="L28" s="250"/>
      <c r="M28" s="223"/>
    </row>
    <row r="29" spans="2:13" x14ac:dyDescent="0.35">
      <c r="B29" s="216"/>
      <c r="C29" s="20">
        <v>6</v>
      </c>
      <c r="D29" s="248"/>
      <c r="E29" s="8"/>
      <c r="F29" s="250"/>
      <c r="G29" s="234"/>
      <c r="H29" s="247"/>
      <c r="I29" s="22">
        <v>6</v>
      </c>
      <c r="J29" s="252"/>
      <c r="K29" s="8"/>
      <c r="L29" s="250"/>
      <c r="M29" s="223"/>
    </row>
    <row r="30" spans="2:13" x14ac:dyDescent="0.35">
      <c r="B30" s="216"/>
      <c r="C30" s="20">
        <v>7</v>
      </c>
      <c r="D30" s="248"/>
      <c r="E30" s="8"/>
      <c r="F30" s="250"/>
      <c r="G30" s="234"/>
      <c r="H30" s="246"/>
      <c r="I30" s="20">
        <v>7</v>
      </c>
      <c r="J30" s="252"/>
      <c r="K30" s="8"/>
      <c r="L30" s="250"/>
      <c r="M30" s="223"/>
    </row>
    <row r="31" spans="2:13" x14ac:dyDescent="0.35">
      <c r="B31" s="216"/>
      <c r="C31" s="20">
        <v>8</v>
      </c>
      <c r="D31" s="248"/>
      <c r="E31" s="8"/>
      <c r="F31" s="250"/>
      <c r="G31" s="234"/>
      <c r="H31" s="246"/>
      <c r="I31" s="20">
        <v>8</v>
      </c>
      <c r="J31" s="248"/>
      <c r="K31" s="8"/>
      <c r="L31" s="250"/>
      <c r="M31" s="223"/>
    </row>
    <row r="32" spans="2:13" x14ac:dyDescent="0.35">
      <c r="B32" s="216"/>
      <c r="C32" s="20">
        <v>9</v>
      </c>
      <c r="D32" s="248"/>
      <c r="E32" s="8"/>
      <c r="F32" s="250"/>
      <c r="G32" s="234"/>
      <c r="H32" s="247"/>
      <c r="I32" s="22">
        <v>9</v>
      </c>
      <c r="J32" s="248"/>
      <c r="K32" s="8"/>
      <c r="L32" s="250"/>
      <c r="M32" s="223"/>
    </row>
    <row r="33" spans="2:13" x14ac:dyDescent="0.35">
      <c r="B33" s="216"/>
      <c r="C33" s="20">
        <v>10</v>
      </c>
      <c r="D33" s="248"/>
      <c r="E33" s="8"/>
      <c r="F33" s="250"/>
      <c r="G33" s="234"/>
      <c r="H33" s="246"/>
      <c r="I33" s="20">
        <v>10</v>
      </c>
      <c r="J33" s="248"/>
      <c r="K33" s="8"/>
      <c r="L33" s="250"/>
      <c r="M33" s="223"/>
    </row>
    <row r="34" spans="2:13" x14ac:dyDescent="0.35">
      <c r="B34" s="216"/>
      <c r="C34" s="20">
        <v>11</v>
      </c>
      <c r="D34" s="248"/>
      <c r="E34" s="8"/>
      <c r="F34" s="250"/>
      <c r="G34" s="234"/>
      <c r="H34" s="247"/>
      <c r="I34" s="22">
        <v>11</v>
      </c>
      <c r="J34" s="252"/>
      <c r="K34" s="8"/>
      <c r="L34" s="250"/>
      <c r="M34" s="223"/>
    </row>
    <row r="35" spans="2:13" x14ac:dyDescent="0.35">
      <c r="B35" s="216"/>
      <c r="C35" s="20">
        <v>12</v>
      </c>
      <c r="D35" s="248"/>
      <c r="E35" s="8"/>
      <c r="F35" s="250"/>
      <c r="G35" s="234"/>
      <c r="H35" s="247"/>
      <c r="I35" s="22">
        <v>12</v>
      </c>
      <c r="J35" s="252"/>
      <c r="K35" s="8"/>
      <c r="L35" s="250"/>
      <c r="M35" s="223"/>
    </row>
    <row r="36" spans="2:13" x14ac:dyDescent="0.35">
      <c r="B36" s="216"/>
      <c r="C36" s="20">
        <v>13</v>
      </c>
      <c r="D36" s="248"/>
      <c r="E36" s="8"/>
      <c r="F36" s="250"/>
      <c r="G36" s="234"/>
      <c r="H36" s="247"/>
      <c r="I36" s="22">
        <v>13</v>
      </c>
      <c r="J36" s="252"/>
      <c r="K36" s="8"/>
      <c r="L36" s="250"/>
      <c r="M36" s="223"/>
    </row>
    <row r="37" spans="2:13" x14ac:dyDescent="0.35">
      <c r="B37" s="216"/>
      <c r="C37" s="20">
        <v>14</v>
      </c>
      <c r="D37" s="248"/>
      <c r="E37" s="8"/>
      <c r="F37" s="250"/>
      <c r="G37" s="234"/>
      <c r="H37" s="247"/>
      <c r="I37" s="22">
        <v>14</v>
      </c>
      <c r="J37" s="252"/>
      <c r="K37" s="8"/>
      <c r="L37" s="250"/>
      <c r="M37" s="223"/>
    </row>
    <row r="38" spans="2:13" x14ac:dyDescent="0.35">
      <c r="B38" s="216"/>
      <c r="C38" s="20">
        <v>15</v>
      </c>
      <c r="D38" s="248"/>
      <c r="E38" s="8"/>
      <c r="F38" s="250"/>
      <c r="G38" s="234"/>
      <c r="H38" s="247"/>
      <c r="I38" s="22">
        <v>15</v>
      </c>
      <c r="J38" s="252"/>
      <c r="K38" s="8"/>
      <c r="L38" s="250"/>
      <c r="M38" s="223"/>
    </row>
    <row r="39" spans="2:13" x14ac:dyDescent="0.35">
      <c r="B39" s="216"/>
      <c r="C39" s="20">
        <v>16</v>
      </c>
      <c r="D39" s="248"/>
      <c r="E39" s="8"/>
      <c r="F39" s="250"/>
      <c r="G39" s="234"/>
      <c r="H39" s="247"/>
      <c r="I39" s="22">
        <v>16</v>
      </c>
      <c r="J39" s="252"/>
      <c r="K39" s="8"/>
      <c r="L39" s="250"/>
      <c r="M39" s="223"/>
    </row>
    <row r="40" spans="2:13" x14ac:dyDescent="0.35">
      <c r="B40" s="216"/>
      <c r="C40" s="20">
        <v>17</v>
      </c>
      <c r="D40" s="248"/>
      <c r="E40" s="8"/>
      <c r="F40" s="250"/>
      <c r="G40" s="234"/>
      <c r="H40" s="247"/>
      <c r="I40" s="22">
        <v>17</v>
      </c>
      <c r="J40" s="252"/>
      <c r="K40" s="8"/>
      <c r="L40" s="250"/>
      <c r="M40" s="223"/>
    </row>
    <row r="41" spans="2:13" x14ac:dyDescent="0.35">
      <c r="B41" s="216"/>
      <c r="C41" s="20">
        <v>18</v>
      </c>
      <c r="D41" s="248"/>
      <c r="E41" s="8"/>
      <c r="F41" s="250"/>
      <c r="G41" s="234"/>
      <c r="H41" s="247"/>
      <c r="I41" s="22">
        <v>18</v>
      </c>
      <c r="J41" s="252"/>
      <c r="K41" s="8"/>
      <c r="L41" s="250"/>
      <c r="M41" s="223"/>
    </row>
    <row r="42" spans="2:13" x14ac:dyDescent="0.35">
      <c r="B42" s="216"/>
      <c r="C42" s="20">
        <v>19</v>
      </c>
      <c r="D42" s="248"/>
      <c r="E42" s="8"/>
      <c r="F42" s="250"/>
      <c r="G42" s="234"/>
      <c r="H42" s="247"/>
      <c r="I42" s="22">
        <v>19</v>
      </c>
      <c r="J42" s="252"/>
      <c r="K42" s="8"/>
      <c r="L42" s="250"/>
      <c r="M42" s="223"/>
    </row>
    <row r="43" spans="2:13" x14ac:dyDescent="0.35">
      <c r="B43" s="216"/>
      <c r="C43" s="20">
        <v>20</v>
      </c>
      <c r="D43" s="248"/>
      <c r="E43" s="8"/>
      <c r="F43" s="250"/>
      <c r="G43" s="234"/>
      <c r="H43" s="247"/>
      <c r="I43" s="22">
        <v>20</v>
      </c>
      <c r="J43" s="252"/>
      <c r="K43" s="8"/>
      <c r="L43" s="250"/>
      <c r="M43" s="223"/>
    </row>
    <row r="44" spans="2:13" x14ac:dyDescent="0.35">
      <c r="B44" s="216"/>
      <c r="C44" s="20">
        <v>21</v>
      </c>
      <c r="D44" s="248"/>
      <c r="E44" s="8"/>
      <c r="F44" s="250"/>
      <c r="G44" s="234"/>
      <c r="H44" s="247"/>
      <c r="I44" s="22">
        <v>21</v>
      </c>
      <c r="J44" s="252"/>
      <c r="K44" s="8"/>
      <c r="L44" s="250"/>
      <c r="M44" s="223"/>
    </row>
    <row r="45" spans="2:13" x14ac:dyDescent="0.35">
      <c r="B45" s="216"/>
      <c r="C45" s="20">
        <v>22</v>
      </c>
      <c r="D45" s="248"/>
      <c r="E45" s="8"/>
      <c r="F45" s="250"/>
      <c r="G45" s="234"/>
      <c r="H45" s="247"/>
      <c r="I45" s="22">
        <v>22</v>
      </c>
      <c r="J45" s="252"/>
      <c r="K45" s="8"/>
      <c r="L45" s="250"/>
      <c r="M45" s="223"/>
    </row>
    <row r="46" spans="2:13" x14ac:dyDescent="0.35">
      <c r="B46" s="216"/>
      <c r="C46" s="20">
        <v>23</v>
      </c>
      <c r="D46" s="248"/>
      <c r="E46" s="8"/>
      <c r="F46" s="250"/>
      <c r="G46" s="234"/>
      <c r="H46" s="247"/>
      <c r="I46" s="22">
        <v>23</v>
      </c>
      <c r="J46" s="252"/>
      <c r="K46" s="8"/>
      <c r="L46" s="250"/>
      <c r="M46" s="223"/>
    </row>
    <row r="47" spans="2:13" x14ac:dyDescent="0.35">
      <c r="B47" s="216"/>
      <c r="C47" s="20">
        <v>24</v>
      </c>
      <c r="D47" s="249"/>
      <c r="E47" s="9"/>
      <c r="F47" s="251"/>
      <c r="G47" s="234"/>
      <c r="H47" s="247"/>
      <c r="I47" s="22">
        <v>24</v>
      </c>
      <c r="J47" s="253"/>
      <c r="K47" s="9"/>
      <c r="L47" s="251"/>
      <c r="M47" s="223"/>
    </row>
    <row r="48" spans="2:13" x14ac:dyDescent="0.35">
      <c r="B48" s="216"/>
      <c r="C48" s="20">
        <v>25</v>
      </c>
      <c r="D48" s="249"/>
      <c r="E48" s="9"/>
      <c r="F48" s="251"/>
      <c r="G48" s="234"/>
      <c r="H48" s="247"/>
      <c r="I48" s="22">
        <v>25</v>
      </c>
      <c r="J48" s="253"/>
      <c r="K48" s="9"/>
      <c r="L48" s="251"/>
      <c r="M48" s="223"/>
    </row>
    <row r="49" spans="2:13" x14ac:dyDescent="0.35">
      <c r="B49" s="216"/>
      <c r="C49" s="20">
        <v>26</v>
      </c>
      <c r="D49" s="249"/>
      <c r="E49" s="9"/>
      <c r="F49" s="251"/>
      <c r="G49" s="234"/>
      <c r="H49" s="247"/>
      <c r="I49" s="22">
        <v>26</v>
      </c>
      <c r="J49" s="253"/>
      <c r="K49" s="9"/>
      <c r="L49" s="251"/>
      <c r="M49" s="223"/>
    </row>
    <row r="50" spans="2:13" x14ac:dyDescent="0.35">
      <c r="B50" s="216"/>
      <c r="C50" s="20">
        <v>27</v>
      </c>
      <c r="D50" s="249"/>
      <c r="E50" s="9"/>
      <c r="F50" s="251"/>
      <c r="G50" s="234"/>
      <c r="H50" s="247"/>
      <c r="I50" s="22">
        <v>27</v>
      </c>
      <c r="J50" s="253"/>
      <c r="K50" s="9"/>
      <c r="L50" s="251"/>
      <c r="M50" s="223"/>
    </row>
    <row r="51" spans="2:13" x14ac:dyDescent="0.35">
      <c r="B51" s="216"/>
      <c r="C51" s="20">
        <v>28</v>
      </c>
      <c r="D51" s="249"/>
      <c r="E51" s="9"/>
      <c r="F51" s="251"/>
      <c r="G51" s="234"/>
      <c r="H51" s="247"/>
      <c r="I51" s="22">
        <v>28</v>
      </c>
      <c r="J51" s="253"/>
      <c r="K51" s="9"/>
      <c r="L51" s="251"/>
      <c r="M51" s="223"/>
    </row>
    <row r="52" spans="2:13" x14ac:dyDescent="0.35">
      <c r="B52" s="216"/>
      <c r="C52" s="20">
        <v>29</v>
      </c>
      <c r="D52" s="249"/>
      <c r="E52" s="9"/>
      <c r="F52" s="251"/>
      <c r="G52" s="234"/>
      <c r="H52" s="247"/>
      <c r="I52" s="22">
        <v>29</v>
      </c>
      <c r="J52" s="253"/>
      <c r="K52" s="9"/>
      <c r="L52" s="251"/>
      <c r="M52" s="223"/>
    </row>
    <row r="53" spans="2:13" x14ac:dyDescent="0.35">
      <c r="B53" s="216"/>
      <c r="C53" s="20">
        <v>30</v>
      </c>
      <c r="D53" s="249"/>
      <c r="E53" s="9"/>
      <c r="F53" s="251"/>
      <c r="G53" s="234"/>
      <c r="H53" s="247"/>
      <c r="I53" s="22">
        <v>30</v>
      </c>
      <c r="J53" s="253"/>
      <c r="K53" s="9"/>
      <c r="L53" s="251"/>
      <c r="M53" s="223"/>
    </row>
    <row r="54" spans="2:13" x14ac:dyDescent="0.35">
      <c r="B54" s="216"/>
      <c r="C54" s="20">
        <v>31</v>
      </c>
      <c r="D54" s="249"/>
      <c r="E54" s="9"/>
      <c r="F54" s="251"/>
      <c r="G54" s="234"/>
      <c r="H54" s="247"/>
      <c r="I54" s="22">
        <v>31</v>
      </c>
      <c r="J54" s="253"/>
      <c r="K54" s="9"/>
      <c r="L54" s="251"/>
      <c r="M54" s="223"/>
    </row>
    <row r="55" spans="2:13" x14ac:dyDescent="0.35">
      <c r="B55" s="216"/>
      <c r="C55" s="20">
        <v>32</v>
      </c>
      <c r="D55" s="249"/>
      <c r="E55" s="9"/>
      <c r="F55" s="251"/>
      <c r="G55" s="234"/>
      <c r="H55" s="247"/>
      <c r="I55" s="22">
        <v>32</v>
      </c>
      <c r="J55" s="253"/>
      <c r="K55" s="9"/>
      <c r="L55" s="251"/>
      <c r="M55" s="223"/>
    </row>
    <row r="56" spans="2:13" x14ac:dyDescent="0.35">
      <c r="B56" s="216"/>
      <c r="C56" s="20">
        <v>33</v>
      </c>
      <c r="D56" s="249"/>
      <c r="E56" s="9"/>
      <c r="F56" s="251"/>
      <c r="G56" s="234"/>
      <c r="H56" s="247"/>
      <c r="I56" s="22">
        <v>33</v>
      </c>
      <c r="J56" s="253"/>
      <c r="K56" s="9"/>
      <c r="L56" s="251"/>
      <c r="M56" s="223"/>
    </row>
    <row r="57" spans="2:13" x14ac:dyDescent="0.35">
      <c r="B57" s="216"/>
      <c r="C57" s="20">
        <v>34</v>
      </c>
      <c r="D57" s="249"/>
      <c r="E57" s="9"/>
      <c r="F57" s="251"/>
      <c r="G57" s="234"/>
      <c r="H57" s="247"/>
      <c r="I57" s="22">
        <v>34</v>
      </c>
      <c r="J57" s="253"/>
      <c r="K57" s="9"/>
      <c r="L57" s="251"/>
      <c r="M57" s="223"/>
    </row>
    <row r="58" spans="2:13" x14ac:dyDescent="0.35">
      <c r="B58" s="216"/>
      <c r="C58" s="20">
        <v>35</v>
      </c>
      <c r="D58" s="249"/>
      <c r="E58" s="9"/>
      <c r="F58" s="251"/>
      <c r="G58" s="234"/>
      <c r="H58" s="247"/>
      <c r="I58" s="22">
        <v>35</v>
      </c>
      <c r="J58" s="253"/>
      <c r="K58" s="9"/>
      <c r="L58" s="251"/>
      <c r="M58" s="223"/>
    </row>
    <row r="59" spans="2:13" x14ac:dyDescent="0.35">
      <c r="B59" s="216"/>
      <c r="C59" s="20">
        <v>36</v>
      </c>
      <c r="D59" s="249"/>
      <c r="E59" s="9"/>
      <c r="F59" s="251"/>
      <c r="G59" s="234"/>
      <c r="H59" s="247"/>
      <c r="I59" s="22">
        <v>36</v>
      </c>
      <c r="J59" s="253"/>
      <c r="K59" s="9"/>
      <c r="L59" s="251"/>
      <c r="M59" s="223"/>
    </row>
    <row r="60" spans="2:13" x14ac:dyDescent="0.35">
      <c r="B60" s="216"/>
      <c r="C60" s="20">
        <v>37</v>
      </c>
      <c r="D60" s="249"/>
      <c r="E60" s="9"/>
      <c r="F60" s="251"/>
      <c r="G60" s="234"/>
      <c r="H60" s="247"/>
      <c r="I60" s="22">
        <v>37</v>
      </c>
      <c r="J60" s="253"/>
      <c r="K60" s="9"/>
      <c r="L60" s="251"/>
      <c r="M60" s="223"/>
    </row>
    <row r="61" spans="2:13" x14ac:dyDescent="0.35">
      <c r="B61" s="216"/>
      <c r="C61" s="20">
        <v>38</v>
      </c>
      <c r="D61" s="249"/>
      <c r="E61" s="9"/>
      <c r="F61" s="251"/>
      <c r="G61" s="234"/>
      <c r="H61" s="247"/>
      <c r="I61" s="22">
        <v>38</v>
      </c>
      <c r="J61" s="253"/>
      <c r="K61" s="9"/>
      <c r="L61" s="251"/>
      <c r="M61" s="223"/>
    </row>
    <row r="62" spans="2:13" x14ac:dyDescent="0.35">
      <c r="B62" s="216"/>
      <c r="C62" s="20">
        <v>39</v>
      </c>
      <c r="D62" s="249"/>
      <c r="E62" s="9"/>
      <c r="F62" s="251"/>
      <c r="G62" s="234"/>
      <c r="H62" s="247"/>
      <c r="I62" s="22">
        <v>39</v>
      </c>
      <c r="J62" s="253"/>
      <c r="K62" s="9"/>
      <c r="L62" s="251"/>
      <c r="M62" s="223"/>
    </row>
    <row r="63" spans="2:13" x14ac:dyDescent="0.35">
      <c r="B63" s="216"/>
      <c r="C63" s="20">
        <v>40</v>
      </c>
      <c r="D63" s="249"/>
      <c r="E63" s="9"/>
      <c r="F63" s="251"/>
      <c r="G63" s="234"/>
      <c r="H63" s="247"/>
      <c r="I63" s="22">
        <v>40</v>
      </c>
      <c r="J63" s="253"/>
      <c r="K63" s="9"/>
      <c r="L63" s="251"/>
      <c r="M63" s="223"/>
    </row>
    <row r="64" spans="2:13" x14ac:dyDescent="0.35">
      <c r="B64" s="216"/>
      <c r="C64" s="20">
        <v>41</v>
      </c>
      <c r="D64" s="249"/>
      <c r="E64" s="9"/>
      <c r="F64" s="251"/>
      <c r="G64" s="234"/>
      <c r="H64" s="247"/>
      <c r="I64" s="22">
        <v>41</v>
      </c>
      <c r="J64" s="253"/>
      <c r="K64" s="9"/>
      <c r="L64" s="251"/>
      <c r="M64" s="223"/>
    </row>
    <row r="65" spans="2:13" x14ac:dyDescent="0.35">
      <c r="B65" s="216"/>
      <c r="C65" s="20">
        <v>42</v>
      </c>
      <c r="D65" s="249"/>
      <c r="E65" s="9"/>
      <c r="F65" s="251"/>
      <c r="G65" s="234"/>
      <c r="H65" s="247"/>
      <c r="I65" s="22">
        <v>42</v>
      </c>
      <c r="J65" s="253"/>
      <c r="K65" s="9"/>
      <c r="L65" s="251"/>
      <c r="M65" s="223"/>
    </row>
    <row r="66" spans="2:13" x14ac:dyDescent="0.35">
      <c r="B66" s="216"/>
      <c r="C66" s="20">
        <v>43</v>
      </c>
      <c r="D66" s="249"/>
      <c r="E66" s="9"/>
      <c r="F66" s="251"/>
      <c r="G66" s="234"/>
      <c r="H66" s="247"/>
      <c r="I66" s="22">
        <v>43</v>
      </c>
      <c r="J66" s="253"/>
      <c r="K66" s="9"/>
      <c r="L66" s="251"/>
      <c r="M66" s="223"/>
    </row>
    <row r="67" spans="2:13" x14ac:dyDescent="0.35">
      <c r="B67" s="216"/>
      <c r="C67" s="20">
        <v>44</v>
      </c>
      <c r="D67" s="249"/>
      <c r="E67" s="9"/>
      <c r="F67" s="251"/>
      <c r="G67" s="234"/>
      <c r="H67" s="247"/>
      <c r="I67" s="22">
        <v>44</v>
      </c>
      <c r="J67" s="253"/>
      <c r="K67" s="9"/>
      <c r="L67" s="251"/>
      <c r="M67" s="223"/>
    </row>
    <row r="68" spans="2:13" x14ac:dyDescent="0.35">
      <c r="B68" s="216"/>
      <c r="C68" s="20">
        <v>45</v>
      </c>
      <c r="D68" s="249"/>
      <c r="E68" s="9"/>
      <c r="F68" s="251"/>
      <c r="G68" s="234"/>
      <c r="H68" s="247"/>
      <c r="I68" s="22">
        <v>45</v>
      </c>
      <c r="J68" s="253"/>
      <c r="K68" s="9"/>
      <c r="L68" s="251"/>
      <c r="M68" s="223"/>
    </row>
    <row r="69" spans="2:13" x14ac:dyDescent="0.35">
      <c r="B69" s="216"/>
      <c r="C69" s="20">
        <v>46</v>
      </c>
      <c r="D69" s="249"/>
      <c r="E69" s="9"/>
      <c r="F69" s="251"/>
      <c r="G69" s="234"/>
      <c r="H69" s="247"/>
      <c r="I69" s="22">
        <v>46</v>
      </c>
      <c r="J69" s="253"/>
      <c r="K69" s="9"/>
      <c r="L69" s="251"/>
      <c r="M69" s="223"/>
    </row>
    <row r="70" spans="2:13" x14ac:dyDescent="0.35">
      <c r="B70" s="216"/>
      <c r="C70" s="20">
        <v>47</v>
      </c>
      <c r="D70" s="249"/>
      <c r="E70" s="9"/>
      <c r="F70" s="251"/>
      <c r="G70" s="234"/>
      <c r="H70" s="247"/>
      <c r="I70" s="22">
        <v>47</v>
      </c>
      <c r="J70" s="253"/>
      <c r="K70" s="9"/>
      <c r="L70" s="251"/>
      <c r="M70" s="223"/>
    </row>
    <row r="71" spans="2:13" x14ac:dyDescent="0.35">
      <c r="B71" s="216"/>
      <c r="C71" s="20">
        <v>48</v>
      </c>
      <c r="D71" s="249"/>
      <c r="E71" s="9"/>
      <c r="F71" s="251"/>
      <c r="G71" s="234"/>
      <c r="H71" s="247"/>
      <c r="I71" s="22">
        <v>48</v>
      </c>
      <c r="J71" s="253"/>
      <c r="K71" s="9"/>
      <c r="L71" s="251"/>
      <c r="M71" s="223"/>
    </row>
    <row r="72" spans="2:13" x14ac:dyDescent="0.35">
      <c r="B72" s="216"/>
      <c r="C72" s="20">
        <v>49</v>
      </c>
      <c r="D72" s="249"/>
      <c r="E72" s="9"/>
      <c r="F72" s="251"/>
      <c r="G72" s="234"/>
      <c r="H72" s="247"/>
      <c r="I72" s="22">
        <v>49</v>
      </c>
      <c r="J72" s="253"/>
      <c r="K72" s="9"/>
      <c r="L72" s="251"/>
      <c r="M72" s="223"/>
    </row>
    <row r="73" spans="2:13" x14ac:dyDescent="0.35">
      <c r="B73" s="216"/>
      <c r="C73" s="20">
        <v>50</v>
      </c>
      <c r="D73" s="249"/>
      <c r="E73" s="9"/>
      <c r="F73" s="251"/>
      <c r="G73" s="234"/>
      <c r="H73" s="247"/>
      <c r="I73" s="22">
        <v>50</v>
      </c>
      <c r="J73" s="253"/>
      <c r="K73" s="9"/>
      <c r="L73" s="251"/>
      <c r="M73" s="223"/>
    </row>
    <row r="74" spans="2:13" x14ac:dyDescent="0.35">
      <c r="B74" s="216"/>
      <c r="C74" s="20">
        <v>51</v>
      </c>
      <c r="D74" s="249"/>
      <c r="E74" s="9"/>
      <c r="F74" s="251"/>
      <c r="G74" s="234"/>
      <c r="H74" s="247"/>
      <c r="I74" s="22">
        <v>51</v>
      </c>
      <c r="J74" s="253"/>
      <c r="K74" s="9"/>
      <c r="L74" s="251"/>
      <c r="M74" s="223"/>
    </row>
    <row r="75" spans="2:13" x14ac:dyDescent="0.35">
      <c r="B75" s="216"/>
      <c r="C75" s="20">
        <v>52</v>
      </c>
      <c r="D75" s="249"/>
      <c r="E75" s="9"/>
      <c r="F75" s="251"/>
      <c r="G75" s="234"/>
      <c r="H75" s="247"/>
      <c r="I75" s="22">
        <v>52</v>
      </c>
      <c r="J75" s="253"/>
      <c r="K75" s="9"/>
      <c r="L75" s="251"/>
      <c r="M75" s="223"/>
    </row>
    <row r="76" spans="2:13" x14ac:dyDescent="0.35">
      <c r="B76" s="216"/>
      <c r="C76" s="20">
        <v>53</v>
      </c>
      <c r="D76" s="249"/>
      <c r="E76" s="9"/>
      <c r="F76" s="251"/>
      <c r="G76" s="234"/>
      <c r="H76" s="247"/>
      <c r="I76" s="22">
        <v>53</v>
      </c>
      <c r="J76" s="253"/>
      <c r="K76" s="9"/>
      <c r="L76" s="251"/>
      <c r="M76" s="223"/>
    </row>
    <row r="77" spans="2:13" x14ac:dyDescent="0.35">
      <c r="B77" s="216"/>
      <c r="C77" s="20">
        <v>54</v>
      </c>
      <c r="D77" s="249"/>
      <c r="E77" s="9"/>
      <c r="F77" s="251"/>
      <c r="G77" s="234"/>
      <c r="H77" s="247"/>
      <c r="I77" s="22">
        <v>54</v>
      </c>
      <c r="J77" s="253"/>
      <c r="K77" s="9"/>
      <c r="L77" s="251"/>
      <c r="M77" s="223"/>
    </row>
    <row r="78" spans="2:13" x14ac:dyDescent="0.35">
      <c r="B78" s="216"/>
      <c r="C78" s="20">
        <v>55</v>
      </c>
      <c r="D78" s="249"/>
      <c r="E78" s="9"/>
      <c r="F78" s="251"/>
      <c r="G78" s="234"/>
      <c r="H78" s="247"/>
      <c r="I78" s="22">
        <v>55</v>
      </c>
      <c r="J78" s="253"/>
      <c r="K78" s="9"/>
      <c r="L78" s="251"/>
      <c r="M78" s="223"/>
    </row>
    <row r="79" spans="2:13" x14ac:dyDescent="0.35">
      <c r="B79" s="216"/>
      <c r="C79" s="20">
        <v>56</v>
      </c>
      <c r="D79" s="249"/>
      <c r="E79" s="9"/>
      <c r="F79" s="251"/>
      <c r="G79" s="234"/>
      <c r="H79" s="247"/>
      <c r="I79" s="22">
        <v>56</v>
      </c>
      <c r="J79" s="253"/>
      <c r="K79" s="9"/>
      <c r="L79" s="251"/>
      <c r="M79" s="223"/>
    </row>
    <row r="80" spans="2:13" x14ac:dyDescent="0.35">
      <c r="B80" s="216"/>
      <c r="C80" s="20">
        <v>57</v>
      </c>
      <c r="D80" s="249"/>
      <c r="E80" s="9"/>
      <c r="F80" s="251"/>
      <c r="G80" s="234"/>
      <c r="H80" s="247"/>
      <c r="I80" s="22">
        <v>57</v>
      </c>
      <c r="J80" s="253"/>
      <c r="K80" s="9"/>
      <c r="L80" s="251"/>
      <c r="M80" s="223"/>
    </row>
    <row r="81" spans="2:13" x14ac:dyDescent="0.35">
      <c r="B81" s="216"/>
      <c r="C81" s="20">
        <v>58</v>
      </c>
      <c r="D81" s="249"/>
      <c r="E81" s="9"/>
      <c r="F81" s="251"/>
      <c r="G81" s="234"/>
      <c r="H81" s="247"/>
      <c r="I81" s="22">
        <v>58</v>
      </c>
      <c r="J81" s="253"/>
      <c r="K81" s="9"/>
      <c r="L81" s="251"/>
      <c r="M81" s="223"/>
    </row>
    <row r="82" spans="2:13" x14ac:dyDescent="0.35">
      <c r="B82" s="216"/>
      <c r="C82" s="20">
        <v>59</v>
      </c>
      <c r="D82" s="249"/>
      <c r="E82" s="9"/>
      <c r="F82" s="251"/>
      <c r="G82" s="234"/>
      <c r="H82" s="247"/>
      <c r="I82" s="22">
        <v>59</v>
      </c>
      <c r="J82" s="253"/>
      <c r="K82" s="9"/>
      <c r="L82" s="251"/>
      <c r="M82" s="223"/>
    </row>
    <row r="83" spans="2:13" x14ac:dyDescent="0.35">
      <c r="B83" s="216"/>
      <c r="C83" s="20">
        <v>60</v>
      </c>
      <c r="D83" s="248"/>
      <c r="E83" s="8"/>
      <c r="F83" s="250"/>
      <c r="G83" s="234"/>
      <c r="H83" s="247"/>
      <c r="I83" s="22">
        <v>60</v>
      </c>
      <c r="J83" s="252"/>
      <c r="K83" s="8"/>
      <c r="L83" s="250"/>
      <c r="M83" s="223"/>
    </row>
    <row r="84" spans="2:13" x14ac:dyDescent="0.35">
      <c r="B84" s="216"/>
      <c r="C84" s="130"/>
      <c r="D84" s="17"/>
      <c r="E84" s="17"/>
      <c r="F84" s="17"/>
      <c r="G84" s="13"/>
      <c r="H84" s="14"/>
      <c r="I84" s="17"/>
      <c r="J84" s="17"/>
      <c r="K84" s="17"/>
      <c r="L84" s="17"/>
      <c r="M84" s="217"/>
    </row>
    <row r="85" spans="2:13" x14ac:dyDescent="0.35">
      <c r="B85" s="216"/>
      <c r="C85" s="678" t="s">
        <v>216</v>
      </c>
      <c r="D85" s="678"/>
      <c r="E85" s="678"/>
      <c r="F85" s="678"/>
      <c r="G85" s="678"/>
      <c r="H85" s="678"/>
      <c r="I85" s="678"/>
      <c r="J85" s="678"/>
      <c r="K85" s="678"/>
      <c r="L85" s="678"/>
      <c r="M85" s="224"/>
    </row>
    <row r="86" spans="2:13" ht="66" customHeight="1" x14ac:dyDescent="0.35">
      <c r="B86" s="216"/>
      <c r="C86" s="659" t="s">
        <v>357</v>
      </c>
      <c r="D86" s="647"/>
      <c r="E86" s="647"/>
      <c r="F86" s="643"/>
      <c r="G86" s="643"/>
      <c r="H86" s="643"/>
      <c r="I86" s="643"/>
      <c r="J86" s="643"/>
      <c r="K86" s="643"/>
      <c r="L86" s="643"/>
      <c r="M86" s="217"/>
    </row>
    <row r="87" spans="2:13" ht="20.25" customHeight="1" x14ac:dyDescent="0.35">
      <c r="B87" s="216"/>
      <c r="C87" s="135"/>
      <c r="D87" s="136"/>
      <c r="E87" s="137"/>
      <c r="F87" s="137"/>
      <c r="G87" s="137"/>
      <c r="H87" s="137"/>
      <c r="I87" s="137"/>
      <c r="J87" s="137"/>
      <c r="K87" s="137"/>
      <c r="L87" s="137"/>
      <c r="M87" s="225"/>
    </row>
    <row r="88" spans="2:13" ht="15.75" customHeight="1" x14ac:dyDescent="0.35">
      <c r="B88" s="216"/>
      <c r="C88" s="657" t="s">
        <v>223</v>
      </c>
      <c r="D88" s="658"/>
      <c r="E88" s="658"/>
      <c r="F88" s="137"/>
      <c r="G88" s="137"/>
      <c r="H88" s="137"/>
      <c r="I88" s="137"/>
      <c r="J88" s="137"/>
      <c r="K88" s="137"/>
      <c r="L88" s="137"/>
      <c r="M88" s="225"/>
    </row>
    <row r="89" spans="2:13" ht="15.75" customHeight="1" x14ac:dyDescent="0.35">
      <c r="B89" s="216"/>
      <c r="C89" s="659" t="s">
        <v>225</v>
      </c>
      <c r="D89" s="647"/>
      <c r="E89" s="647"/>
      <c r="F89" s="664">
        <v>46135</v>
      </c>
      <c r="G89" s="665"/>
      <c r="H89" s="665"/>
      <c r="I89" s="665"/>
      <c r="J89" s="665"/>
      <c r="K89" s="665"/>
      <c r="L89" s="665"/>
      <c r="M89" s="225"/>
    </row>
    <row r="90" spans="2:13" ht="15.75" customHeight="1" x14ac:dyDescent="0.35">
      <c r="B90" s="216"/>
      <c r="C90" s="659" t="s">
        <v>227</v>
      </c>
      <c r="D90" s="647"/>
      <c r="E90" s="647"/>
      <c r="F90" s="665" t="s">
        <v>618</v>
      </c>
      <c r="G90" s="665"/>
      <c r="H90" s="665"/>
      <c r="I90" s="665"/>
      <c r="J90" s="665"/>
      <c r="K90" s="665"/>
      <c r="L90" s="665"/>
      <c r="M90" s="225"/>
    </row>
    <row r="91" spans="2:13" ht="15.75" customHeight="1" x14ac:dyDescent="0.35">
      <c r="B91" s="216"/>
      <c r="C91" s="659" t="s">
        <v>229</v>
      </c>
      <c r="D91" s="647"/>
      <c r="E91" s="647"/>
      <c r="F91" s="665" t="s">
        <v>620</v>
      </c>
      <c r="G91" s="665"/>
      <c r="H91" s="665"/>
      <c r="I91" s="665"/>
      <c r="J91" s="665"/>
      <c r="K91" s="665"/>
      <c r="L91" s="665"/>
      <c r="M91" s="225"/>
    </row>
    <row r="92" spans="2:13" ht="21" customHeight="1" x14ac:dyDescent="0.35">
      <c r="B92" s="216"/>
      <c r="C92" s="652" t="s">
        <v>231</v>
      </c>
      <c r="D92" s="636"/>
      <c r="E92" s="636"/>
      <c r="F92" s="137"/>
      <c r="G92" s="137"/>
      <c r="H92" s="137"/>
      <c r="I92" s="137"/>
      <c r="J92" s="137"/>
      <c r="K92" s="137"/>
      <c r="L92" s="137"/>
      <c r="M92" s="225"/>
    </row>
    <row r="93" spans="2:13" ht="15" thickBot="1" x14ac:dyDescent="0.4">
      <c r="B93" s="226"/>
      <c r="C93" s="653"/>
      <c r="D93" s="654"/>
      <c r="E93" s="654"/>
      <c r="F93" s="227"/>
      <c r="G93" s="228"/>
      <c r="H93" s="229"/>
      <c r="I93" s="230"/>
      <c r="J93" s="230"/>
      <c r="K93" s="230"/>
      <c r="L93" s="230"/>
      <c r="M93" s="231"/>
    </row>
  </sheetData>
  <sheetProtection algorithmName="SHA-512" hashValue="wBmDIgJBBlD41Ji3Xv+y/nNgEXRFwfUKhp3Qaqi5Mbf+ZezRwL7GnVm7CPIbAlcHDrqL/xqY0Z1MHMkQ5cZ6FQ==" saltValue="qx7nnfwbmGuN44FI2Coalg==" spinCount="100000" sheet="1" selectLockedCells="1"/>
  <mergeCells count="37">
    <mergeCell ref="C6:M6"/>
    <mergeCell ref="C89:E89"/>
    <mergeCell ref="C90:E90"/>
    <mergeCell ref="C91:E91"/>
    <mergeCell ref="K3:L3"/>
    <mergeCell ref="C9:D9"/>
    <mergeCell ref="C10:D10"/>
    <mergeCell ref="C11:D11"/>
    <mergeCell ref="E9:J9"/>
    <mergeCell ref="E10:J10"/>
    <mergeCell ref="E11:J11"/>
    <mergeCell ref="C17:D17"/>
    <mergeCell ref="E16:F16"/>
    <mergeCell ref="C15:F15"/>
    <mergeCell ref="E17:F17"/>
    <mergeCell ref="C85:L85"/>
    <mergeCell ref="C92:E93"/>
    <mergeCell ref="I20:L20"/>
    <mergeCell ref="I22:L22"/>
    <mergeCell ref="C88:E88"/>
    <mergeCell ref="C86:E86"/>
    <mergeCell ref="C20:F20"/>
    <mergeCell ref="C22:F22"/>
    <mergeCell ref="F89:L89"/>
    <mergeCell ref="F90:L90"/>
    <mergeCell ref="F91:L91"/>
    <mergeCell ref="I14:J14"/>
    <mergeCell ref="K14:L14"/>
    <mergeCell ref="C14:D14"/>
    <mergeCell ref="E14:F14"/>
    <mergeCell ref="F86:L86"/>
    <mergeCell ref="K17:L17"/>
    <mergeCell ref="I15:L15"/>
    <mergeCell ref="I16:J16"/>
    <mergeCell ref="I17:J17"/>
    <mergeCell ref="C16:D16"/>
    <mergeCell ref="K16:L16"/>
  </mergeCells>
  <conditionalFormatting sqref="E16:F16">
    <cfRule type="expression" dxfId="26" priority="2">
      <formula>NOT(ISBLANK($E$16))</formula>
    </cfRule>
    <cfRule type="expression" dxfId="25" priority="4">
      <formula>$E$14="Taip"</formula>
    </cfRule>
  </conditionalFormatting>
  <conditionalFormatting sqref="E17:F17">
    <cfRule type="expression" dxfId="24" priority="7">
      <formula>NOT(ISBLANK($E$17))</formula>
    </cfRule>
    <cfRule type="expression" dxfId="23" priority="8">
      <formula>$E$16="Taip"</formula>
    </cfRule>
  </conditionalFormatting>
  <conditionalFormatting sqref="K16:L16">
    <cfRule type="expression" dxfId="22" priority="1">
      <formula>NOT(ISBLANK($K$16))</formula>
    </cfRule>
    <cfRule type="expression" dxfId="21" priority="3">
      <formula>$K$14="Taip"</formula>
    </cfRule>
  </conditionalFormatting>
  <conditionalFormatting sqref="K17:L17">
    <cfRule type="expression" dxfId="20" priority="5">
      <formula>NOT(ISBLANK($K$17))</formula>
    </cfRule>
    <cfRule type="expression" dxfId="19" priority="6">
      <formula>$K$16="Taip"</formula>
    </cfRule>
  </conditionalFormatting>
  <dataValidations xWindow="669" yWindow="527" count="2">
    <dataValidation type="list" allowBlank="1" showInputMessage="1" showErrorMessage="1" sqref="K14:L14 E14:F14" xr:uid="{00000000-0002-0000-0300-000000000000}">
      <formula1>"Taip, Ne"</formula1>
    </dataValidation>
    <dataValidation type="list" allowBlank="1" showInputMessage="1" showErrorMessage="1" promptTitle="Pastaba" prompt="Jei pasirinkote &quot;Taip&quot;, prašome apačioje pateikti svetainės nuorodą." sqref="K16:L16 E16:F16" xr:uid="{00000000-0002-0000-0300-000001000000}">
      <formula1>"Taip, Ne"</formula1>
    </dataValidation>
  </dataValidations>
  <pageMargins left="0.7" right="0.7" top="0.75" bottom="0.75" header="0.3" footer="0.3"/>
  <pageSetup paperSize="9" scale="43" orientation="portrait" r:id="rId1"/>
  <headerFooter>
    <oddFooter>Puslapių &amp;P iš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2" tint="-0.249977111117893"/>
    <pageSetUpPr fitToPage="1"/>
  </sheetPr>
  <dimension ref="A1:AA82"/>
  <sheetViews>
    <sheetView showGridLines="0" zoomScale="70" zoomScaleNormal="70" workbookViewId="0">
      <selection activeCell="L7" sqref="L7"/>
    </sheetView>
  </sheetViews>
  <sheetFormatPr defaultColWidth="0" defaultRowHeight="14.5" zeroHeight="1" x14ac:dyDescent="0.35"/>
  <cols>
    <col min="1" max="1" width="8.81640625" customWidth="1"/>
    <col min="2" max="2" width="8.81640625" style="82" customWidth="1"/>
    <col min="3" max="3" width="51.54296875" style="82" bestFit="1" customWidth="1"/>
    <col min="4" max="5" width="25.26953125" style="82" customWidth="1"/>
    <col min="6" max="6" width="29.54296875" style="82" customWidth="1"/>
    <col min="7" max="7" width="23.81640625" style="82" bestFit="1" customWidth="1"/>
    <col min="8" max="8" width="17.453125" style="82" bestFit="1" customWidth="1"/>
    <col min="9" max="9" width="17.7265625" style="82" customWidth="1"/>
    <col min="10" max="10" width="19" style="82" customWidth="1"/>
    <col min="11" max="11" width="17.81640625" style="82" customWidth="1"/>
    <col min="12" max="12" width="18.81640625" style="82" customWidth="1"/>
    <col min="13" max="13" width="17.54296875" style="82" customWidth="1"/>
    <col min="14" max="14" width="18.54296875" style="82" customWidth="1"/>
    <col min="15" max="15" width="18" style="82" customWidth="1"/>
    <col min="16" max="16" width="18.453125" style="82" customWidth="1"/>
    <col min="17" max="17" width="18" style="82" customWidth="1"/>
    <col min="18" max="18" width="19" style="82" customWidth="1"/>
    <col min="19" max="24" width="19" customWidth="1"/>
    <col min="25" max="25" width="5.1796875" customWidth="1"/>
    <col min="26" max="33" width="5.1796875" hidden="1" customWidth="1"/>
    <col min="34" max="16384" width="5.1796875" hidden="1"/>
  </cols>
  <sheetData>
    <row r="1" spans="1:27" x14ac:dyDescent="0.35">
      <c r="A1" s="12"/>
      <c r="B1" s="298"/>
      <c r="C1" s="298"/>
      <c r="D1" s="298"/>
      <c r="E1" s="298"/>
      <c r="F1" s="298"/>
      <c r="G1" s="298"/>
      <c r="H1" s="298"/>
      <c r="I1" s="298"/>
      <c r="J1" s="298"/>
      <c r="K1" s="298"/>
      <c r="L1" s="298"/>
      <c r="M1" s="298"/>
      <c r="N1" s="298"/>
      <c r="O1" s="298"/>
      <c r="P1" s="298"/>
      <c r="Q1" s="298"/>
      <c r="R1" s="298"/>
      <c r="S1" s="12"/>
      <c r="T1" s="12"/>
      <c r="U1" s="12"/>
      <c r="V1" s="12"/>
      <c r="W1" s="12"/>
      <c r="X1" s="12"/>
      <c r="Y1" s="12"/>
    </row>
    <row r="2" spans="1:27" x14ac:dyDescent="0.35">
      <c r="A2" s="12"/>
      <c r="C2" s="128" t="s">
        <v>471</v>
      </c>
      <c r="O2" s="300"/>
      <c r="P2" s="300"/>
      <c r="Y2" s="12"/>
      <c r="AA2" t="s">
        <v>198</v>
      </c>
    </row>
    <row r="3" spans="1:27" ht="14.5" customHeight="1" x14ac:dyDescent="0.35">
      <c r="A3" s="12"/>
      <c r="C3" s="328"/>
      <c r="D3" s="327"/>
      <c r="E3" s="327"/>
      <c r="F3" s="322"/>
      <c r="G3" s="301" t="s">
        <v>7</v>
      </c>
      <c r="H3" s="703" t="str">
        <f>IF(ISBLANK('Finansiniai duomenys'!C8)," ",'Finansiniai duomenys'!C8)</f>
        <v>UAB „Kaišiadorių šiluma“</v>
      </c>
      <c r="I3" s="703"/>
      <c r="J3" s="703"/>
      <c r="K3" s="703"/>
      <c r="L3" s="703"/>
      <c r="N3" s="669" t="s">
        <v>348</v>
      </c>
      <c r="O3" s="669"/>
      <c r="P3" s="669"/>
      <c r="Y3" s="12"/>
      <c r="AA3" t="s">
        <v>201</v>
      </c>
    </row>
    <row r="4" spans="1:27" ht="13.9" customHeight="1" x14ac:dyDescent="0.35">
      <c r="A4" s="12"/>
      <c r="C4" s="689" t="s">
        <v>406</v>
      </c>
      <c r="D4" s="690"/>
      <c r="E4" s="690"/>
      <c r="F4" s="322"/>
      <c r="G4" s="301" t="s">
        <v>543</v>
      </c>
      <c r="H4" s="703" t="str">
        <f>IFERROR(VLOOKUP(H3,'Finansiniai duomenys'!R2:T232,3,FALSE),"")</f>
        <v>Kaišiadorių rajono savivaldybė</v>
      </c>
      <c r="I4" s="703"/>
      <c r="J4" s="703"/>
      <c r="K4" s="703"/>
      <c r="L4" s="703"/>
      <c r="N4" s="669"/>
      <c r="O4" s="669"/>
      <c r="P4" s="669"/>
      <c r="Y4" s="12"/>
    </row>
    <row r="5" spans="1:27" x14ac:dyDescent="0.35">
      <c r="A5" s="12"/>
      <c r="C5" s="689"/>
      <c r="D5" s="690"/>
      <c r="E5" s="690"/>
      <c r="F5" s="322"/>
      <c r="G5" s="302" t="s">
        <v>13</v>
      </c>
      <c r="H5" s="702">
        <f>IFERROR(VLOOKUP(H3,'Finansiniai duomenys'!R2:T232,2,FALSE),"")</f>
        <v>158996646</v>
      </c>
      <c r="I5" s="702"/>
      <c r="J5" s="702"/>
      <c r="K5" s="702"/>
      <c r="L5" s="702"/>
      <c r="N5" s="323" t="s">
        <v>586</v>
      </c>
      <c r="O5" s="300"/>
      <c r="P5" s="300"/>
      <c r="Y5" s="12"/>
    </row>
    <row r="6" spans="1:27" s="284" customFormat="1" x14ac:dyDescent="0.35">
      <c r="A6" s="12"/>
      <c r="B6" s="82"/>
      <c r="C6" s="326"/>
      <c r="D6" s="327"/>
      <c r="E6" s="327"/>
      <c r="F6" s="322"/>
      <c r="G6" s="303"/>
      <c r="H6" s="304"/>
      <c r="I6" s="304"/>
      <c r="J6" s="304"/>
      <c r="K6" s="304"/>
      <c r="L6" s="304"/>
      <c r="M6" s="122"/>
      <c r="N6" s="122"/>
      <c r="O6" s="122"/>
      <c r="P6" s="122"/>
      <c r="Q6" s="122"/>
      <c r="R6" s="122"/>
      <c r="T6"/>
      <c r="Y6" s="12"/>
    </row>
    <row r="7" spans="1:27" s="284" customFormat="1" x14ac:dyDescent="0.35">
      <c r="A7" s="12"/>
      <c r="B7" s="82"/>
      <c r="C7" s="691" t="s">
        <v>472</v>
      </c>
      <c r="D7" s="692"/>
      <c r="E7" s="692"/>
      <c r="F7" s="122"/>
      <c r="G7" s="688" t="s">
        <v>398</v>
      </c>
      <c r="H7" s="688"/>
      <c r="I7" s="688"/>
      <c r="J7" s="688"/>
      <c r="K7" s="688"/>
      <c r="L7" s="283"/>
      <c r="M7" s="122"/>
      <c r="N7" s="122"/>
      <c r="O7" s="122"/>
      <c r="P7" s="122"/>
      <c r="Q7" s="122"/>
      <c r="R7" s="122"/>
      <c r="T7"/>
      <c r="Y7" s="12"/>
    </row>
    <row r="8" spans="1:27" s="284" customFormat="1" x14ac:dyDescent="0.35">
      <c r="A8" s="12"/>
      <c r="B8" s="82"/>
      <c r="C8" s="692"/>
      <c r="D8" s="692"/>
      <c r="E8" s="692"/>
      <c r="F8" s="122"/>
      <c r="G8" s="688" t="s">
        <v>399</v>
      </c>
      <c r="H8" s="688"/>
      <c r="I8" s="688"/>
      <c r="J8" s="688"/>
      <c r="K8" s="688"/>
      <c r="L8" s="283"/>
      <c r="M8" s="122"/>
      <c r="N8" s="122"/>
      <c r="O8" s="122"/>
      <c r="P8" s="122"/>
      <c r="Q8" s="122"/>
      <c r="R8" s="122"/>
      <c r="T8"/>
      <c r="Y8" s="12"/>
    </row>
    <row r="9" spans="1:27" s="284" customFormat="1" x14ac:dyDescent="0.35">
      <c r="A9" s="12"/>
      <c r="B9" s="82"/>
      <c r="C9" s="692"/>
      <c r="D9" s="692"/>
      <c r="E9" s="692"/>
      <c r="F9" s="122"/>
      <c r="G9" s="305" t="s">
        <v>477</v>
      </c>
      <c r="H9" s="305"/>
      <c r="I9" s="305"/>
      <c r="J9" s="305"/>
      <c r="K9" s="305"/>
      <c r="L9" s="283"/>
      <c r="M9" s="702"/>
      <c r="N9" s="702"/>
      <c r="O9" s="702"/>
      <c r="P9" s="702"/>
      <c r="Q9" s="702"/>
      <c r="R9" s="122"/>
      <c r="T9"/>
      <c r="Y9" s="12"/>
    </row>
    <row r="10" spans="1:27" s="284" customFormat="1" ht="46.9" customHeight="1" x14ac:dyDescent="0.35">
      <c r="A10" s="12"/>
      <c r="B10" s="82"/>
      <c r="C10" s="692"/>
      <c r="D10" s="692"/>
      <c r="E10" s="692"/>
      <c r="F10" s="122"/>
      <c r="G10" s="332" t="s">
        <v>476</v>
      </c>
      <c r="H10" s="332"/>
      <c r="I10" s="332"/>
      <c r="J10" s="332"/>
      <c r="K10" s="305"/>
      <c r="L10" s="122"/>
      <c r="M10" s="122"/>
      <c r="N10" s="122"/>
      <c r="O10" s="122"/>
      <c r="P10" s="122"/>
      <c r="Q10" s="122"/>
      <c r="R10" s="122"/>
      <c r="T10"/>
      <c r="Y10" s="12"/>
    </row>
    <row r="11" spans="1:27" s="284" customFormat="1" x14ac:dyDescent="0.35">
      <c r="A11" s="12"/>
      <c r="B11" s="82"/>
      <c r="C11" s="122"/>
      <c r="D11" s="122"/>
      <c r="E11" s="122"/>
      <c r="F11" s="122"/>
      <c r="G11" s="306"/>
      <c r="H11" s="307"/>
      <c r="I11" s="304"/>
      <c r="J11" s="304"/>
      <c r="K11" s="304"/>
      <c r="L11" s="304"/>
      <c r="M11" s="122"/>
      <c r="N11" s="122"/>
      <c r="O11" s="122"/>
      <c r="P11" s="122"/>
      <c r="Q11" s="122"/>
      <c r="R11" s="122"/>
      <c r="T11"/>
      <c r="Y11" s="12"/>
    </row>
    <row r="12" spans="1:27" ht="26.5" customHeight="1" x14ac:dyDescent="0.35">
      <c r="A12" s="12"/>
      <c r="C12" s="685" t="s">
        <v>574</v>
      </c>
      <c r="D12" s="686"/>
      <c r="E12" s="686"/>
      <c r="F12" s="686"/>
      <c r="G12" s="681" t="s">
        <v>400</v>
      </c>
      <c r="H12" s="681"/>
      <c r="I12" s="681" t="s">
        <v>400</v>
      </c>
      <c r="J12" s="681"/>
      <c r="K12" s="681" t="s">
        <v>400</v>
      </c>
      <c r="L12" s="681"/>
      <c r="M12" s="681" t="s">
        <v>400</v>
      </c>
      <c r="N12" s="681"/>
      <c r="O12" s="681" t="s">
        <v>400</v>
      </c>
      <c r="P12" s="681"/>
      <c r="Q12" s="681" t="s">
        <v>400</v>
      </c>
      <c r="R12" s="681"/>
      <c r="S12" s="681" t="s">
        <v>400</v>
      </c>
      <c r="T12" s="681"/>
      <c r="U12" s="681" t="s">
        <v>400</v>
      </c>
      <c r="V12" s="681"/>
      <c r="W12" s="681" t="s">
        <v>400</v>
      </c>
      <c r="X12" s="681"/>
      <c r="Y12" s="12"/>
    </row>
    <row r="13" spans="1:27" ht="67.900000000000006" customHeight="1" x14ac:dyDescent="0.35">
      <c r="A13" s="12"/>
      <c r="C13" s="687" t="s">
        <v>368</v>
      </c>
      <c r="D13" s="684" t="s">
        <v>369</v>
      </c>
      <c r="E13" s="679" t="s">
        <v>404</v>
      </c>
      <c r="F13" s="684" t="s">
        <v>370</v>
      </c>
      <c r="G13" s="682"/>
      <c r="H13" s="683"/>
      <c r="I13" s="682"/>
      <c r="J13" s="683"/>
      <c r="K13" s="682"/>
      <c r="L13" s="683"/>
      <c r="M13" s="682"/>
      <c r="N13" s="683"/>
      <c r="O13" s="682"/>
      <c r="P13" s="683"/>
      <c r="Q13" s="682"/>
      <c r="R13" s="683"/>
      <c r="S13" s="682"/>
      <c r="T13" s="683"/>
      <c r="U13" s="682"/>
      <c r="V13" s="683"/>
      <c r="W13" s="682"/>
      <c r="X13" s="683"/>
      <c r="Y13" s="12"/>
    </row>
    <row r="14" spans="1:27" ht="39" customHeight="1" x14ac:dyDescent="0.35">
      <c r="A14" s="12"/>
      <c r="C14" s="687"/>
      <c r="D14" s="684"/>
      <c r="E14" s="680"/>
      <c r="F14" s="684"/>
      <c r="G14" s="308" t="s">
        <v>376</v>
      </c>
      <c r="H14" s="308" t="s">
        <v>372</v>
      </c>
      <c r="I14" s="308" t="s">
        <v>376</v>
      </c>
      <c r="J14" s="308" t="s">
        <v>372</v>
      </c>
      <c r="K14" s="308" t="s">
        <v>376</v>
      </c>
      <c r="L14" s="308" t="s">
        <v>372</v>
      </c>
      <c r="M14" s="308" t="s">
        <v>376</v>
      </c>
      <c r="N14" s="308" t="s">
        <v>372</v>
      </c>
      <c r="O14" s="308" t="s">
        <v>376</v>
      </c>
      <c r="P14" s="308" t="s">
        <v>372</v>
      </c>
      <c r="Q14" s="308" t="s">
        <v>376</v>
      </c>
      <c r="R14" s="308" t="s">
        <v>372</v>
      </c>
      <c r="S14" s="308" t="s">
        <v>376</v>
      </c>
      <c r="T14" s="308" t="s">
        <v>372</v>
      </c>
      <c r="U14" s="308" t="s">
        <v>376</v>
      </c>
      <c r="V14" s="308" t="s">
        <v>372</v>
      </c>
      <c r="W14" s="308" t="s">
        <v>376</v>
      </c>
      <c r="X14" s="308" t="s">
        <v>372</v>
      </c>
      <c r="Y14" s="12"/>
    </row>
    <row r="15" spans="1:27" x14ac:dyDescent="0.35">
      <c r="A15" s="12"/>
      <c r="C15" s="293" t="s">
        <v>88</v>
      </c>
      <c r="D15" s="292">
        <f t="shared" ref="D15:D24" si="0">F15+G15+I15+K15+M15+O15+Q15</f>
        <v>0</v>
      </c>
      <c r="E15" s="290" t="str">
        <f>IF(OR(D15-'Finansiniai duomenys'!C34&lt;-0.1,D15-'Finansiniai duomenys'!C34&gt;0.1),"Klaida","Gerai")</f>
        <v>Klaida</v>
      </c>
      <c r="F15" s="289"/>
      <c r="G15" s="289"/>
      <c r="H15" s="289"/>
      <c r="I15" s="289"/>
      <c r="J15" s="289"/>
      <c r="K15" s="289"/>
      <c r="L15" s="289"/>
      <c r="M15" s="289"/>
      <c r="N15" s="289"/>
      <c r="O15" s="289"/>
      <c r="P15" s="289"/>
      <c r="Q15" s="289"/>
      <c r="R15" s="289"/>
      <c r="S15" s="289"/>
      <c r="T15" s="289"/>
      <c r="U15" s="289"/>
      <c r="V15" s="289"/>
      <c r="W15" s="289"/>
      <c r="X15" s="289"/>
      <c r="Y15" s="12"/>
    </row>
    <row r="16" spans="1:27" ht="15" thickBot="1" x14ac:dyDescent="0.4">
      <c r="A16" s="12"/>
      <c r="C16" s="294" t="s">
        <v>90</v>
      </c>
      <c r="D16" s="292">
        <f t="shared" si="0"/>
        <v>0</v>
      </c>
      <c r="E16" s="290" t="str">
        <f>IF(OR(D16-'Finansiniai duomenys'!C35&lt;-0.1,D16-'Finansiniai duomenys'!C35&gt;0.1),"Klaida","Gerai")</f>
        <v>Klaida</v>
      </c>
      <c r="F16" s="291"/>
      <c r="G16" s="291"/>
      <c r="H16" s="291"/>
      <c r="I16" s="291"/>
      <c r="J16" s="291"/>
      <c r="K16" s="291"/>
      <c r="L16" s="291"/>
      <c r="M16" s="291"/>
      <c r="N16" s="291"/>
      <c r="O16" s="291"/>
      <c r="P16" s="291"/>
      <c r="Q16" s="291"/>
      <c r="R16" s="291"/>
      <c r="S16" s="291"/>
      <c r="T16" s="291"/>
      <c r="U16" s="291"/>
      <c r="V16" s="291"/>
      <c r="W16" s="291"/>
      <c r="X16" s="291"/>
      <c r="Y16" s="12"/>
    </row>
    <row r="17" spans="1:25" s="297" customFormat="1" x14ac:dyDescent="0.35">
      <c r="A17" s="296"/>
      <c r="B17" s="309"/>
      <c r="C17" s="310" t="s">
        <v>377</v>
      </c>
      <c r="D17" s="311">
        <f t="shared" si="0"/>
        <v>0</v>
      </c>
      <c r="E17" s="290" t="str">
        <f>IF(OR(D17-'Finansiniai duomenys'!C36&lt;-0.1,D17-'Finansiniai duomenys'!C36&gt;0.1),"Klaida","Gerai")</f>
        <v>Klaida</v>
      </c>
      <c r="F17" s="312">
        <f>F15-F16</f>
        <v>0</v>
      </c>
      <c r="G17" s="312">
        <f t="shared" ref="G17:R17" si="1">G15-G16</f>
        <v>0</v>
      </c>
      <c r="H17" s="312">
        <f t="shared" si="1"/>
        <v>0</v>
      </c>
      <c r="I17" s="312">
        <f t="shared" si="1"/>
        <v>0</v>
      </c>
      <c r="J17" s="312">
        <f t="shared" si="1"/>
        <v>0</v>
      </c>
      <c r="K17" s="312">
        <f t="shared" si="1"/>
        <v>0</v>
      </c>
      <c r="L17" s="312">
        <f t="shared" si="1"/>
        <v>0</v>
      </c>
      <c r="M17" s="312">
        <f t="shared" si="1"/>
        <v>0</v>
      </c>
      <c r="N17" s="312">
        <f t="shared" si="1"/>
        <v>0</v>
      </c>
      <c r="O17" s="312">
        <f t="shared" si="1"/>
        <v>0</v>
      </c>
      <c r="P17" s="312">
        <f t="shared" si="1"/>
        <v>0</v>
      </c>
      <c r="Q17" s="312">
        <f t="shared" si="1"/>
        <v>0</v>
      </c>
      <c r="R17" s="312">
        <f t="shared" si="1"/>
        <v>0</v>
      </c>
      <c r="S17" s="312">
        <f t="shared" ref="S17:X17" si="2">S15-S16</f>
        <v>0</v>
      </c>
      <c r="T17" s="312">
        <f t="shared" si="2"/>
        <v>0</v>
      </c>
      <c r="U17" s="312">
        <f t="shared" si="2"/>
        <v>0</v>
      </c>
      <c r="V17" s="312">
        <f t="shared" si="2"/>
        <v>0</v>
      </c>
      <c r="W17" s="312">
        <f t="shared" si="2"/>
        <v>0</v>
      </c>
      <c r="X17" s="312">
        <f t="shared" si="2"/>
        <v>0</v>
      </c>
      <c r="Y17" s="12"/>
    </row>
    <row r="18" spans="1:25" x14ac:dyDescent="0.35">
      <c r="A18" s="12"/>
      <c r="C18" s="294" t="s">
        <v>93</v>
      </c>
      <c r="D18" s="292">
        <f t="shared" si="0"/>
        <v>0</v>
      </c>
      <c r="E18" s="290" t="str">
        <f>IF(OR(D18-'Finansiniai duomenys'!C37&lt;-0.1,D18-'Finansiniai duomenys'!C37&gt;0.1),"Klaida","Gerai")</f>
        <v>Gerai</v>
      </c>
      <c r="F18" s="291"/>
      <c r="G18" s="291"/>
      <c r="H18" s="291"/>
      <c r="I18" s="291"/>
      <c r="J18" s="291"/>
      <c r="K18" s="291"/>
      <c r="L18" s="291"/>
      <c r="M18" s="291"/>
      <c r="N18" s="291"/>
      <c r="O18" s="291"/>
      <c r="P18" s="291"/>
      <c r="Q18" s="291"/>
      <c r="R18" s="291"/>
      <c r="S18" s="291"/>
      <c r="T18" s="291"/>
      <c r="U18" s="291"/>
      <c r="V18" s="291"/>
      <c r="W18" s="291"/>
      <c r="X18" s="291"/>
      <c r="Y18" s="12"/>
    </row>
    <row r="19" spans="1:25" ht="15" thickBot="1" x14ac:dyDescent="0.4">
      <c r="A19" s="12"/>
      <c r="C19" s="294" t="s">
        <v>95</v>
      </c>
      <c r="D19" s="292">
        <f t="shared" si="0"/>
        <v>0</v>
      </c>
      <c r="E19" s="290" t="str">
        <f>IF(OR(D19-'Finansiniai duomenys'!C38&lt;-0.1,D19-'Finansiniai duomenys'!C38&gt;0.1),"Klaida","Gerai")</f>
        <v>Klaida</v>
      </c>
      <c r="F19" s="289"/>
      <c r="G19" s="289"/>
      <c r="H19" s="289"/>
      <c r="I19" s="289"/>
      <c r="J19" s="289"/>
      <c r="K19" s="289"/>
      <c r="L19" s="289"/>
      <c r="M19" s="289"/>
      <c r="N19" s="289"/>
      <c r="O19" s="289"/>
      <c r="P19" s="289"/>
      <c r="Q19" s="289"/>
      <c r="R19" s="289"/>
      <c r="S19" s="289"/>
      <c r="T19" s="289"/>
      <c r="U19" s="289"/>
      <c r="V19" s="289"/>
      <c r="W19" s="289"/>
      <c r="X19" s="289"/>
      <c r="Y19" s="12"/>
    </row>
    <row r="20" spans="1:25" s="297" customFormat="1" x14ac:dyDescent="0.35">
      <c r="A20" s="296"/>
      <c r="B20" s="309"/>
      <c r="C20" s="310" t="s">
        <v>378</v>
      </c>
      <c r="D20" s="311">
        <f t="shared" si="0"/>
        <v>0</v>
      </c>
      <c r="E20" s="290" t="str">
        <f>IF(OR(D20-'Finansiniai duomenys'!C39&lt;-0.1,D20-'Finansiniai duomenys'!C39&gt;0.1),"Klaida","Gerai")</f>
        <v>Klaida</v>
      </c>
      <c r="F20" s="312">
        <f>F17-F18-F19</f>
        <v>0</v>
      </c>
      <c r="G20" s="312">
        <f t="shared" ref="G20:R20" si="3">G17-G18-G19</f>
        <v>0</v>
      </c>
      <c r="H20" s="312">
        <f t="shared" si="3"/>
        <v>0</v>
      </c>
      <c r="I20" s="312">
        <f t="shared" si="3"/>
        <v>0</v>
      </c>
      <c r="J20" s="312">
        <f t="shared" si="3"/>
        <v>0</v>
      </c>
      <c r="K20" s="312">
        <f t="shared" si="3"/>
        <v>0</v>
      </c>
      <c r="L20" s="312">
        <f t="shared" si="3"/>
        <v>0</v>
      </c>
      <c r="M20" s="312">
        <f t="shared" si="3"/>
        <v>0</v>
      </c>
      <c r="N20" s="312">
        <f t="shared" si="3"/>
        <v>0</v>
      </c>
      <c r="O20" s="312">
        <f t="shared" si="3"/>
        <v>0</v>
      </c>
      <c r="P20" s="312">
        <f t="shared" si="3"/>
        <v>0</v>
      </c>
      <c r="Q20" s="312">
        <f t="shared" si="3"/>
        <v>0</v>
      </c>
      <c r="R20" s="312">
        <f t="shared" si="3"/>
        <v>0</v>
      </c>
      <c r="S20" s="312">
        <f t="shared" ref="S20:X20" si="4">S17-S18-S19</f>
        <v>0</v>
      </c>
      <c r="T20" s="312">
        <f t="shared" si="4"/>
        <v>0</v>
      </c>
      <c r="U20" s="312">
        <f t="shared" si="4"/>
        <v>0</v>
      </c>
      <c r="V20" s="312">
        <f t="shared" si="4"/>
        <v>0</v>
      </c>
      <c r="W20" s="312">
        <f t="shared" si="4"/>
        <v>0</v>
      </c>
      <c r="X20" s="312">
        <f t="shared" si="4"/>
        <v>0</v>
      </c>
      <c r="Y20" s="12"/>
    </row>
    <row r="21" spans="1:25" x14ac:dyDescent="0.35">
      <c r="A21" s="12"/>
      <c r="C21" s="294" t="s">
        <v>99</v>
      </c>
      <c r="D21" s="292">
        <f t="shared" si="0"/>
        <v>0</v>
      </c>
      <c r="E21" s="290" t="str">
        <f>IF(OR(D21-'Finansiniai duomenys'!C40&lt;-0.1,D21-'Finansiniai duomenys'!C40&gt;0.1),"Klaida","Gerai")</f>
        <v>Gerai</v>
      </c>
      <c r="F21" s="291"/>
      <c r="G21" s="291"/>
      <c r="H21" s="291"/>
      <c r="I21" s="291"/>
      <c r="J21" s="291"/>
      <c r="K21" s="291"/>
      <c r="L21" s="291"/>
      <c r="M21" s="291"/>
      <c r="N21" s="291"/>
      <c r="O21" s="291"/>
      <c r="P21" s="291"/>
      <c r="Q21" s="291"/>
      <c r="R21" s="291"/>
      <c r="S21" s="291"/>
      <c r="T21" s="291"/>
      <c r="U21" s="291"/>
      <c r="V21" s="291"/>
      <c r="W21" s="291"/>
      <c r="X21" s="291"/>
      <c r="Y21" s="12"/>
    </row>
    <row r="22" spans="1:25" x14ac:dyDescent="0.35">
      <c r="A22" s="12"/>
      <c r="C22" s="294" t="s">
        <v>379</v>
      </c>
      <c r="D22" s="292">
        <f t="shared" si="0"/>
        <v>0</v>
      </c>
      <c r="E22" s="290" t="str">
        <f>IF(OR(D22-'Finansiniai duomenys'!C46&lt;-0.1,D22-'Finansiniai duomenys'!C46&gt;0.1),"Klaida","Gerai")</f>
        <v>Klaida</v>
      </c>
      <c r="F22" s="291"/>
      <c r="G22" s="291"/>
      <c r="H22" s="291"/>
      <c r="I22" s="291"/>
      <c r="J22" s="291"/>
      <c r="K22" s="291"/>
      <c r="L22" s="291"/>
      <c r="M22" s="291"/>
      <c r="N22" s="291"/>
      <c r="O22" s="291"/>
      <c r="P22" s="291"/>
      <c r="Q22" s="291"/>
      <c r="R22" s="291"/>
      <c r="S22" s="291"/>
      <c r="T22" s="291"/>
      <c r="U22" s="291"/>
      <c r="V22" s="291"/>
      <c r="W22" s="291"/>
      <c r="X22" s="291"/>
      <c r="Y22" s="12"/>
    </row>
    <row r="23" spans="1:25" s="297" customFormat="1" x14ac:dyDescent="0.35">
      <c r="A23" s="296"/>
      <c r="B23" s="309"/>
      <c r="C23" s="310" t="s">
        <v>380</v>
      </c>
      <c r="D23" s="311">
        <f t="shared" si="0"/>
        <v>0</v>
      </c>
      <c r="E23" s="290" t="str">
        <f>IF(OR(D23-'Finansiniai duomenys'!C48&lt;-0.1,D23-'Finansiniai duomenys'!C48&gt;0.1),"Klaida","Gerai")</f>
        <v>Klaida</v>
      </c>
      <c r="F23" s="313"/>
      <c r="G23" s="313"/>
      <c r="H23" s="313"/>
      <c r="I23" s="313"/>
      <c r="J23" s="313"/>
      <c r="K23" s="313"/>
      <c r="L23" s="313"/>
      <c r="M23" s="313"/>
      <c r="N23" s="313"/>
      <c r="O23" s="313"/>
      <c r="P23" s="313"/>
      <c r="Q23" s="313"/>
      <c r="R23" s="313"/>
      <c r="S23" s="313"/>
      <c r="T23" s="313"/>
      <c r="U23" s="313"/>
      <c r="V23" s="313"/>
      <c r="W23" s="313"/>
      <c r="X23" s="313"/>
      <c r="Y23" s="12"/>
    </row>
    <row r="24" spans="1:25" x14ac:dyDescent="0.35">
      <c r="A24" s="12"/>
      <c r="C24" s="294" t="s">
        <v>381</v>
      </c>
      <c r="D24" s="292">
        <f t="shared" si="0"/>
        <v>0</v>
      </c>
      <c r="E24" s="290" t="str">
        <f>IF(OR(D24-'Finansiniai duomenys'!C110&lt;-0.1,D24-'Finansiniai duomenys'!C110&gt;0.1),"Klaida","Gerai")</f>
        <v>Klaida</v>
      </c>
      <c r="F24" s="289"/>
      <c r="G24" s="289"/>
      <c r="H24" s="289"/>
      <c r="I24" s="289"/>
      <c r="J24" s="289"/>
      <c r="K24" s="289"/>
      <c r="L24" s="289"/>
      <c r="M24" s="289"/>
      <c r="N24" s="289"/>
      <c r="O24" s="289"/>
      <c r="P24" s="289"/>
      <c r="Q24" s="289"/>
      <c r="R24" s="289"/>
      <c r="S24" s="289"/>
      <c r="T24" s="289"/>
      <c r="U24" s="289"/>
      <c r="V24" s="289"/>
      <c r="W24" s="289"/>
      <c r="X24" s="289"/>
      <c r="Y24" s="12"/>
    </row>
    <row r="25" spans="1:25" x14ac:dyDescent="0.35">
      <c r="A25" s="12"/>
      <c r="Y25" s="12"/>
    </row>
    <row r="26" spans="1:25" x14ac:dyDescent="0.35">
      <c r="A26" s="12"/>
      <c r="Y26" s="12"/>
    </row>
    <row r="27" spans="1:25" x14ac:dyDescent="0.35">
      <c r="A27" s="12"/>
      <c r="G27" s="306"/>
      <c r="H27" s="307"/>
      <c r="Y27" s="12"/>
    </row>
    <row r="28" spans="1:25" ht="25.15" customHeight="1" x14ac:dyDescent="0.35">
      <c r="A28" s="12"/>
      <c r="C28" s="685" t="s">
        <v>573</v>
      </c>
      <c r="D28" s="686"/>
      <c r="E28" s="686"/>
      <c r="F28" s="686"/>
      <c r="G28" s="681" t="s">
        <v>400</v>
      </c>
      <c r="H28" s="681"/>
      <c r="I28" s="681" t="s">
        <v>400</v>
      </c>
      <c r="J28" s="681"/>
      <c r="K28" s="681" t="s">
        <v>400</v>
      </c>
      <c r="L28" s="681"/>
      <c r="M28" s="681" t="s">
        <v>400</v>
      </c>
      <c r="N28" s="681"/>
      <c r="O28" s="681" t="s">
        <v>400</v>
      </c>
      <c r="P28" s="681"/>
      <c r="Q28" s="681" t="s">
        <v>400</v>
      </c>
      <c r="R28" s="681"/>
      <c r="S28" s="681" t="s">
        <v>400</v>
      </c>
      <c r="T28" s="681"/>
      <c r="U28" s="681" t="s">
        <v>400</v>
      </c>
      <c r="V28" s="681"/>
      <c r="W28" s="681" t="s">
        <v>400</v>
      </c>
      <c r="X28" s="681"/>
      <c r="Y28" s="12"/>
    </row>
    <row r="29" spans="1:25" ht="62.5" customHeight="1" x14ac:dyDescent="0.35">
      <c r="A29" s="12"/>
      <c r="C29" s="687" t="s">
        <v>368</v>
      </c>
      <c r="D29" s="684" t="s">
        <v>369</v>
      </c>
      <c r="E29" s="679" t="s">
        <v>405</v>
      </c>
      <c r="F29" s="684" t="s">
        <v>370</v>
      </c>
      <c r="G29" s="682"/>
      <c r="H29" s="683"/>
      <c r="I29" s="682"/>
      <c r="J29" s="683"/>
      <c r="K29" s="682"/>
      <c r="L29" s="683"/>
      <c r="M29" s="682"/>
      <c r="N29" s="683"/>
      <c r="O29" s="682"/>
      <c r="P29" s="683"/>
      <c r="Q29" s="682"/>
      <c r="R29" s="683"/>
      <c r="S29" s="682"/>
      <c r="T29" s="683"/>
      <c r="U29" s="682"/>
      <c r="V29" s="683"/>
      <c r="W29" s="682"/>
      <c r="X29" s="683"/>
      <c r="Y29" s="12"/>
    </row>
    <row r="30" spans="1:25" ht="52.15" customHeight="1" x14ac:dyDescent="0.35">
      <c r="A30" s="12"/>
      <c r="C30" s="687"/>
      <c r="D30" s="684"/>
      <c r="E30" s="680"/>
      <c r="F30" s="684"/>
      <c r="G30" s="308" t="s">
        <v>376</v>
      </c>
      <c r="H30" s="308" t="s">
        <v>372</v>
      </c>
      <c r="I30" s="308" t="s">
        <v>376</v>
      </c>
      <c r="J30" s="308" t="s">
        <v>372</v>
      </c>
      <c r="K30" s="308" t="s">
        <v>376</v>
      </c>
      <c r="L30" s="308" t="s">
        <v>372</v>
      </c>
      <c r="M30" s="308" t="s">
        <v>376</v>
      </c>
      <c r="N30" s="308" t="s">
        <v>372</v>
      </c>
      <c r="O30" s="308" t="s">
        <v>376</v>
      </c>
      <c r="P30" s="308" t="s">
        <v>372</v>
      </c>
      <c r="Q30" s="308" t="s">
        <v>376</v>
      </c>
      <c r="R30" s="308" t="s">
        <v>372</v>
      </c>
      <c r="S30" s="308" t="s">
        <v>376</v>
      </c>
      <c r="T30" s="308" t="s">
        <v>372</v>
      </c>
      <c r="U30" s="308" t="s">
        <v>376</v>
      </c>
      <c r="V30" s="308" t="s">
        <v>372</v>
      </c>
      <c r="W30" s="308" t="s">
        <v>376</v>
      </c>
      <c r="X30" s="308" t="s">
        <v>372</v>
      </c>
      <c r="Y30" s="12"/>
    </row>
    <row r="31" spans="1:25" x14ac:dyDescent="0.35">
      <c r="A31" s="12"/>
      <c r="C31" s="293" t="s">
        <v>88</v>
      </c>
      <c r="D31" s="292">
        <f>F31+G31+I31+K31+M31+O31+Q31</f>
        <v>0</v>
      </c>
      <c r="E31" s="290" t="str">
        <f>IF(OR(D31-'Finansiniai duomenys'!E34&lt;-0.1,D31-'Finansiniai duomenys'!E34&gt;0.1),"Klaida","Gerai")</f>
        <v>Klaida</v>
      </c>
      <c r="F31" s="289"/>
      <c r="G31" s="289"/>
      <c r="H31" s="289"/>
      <c r="I31" s="289"/>
      <c r="J31" s="289"/>
      <c r="K31" s="289"/>
      <c r="L31" s="289"/>
      <c r="M31" s="289"/>
      <c r="N31" s="289"/>
      <c r="O31" s="289"/>
      <c r="P31" s="289"/>
      <c r="Q31" s="289"/>
      <c r="R31" s="289"/>
      <c r="S31" s="289"/>
      <c r="T31" s="289"/>
      <c r="U31" s="289"/>
      <c r="V31" s="289"/>
      <c r="W31" s="289"/>
      <c r="X31" s="289"/>
      <c r="Y31" s="12"/>
    </row>
    <row r="32" spans="1:25" ht="15" thickBot="1" x14ac:dyDescent="0.4">
      <c r="A32" s="12"/>
      <c r="C32" s="294" t="s">
        <v>90</v>
      </c>
      <c r="D32" s="292">
        <f>F32+G32+I32+K32+M32+O32+Q32</f>
        <v>0</v>
      </c>
      <c r="E32" s="290" t="str">
        <f>IF(OR(D32-'Finansiniai duomenys'!E35&lt;-0.1,D32-'Finansiniai duomenys'!E35&gt;0.1),"Klaida","Gerai")</f>
        <v>Klaida</v>
      </c>
      <c r="F32" s="291"/>
      <c r="G32" s="291"/>
      <c r="H32" s="291"/>
      <c r="I32" s="291"/>
      <c r="J32" s="291"/>
      <c r="K32" s="291"/>
      <c r="L32" s="291"/>
      <c r="M32" s="291"/>
      <c r="N32" s="291"/>
      <c r="O32" s="291"/>
      <c r="P32" s="291"/>
      <c r="Q32" s="291"/>
      <c r="R32" s="291"/>
      <c r="S32" s="291"/>
      <c r="T32" s="291"/>
      <c r="U32" s="291"/>
      <c r="V32" s="291"/>
      <c r="W32" s="291"/>
      <c r="X32" s="291"/>
      <c r="Y32" s="12"/>
    </row>
    <row r="33" spans="1:25" s="297" customFormat="1" x14ac:dyDescent="0.35">
      <c r="A33" s="296"/>
      <c r="B33" s="309"/>
      <c r="C33" s="310" t="s">
        <v>377</v>
      </c>
      <c r="D33" s="311">
        <f>F33+G33+I33+K33+M33+O33+Q33</f>
        <v>0</v>
      </c>
      <c r="E33" s="290" t="str">
        <f>IF(OR(D33-'Finansiniai duomenys'!E36&lt;-0.1,D33-'Finansiniai duomenys'!E36&gt;0.1),"Klaida","Gerai")</f>
        <v>Klaida</v>
      </c>
      <c r="F33" s="312">
        <f t="shared" ref="F33:Q33" si="5">F31-F32</f>
        <v>0</v>
      </c>
      <c r="G33" s="312">
        <f t="shared" si="5"/>
        <v>0</v>
      </c>
      <c r="H33" s="312">
        <f t="shared" si="5"/>
        <v>0</v>
      </c>
      <c r="I33" s="312">
        <f t="shared" si="5"/>
        <v>0</v>
      </c>
      <c r="J33" s="312">
        <f t="shared" si="5"/>
        <v>0</v>
      </c>
      <c r="K33" s="312">
        <f t="shared" si="5"/>
        <v>0</v>
      </c>
      <c r="L33" s="312">
        <f t="shared" si="5"/>
        <v>0</v>
      </c>
      <c r="M33" s="312">
        <f t="shared" si="5"/>
        <v>0</v>
      </c>
      <c r="N33" s="312">
        <f t="shared" si="5"/>
        <v>0</v>
      </c>
      <c r="O33" s="312">
        <f t="shared" si="5"/>
        <v>0</v>
      </c>
      <c r="P33" s="312">
        <f t="shared" si="5"/>
        <v>0</v>
      </c>
      <c r="Q33" s="312">
        <f t="shared" si="5"/>
        <v>0</v>
      </c>
      <c r="R33" s="312">
        <f t="shared" ref="R33:W33" si="6">R31-R32</f>
        <v>0</v>
      </c>
      <c r="S33" s="312">
        <f t="shared" si="6"/>
        <v>0</v>
      </c>
      <c r="T33" s="312">
        <f t="shared" si="6"/>
        <v>0</v>
      </c>
      <c r="U33" s="312">
        <f t="shared" si="6"/>
        <v>0</v>
      </c>
      <c r="V33" s="312">
        <f t="shared" si="6"/>
        <v>0</v>
      </c>
      <c r="W33" s="312">
        <f t="shared" si="6"/>
        <v>0</v>
      </c>
      <c r="X33" s="312">
        <f>X31-X32</f>
        <v>0</v>
      </c>
      <c r="Y33" s="12"/>
    </row>
    <row r="34" spans="1:25" x14ac:dyDescent="0.35">
      <c r="A34" s="12"/>
      <c r="C34" s="294" t="s">
        <v>93</v>
      </c>
      <c r="D34" s="292">
        <f>F34+G34+I34+K34+M34+O34+Q34</f>
        <v>0</v>
      </c>
      <c r="E34" s="290" t="str">
        <f>IF(OR(D34-'Finansiniai duomenys'!E37&lt;-0.1,D34-'Finansiniai duomenys'!E37&gt;0.1),"Klaida","Gerai")</f>
        <v>Gerai</v>
      </c>
      <c r="F34" s="291"/>
      <c r="G34" s="291"/>
      <c r="H34" s="291"/>
      <c r="I34" s="291"/>
      <c r="J34" s="291"/>
      <c r="K34" s="291"/>
      <c r="L34" s="291"/>
      <c r="M34" s="291"/>
      <c r="N34" s="291"/>
      <c r="O34" s="291"/>
      <c r="P34" s="291"/>
      <c r="Q34" s="291"/>
      <c r="R34" s="291"/>
      <c r="S34" s="291"/>
      <c r="T34" s="291"/>
      <c r="U34" s="291"/>
      <c r="V34" s="291"/>
      <c r="W34" s="291"/>
      <c r="X34" s="291"/>
      <c r="Y34" s="12"/>
    </row>
    <row r="35" spans="1:25" ht="15" thickBot="1" x14ac:dyDescent="0.4">
      <c r="A35" s="12"/>
      <c r="C35" s="294" t="s">
        <v>95</v>
      </c>
      <c r="D35" s="292">
        <f t="shared" ref="D35:D40" si="7">F35+G35+I35+K35+M35+O35+Q35</f>
        <v>0</v>
      </c>
      <c r="E35" s="290" t="str">
        <f>IF(OR(D35-'Finansiniai duomenys'!E38&lt;-0.1,D35-'Finansiniai duomenys'!E38&gt;0.1),"Klaida","Gerai")</f>
        <v>Klaida</v>
      </c>
      <c r="F35" s="289"/>
      <c r="G35" s="289"/>
      <c r="H35" s="289"/>
      <c r="I35" s="289"/>
      <c r="J35" s="289"/>
      <c r="K35" s="289"/>
      <c r="L35" s="289"/>
      <c r="M35" s="289"/>
      <c r="N35" s="289"/>
      <c r="O35" s="289"/>
      <c r="P35" s="289"/>
      <c r="Q35" s="289"/>
      <c r="R35" s="289"/>
      <c r="S35" s="289"/>
      <c r="T35" s="289"/>
      <c r="U35" s="289"/>
      <c r="V35" s="289"/>
      <c r="W35" s="289"/>
      <c r="X35" s="289"/>
      <c r="Y35" s="12"/>
    </row>
    <row r="36" spans="1:25" s="297" customFormat="1" x14ac:dyDescent="0.35">
      <c r="A36" s="296"/>
      <c r="B36" s="309"/>
      <c r="C36" s="310" t="s">
        <v>378</v>
      </c>
      <c r="D36" s="311">
        <f t="shared" si="7"/>
        <v>0</v>
      </c>
      <c r="E36" s="290" t="str">
        <f>IF(OR(D36-'Finansiniai duomenys'!E39&lt;-0.1,D36-'Finansiniai duomenys'!E39&gt;0.1),"Klaida","Gerai")</f>
        <v>Klaida</v>
      </c>
      <c r="F36" s="312">
        <f t="shared" ref="F36:Q36" si="8">F33-F34-F35</f>
        <v>0</v>
      </c>
      <c r="G36" s="312">
        <f t="shared" si="8"/>
        <v>0</v>
      </c>
      <c r="H36" s="312">
        <f t="shared" si="8"/>
        <v>0</v>
      </c>
      <c r="I36" s="312">
        <f t="shared" si="8"/>
        <v>0</v>
      </c>
      <c r="J36" s="312">
        <f t="shared" si="8"/>
        <v>0</v>
      </c>
      <c r="K36" s="312">
        <f t="shared" si="8"/>
        <v>0</v>
      </c>
      <c r="L36" s="312">
        <f t="shared" si="8"/>
        <v>0</v>
      </c>
      <c r="M36" s="312">
        <f t="shared" si="8"/>
        <v>0</v>
      </c>
      <c r="N36" s="312">
        <f t="shared" si="8"/>
        <v>0</v>
      </c>
      <c r="O36" s="312">
        <f t="shared" si="8"/>
        <v>0</v>
      </c>
      <c r="P36" s="312">
        <f t="shared" si="8"/>
        <v>0</v>
      </c>
      <c r="Q36" s="312">
        <f t="shared" si="8"/>
        <v>0</v>
      </c>
      <c r="R36" s="312">
        <f t="shared" ref="R36:W36" si="9">R33-R34-R35</f>
        <v>0</v>
      </c>
      <c r="S36" s="312">
        <f t="shared" si="9"/>
        <v>0</v>
      </c>
      <c r="T36" s="312">
        <f t="shared" si="9"/>
        <v>0</v>
      </c>
      <c r="U36" s="312">
        <f t="shared" si="9"/>
        <v>0</v>
      </c>
      <c r="V36" s="312">
        <f t="shared" si="9"/>
        <v>0</v>
      </c>
      <c r="W36" s="312">
        <f t="shared" si="9"/>
        <v>0</v>
      </c>
      <c r="X36" s="312">
        <f>X33-X34-X35</f>
        <v>0</v>
      </c>
      <c r="Y36" s="12"/>
    </row>
    <row r="37" spans="1:25" x14ac:dyDescent="0.35">
      <c r="A37" s="12"/>
      <c r="C37" s="294" t="s">
        <v>99</v>
      </c>
      <c r="D37" s="292">
        <f>F37+G37+I37+K37+M37+O37+Q37</f>
        <v>0</v>
      </c>
      <c r="E37" s="290" t="str">
        <f>IF(OR(D37-'Finansiniai duomenys'!E40&lt;-0.1,D37-'Finansiniai duomenys'!E40&gt;0.1),"Klaida","Gerai")</f>
        <v>Gerai</v>
      </c>
      <c r="F37" s="291"/>
      <c r="G37" s="291"/>
      <c r="H37" s="291"/>
      <c r="I37" s="291"/>
      <c r="J37" s="291"/>
      <c r="K37" s="291"/>
      <c r="L37" s="291"/>
      <c r="M37" s="291"/>
      <c r="N37" s="291"/>
      <c r="O37" s="291"/>
      <c r="P37" s="291"/>
      <c r="Q37" s="291"/>
      <c r="R37" s="291"/>
      <c r="S37" s="291"/>
      <c r="T37" s="291"/>
      <c r="U37" s="291"/>
      <c r="V37" s="291"/>
      <c r="W37" s="291"/>
      <c r="X37" s="291"/>
      <c r="Y37" s="12"/>
    </row>
    <row r="38" spans="1:25" x14ac:dyDescent="0.35">
      <c r="A38" s="12"/>
      <c r="C38" s="294" t="s">
        <v>379</v>
      </c>
      <c r="D38" s="292">
        <f t="shared" si="7"/>
        <v>0</v>
      </c>
      <c r="E38" s="290" t="str">
        <f>IF(OR(D38-'Finansiniai duomenys'!E46&lt;-0.1,D38-'Finansiniai duomenys'!E46&gt;0.1),"Klaida","Gerai")</f>
        <v>Klaida</v>
      </c>
      <c r="F38" s="291"/>
      <c r="G38" s="291"/>
      <c r="H38" s="291"/>
      <c r="I38" s="291"/>
      <c r="J38" s="291"/>
      <c r="K38" s="291"/>
      <c r="L38" s="291"/>
      <c r="M38" s="313"/>
      <c r="N38" s="291"/>
      <c r="O38" s="291"/>
      <c r="P38" s="291"/>
      <c r="Q38" s="291"/>
      <c r="R38" s="291"/>
      <c r="S38" s="313"/>
      <c r="T38" s="291"/>
      <c r="U38" s="291"/>
      <c r="V38" s="291"/>
      <c r="W38" s="291"/>
      <c r="X38" s="291"/>
      <c r="Y38" s="12"/>
    </row>
    <row r="39" spans="1:25" s="297" customFormat="1" x14ac:dyDescent="0.35">
      <c r="A39" s="296"/>
      <c r="B39" s="309"/>
      <c r="C39" s="310" t="s">
        <v>380</v>
      </c>
      <c r="D39" s="311">
        <f t="shared" si="7"/>
        <v>0</v>
      </c>
      <c r="E39" s="290" t="str">
        <f>IF(OR(D39-'Finansiniai duomenys'!E48&lt;-0.1,D39-'Finansiniai duomenys'!E48&gt;0.1),"Klaida","Gerai")</f>
        <v>Klaida</v>
      </c>
      <c r="F39" s="313"/>
      <c r="G39" s="313"/>
      <c r="H39" s="313"/>
      <c r="I39" s="313"/>
      <c r="J39" s="313"/>
      <c r="K39" s="313"/>
      <c r="L39" s="313"/>
      <c r="M39" s="313"/>
      <c r="N39" s="313"/>
      <c r="O39" s="313"/>
      <c r="P39" s="313"/>
      <c r="Q39" s="313"/>
      <c r="R39" s="313"/>
      <c r="S39" s="313"/>
      <c r="T39" s="313"/>
      <c r="U39" s="313"/>
      <c r="V39" s="313"/>
      <c r="W39" s="313"/>
      <c r="X39" s="313"/>
      <c r="Y39" s="12"/>
    </row>
    <row r="40" spans="1:25" x14ac:dyDescent="0.35">
      <c r="A40" s="12"/>
      <c r="C40" s="294" t="s">
        <v>381</v>
      </c>
      <c r="D40" s="292">
        <f t="shared" si="7"/>
        <v>0</v>
      </c>
      <c r="E40" s="290" t="str">
        <f>IF(OR(D40-'Finansiniai duomenys'!E110&lt;-0.1,D40-'Finansiniai duomenys'!E110&gt;0.1),"Klaida","Gerai")</f>
        <v>Klaida</v>
      </c>
      <c r="F40" s="289"/>
      <c r="G40" s="289"/>
      <c r="H40" s="289"/>
      <c r="I40" s="289"/>
      <c r="J40" s="289"/>
      <c r="K40" s="289"/>
      <c r="L40" s="289"/>
      <c r="M40" s="289"/>
      <c r="N40" s="289"/>
      <c r="O40" s="289"/>
      <c r="P40" s="289"/>
      <c r="Q40" s="289"/>
      <c r="R40" s="289"/>
      <c r="S40" s="289"/>
      <c r="T40" s="289"/>
      <c r="U40" s="289"/>
      <c r="V40" s="289"/>
      <c r="W40" s="289"/>
      <c r="X40" s="289"/>
      <c r="Y40" s="12"/>
    </row>
    <row r="41" spans="1:25" x14ac:dyDescent="0.35">
      <c r="A41" s="12"/>
      <c r="Y41" s="12"/>
    </row>
    <row r="42" spans="1:25" x14ac:dyDescent="0.35">
      <c r="A42" s="12"/>
      <c r="Y42" s="12"/>
    </row>
    <row r="43" spans="1:25" x14ac:dyDescent="0.35">
      <c r="A43" s="12"/>
      <c r="Y43" s="12"/>
    </row>
    <row r="44" spans="1:25" ht="30.65" customHeight="1" x14ac:dyDescent="0.35">
      <c r="A44" s="12"/>
      <c r="C44" s="685" t="s">
        <v>574</v>
      </c>
      <c r="D44" s="686"/>
      <c r="E44" s="686"/>
      <c r="F44" s="686"/>
      <c r="G44" s="681" t="s">
        <v>400</v>
      </c>
      <c r="H44" s="681"/>
      <c r="I44" s="681" t="s">
        <v>400</v>
      </c>
      <c r="J44" s="681"/>
      <c r="K44" s="681" t="s">
        <v>400</v>
      </c>
      <c r="L44" s="681"/>
      <c r="M44" s="681" t="s">
        <v>400</v>
      </c>
      <c r="N44" s="681"/>
      <c r="O44" s="681" t="s">
        <v>400</v>
      </c>
      <c r="P44" s="681"/>
      <c r="Q44" s="681" t="s">
        <v>400</v>
      </c>
      <c r="R44" s="681"/>
      <c r="S44" s="681" t="s">
        <v>400</v>
      </c>
      <c r="T44" s="681"/>
      <c r="U44" s="681" t="s">
        <v>400</v>
      </c>
      <c r="V44" s="681"/>
      <c r="W44" s="681" t="s">
        <v>400</v>
      </c>
      <c r="X44" s="681"/>
      <c r="Y44" s="12"/>
    </row>
    <row r="45" spans="1:25" ht="62.5" customHeight="1" x14ac:dyDescent="0.35">
      <c r="A45" s="12"/>
      <c r="C45" s="687" t="s">
        <v>368</v>
      </c>
      <c r="D45" s="684" t="s">
        <v>369</v>
      </c>
      <c r="E45" s="679" t="s">
        <v>404</v>
      </c>
      <c r="F45" s="684" t="s">
        <v>370</v>
      </c>
      <c r="G45" s="682"/>
      <c r="H45" s="683"/>
      <c r="I45" s="682"/>
      <c r="J45" s="683"/>
      <c r="K45" s="682"/>
      <c r="L45" s="683"/>
      <c r="M45" s="682"/>
      <c r="N45" s="683"/>
      <c r="O45" s="682"/>
      <c r="P45" s="683"/>
      <c r="Q45" s="682"/>
      <c r="R45" s="683"/>
      <c r="S45" s="682"/>
      <c r="T45" s="683"/>
      <c r="U45" s="682"/>
      <c r="V45" s="683"/>
      <c r="W45" s="682"/>
      <c r="X45" s="683"/>
      <c r="Y45" s="12"/>
    </row>
    <row r="46" spans="1:25" ht="59.5" customHeight="1" x14ac:dyDescent="0.35">
      <c r="A46" s="12"/>
      <c r="C46" s="687"/>
      <c r="D46" s="684"/>
      <c r="E46" s="680"/>
      <c r="F46" s="684"/>
      <c r="G46" s="308" t="s">
        <v>371</v>
      </c>
      <c r="H46" s="308" t="s">
        <v>372</v>
      </c>
      <c r="I46" s="308" t="s">
        <v>371</v>
      </c>
      <c r="J46" s="308" t="s">
        <v>372</v>
      </c>
      <c r="K46" s="308" t="s">
        <v>371</v>
      </c>
      <c r="L46" s="308" t="s">
        <v>372</v>
      </c>
      <c r="M46" s="308" t="s">
        <v>371</v>
      </c>
      <c r="N46" s="308" t="s">
        <v>372</v>
      </c>
      <c r="O46" s="308" t="s">
        <v>371</v>
      </c>
      <c r="P46" s="308" t="s">
        <v>372</v>
      </c>
      <c r="Q46" s="308" t="s">
        <v>371</v>
      </c>
      <c r="R46" s="308" t="s">
        <v>372</v>
      </c>
      <c r="S46" s="308" t="s">
        <v>371</v>
      </c>
      <c r="T46" s="308" t="s">
        <v>372</v>
      </c>
      <c r="U46" s="308" t="s">
        <v>371</v>
      </c>
      <c r="V46" s="308" t="s">
        <v>372</v>
      </c>
      <c r="W46" s="308" t="s">
        <v>371</v>
      </c>
      <c r="X46" s="308" t="s">
        <v>372</v>
      </c>
      <c r="Y46" s="12"/>
    </row>
    <row r="47" spans="1:25" x14ac:dyDescent="0.35">
      <c r="A47" s="12"/>
      <c r="C47" s="293" t="s">
        <v>142</v>
      </c>
      <c r="D47" s="292">
        <f t="shared" ref="D47:D52" si="10">F47+G47+I47+K47+M47+O47+Q47</f>
        <v>0</v>
      </c>
      <c r="E47" s="290" t="str">
        <f>IF(OR(D47-'Finansiniai duomenys'!C72&lt;-0.1,D47-'Finansiniai duomenys'!C72&gt;0.1),"Klaida","Gerai")</f>
        <v>Klaida</v>
      </c>
      <c r="F47" s="289"/>
      <c r="G47" s="289"/>
      <c r="H47" s="289"/>
      <c r="I47" s="289"/>
      <c r="J47" s="289"/>
      <c r="K47" s="289"/>
      <c r="L47" s="289"/>
      <c r="M47" s="289"/>
      <c r="N47" s="289"/>
      <c r="O47" s="289"/>
      <c r="P47" s="289"/>
      <c r="Q47" s="289"/>
      <c r="R47" s="289"/>
      <c r="S47" s="289"/>
      <c r="T47" s="289"/>
      <c r="U47" s="289"/>
      <c r="V47" s="289"/>
      <c r="W47" s="289"/>
      <c r="X47" s="289"/>
      <c r="Y47" s="12"/>
    </row>
    <row r="48" spans="1:25" x14ac:dyDescent="0.35">
      <c r="A48" s="12"/>
      <c r="C48" s="294" t="s">
        <v>160</v>
      </c>
      <c r="D48" s="292">
        <f t="shared" si="10"/>
        <v>0</v>
      </c>
      <c r="E48" s="290" t="str">
        <f>IF(OR(D48-'Finansiniai duomenys'!C83&lt;-0.1,D48-'Finansiniai duomenys'!C83&gt;0.1),"Klaida","Gerai")</f>
        <v>Klaida</v>
      </c>
      <c r="F48" s="291"/>
      <c r="G48" s="291"/>
      <c r="H48" s="291"/>
      <c r="I48" s="291"/>
      <c r="J48" s="291"/>
      <c r="K48" s="291"/>
      <c r="L48" s="291"/>
      <c r="M48" s="291"/>
      <c r="N48" s="291"/>
      <c r="O48" s="291"/>
      <c r="P48" s="291"/>
      <c r="Q48" s="291"/>
      <c r="R48" s="291"/>
      <c r="S48" s="291"/>
      <c r="T48" s="291"/>
      <c r="U48" s="291"/>
      <c r="V48" s="291"/>
      <c r="W48" s="291"/>
      <c r="X48" s="291"/>
      <c r="Y48" s="12"/>
    </row>
    <row r="49" spans="1:25" x14ac:dyDescent="0.35">
      <c r="A49" s="12"/>
      <c r="C49" s="294" t="s">
        <v>163</v>
      </c>
      <c r="D49" s="292">
        <f t="shared" si="10"/>
        <v>0</v>
      </c>
      <c r="E49" s="290" t="str">
        <f>IF(OR(D49-'Finansiniai duomenys'!C85&lt;-0.1,D49-'Finansiniai duomenys'!C85&gt;0.1),"Klaida","Gerai")</f>
        <v>Klaida</v>
      </c>
      <c r="F49" s="291"/>
      <c r="G49" s="291"/>
      <c r="H49" s="291"/>
      <c r="I49" s="291"/>
      <c r="J49" s="291"/>
      <c r="K49" s="291"/>
      <c r="L49" s="291"/>
      <c r="M49" s="291"/>
      <c r="N49" s="291"/>
      <c r="O49" s="291"/>
      <c r="P49" s="291"/>
      <c r="Q49" s="291"/>
      <c r="R49" s="291"/>
      <c r="S49" s="291"/>
      <c r="T49" s="291"/>
      <c r="U49" s="291"/>
      <c r="V49" s="291"/>
      <c r="W49" s="291"/>
      <c r="X49" s="291"/>
      <c r="Y49" s="12"/>
    </row>
    <row r="50" spans="1:25" x14ac:dyDescent="0.35">
      <c r="A50" s="12"/>
      <c r="C50" s="294" t="s">
        <v>373</v>
      </c>
      <c r="D50" s="292">
        <f t="shared" si="10"/>
        <v>0</v>
      </c>
      <c r="E50" s="290" t="str">
        <f>IF(OR(D50-('Finansiniai duomenys'!C96+'Finansiniai duomenys'!C87+'Finansiniai duomenys'!C98+'Finansiniai duomenys'!C100)&lt;-0.1,D50-('Finansiniai duomenys'!C96+'Finansiniai duomenys'!C87+'Finansiniai duomenys'!C98+'Finansiniai duomenys'!C100)&gt;0.1),"Klaida","Gerai")</f>
        <v>Klaida</v>
      </c>
      <c r="F50" s="291"/>
      <c r="G50" s="291"/>
      <c r="H50" s="291"/>
      <c r="I50" s="291"/>
      <c r="J50" s="291"/>
      <c r="K50" s="291"/>
      <c r="L50" s="291"/>
      <c r="M50" s="291"/>
      <c r="N50" s="291"/>
      <c r="O50" s="291"/>
      <c r="P50" s="291"/>
      <c r="Q50" s="291"/>
      <c r="R50" s="291"/>
      <c r="S50" s="291"/>
      <c r="T50" s="291"/>
      <c r="U50" s="291"/>
      <c r="V50" s="291"/>
      <c r="W50" s="291"/>
      <c r="X50" s="291"/>
      <c r="Y50" s="12"/>
    </row>
    <row r="51" spans="1:25" ht="15" thickBot="1" x14ac:dyDescent="0.4">
      <c r="A51" s="12"/>
      <c r="C51" s="293" t="s">
        <v>374</v>
      </c>
      <c r="D51" s="292">
        <f t="shared" si="10"/>
        <v>0</v>
      </c>
      <c r="E51" s="290" t="str">
        <f>IF(OR(D51-('Finansiniai duomenys'!C91+'Finansiniai duomenys'!C94+'Finansiniai duomenys'!C95)&lt;-0.1,D51-('Finansiniai duomenys'!C91+'Finansiniai duomenys'!C95+'Finansiniai duomenys'!C94)&gt;0.1),"Klaida","Gerai")</f>
        <v>Klaida</v>
      </c>
      <c r="F51" s="289"/>
      <c r="G51" s="289"/>
      <c r="H51" s="289"/>
      <c r="I51" s="289"/>
      <c r="J51" s="289"/>
      <c r="K51" s="289"/>
      <c r="L51" s="289"/>
      <c r="M51" s="289"/>
      <c r="N51" s="289"/>
      <c r="O51" s="289"/>
      <c r="P51" s="289"/>
      <c r="Q51" s="289"/>
      <c r="R51" s="289"/>
      <c r="S51" s="289"/>
      <c r="T51" s="289"/>
      <c r="U51" s="289"/>
      <c r="V51" s="289"/>
      <c r="W51" s="289"/>
      <c r="X51" s="289"/>
      <c r="Y51" s="12"/>
    </row>
    <row r="52" spans="1:25" x14ac:dyDescent="0.35">
      <c r="A52" s="12"/>
      <c r="C52" s="293" t="s">
        <v>375</v>
      </c>
      <c r="D52" s="292">
        <f t="shared" si="10"/>
        <v>0</v>
      </c>
      <c r="E52" s="290" t="str">
        <f>IF(OR(D52-'Finansiniai duomenys'!C102&lt;-0.1,D52-'Finansiniai duomenys'!C102&gt;0.1),"Klaida","Gerai")</f>
        <v>Klaida</v>
      </c>
      <c r="F52" s="312">
        <f>F48+F49+F50</f>
        <v>0</v>
      </c>
      <c r="G52" s="312">
        <f t="shared" ref="G52:R52" si="11">G48+G49+G50</f>
        <v>0</v>
      </c>
      <c r="H52" s="312">
        <f t="shared" si="11"/>
        <v>0</v>
      </c>
      <c r="I52" s="312">
        <f t="shared" si="11"/>
        <v>0</v>
      </c>
      <c r="J52" s="312">
        <f t="shared" si="11"/>
        <v>0</v>
      </c>
      <c r="K52" s="312">
        <f t="shared" si="11"/>
        <v>0</v>
      </c>
      <c r="L52" s="312">
        <f t="shared" si="11"/>
        <v>0</v>
      </c>
      <c r="M52" s="312">
        <f t="shared" si="11"/>
        <v>0</v>
      </c>
      <c r="N52" s="312">
        <f t="shared" si="11"/>
        <v>0</v>
      </c>
      <c r="O52" s="312">
        <f t="shared" si="11"/>
        <v>0</v>
      </c>
      <c r="P52" s="312">
        <f t="shared" si="11"/>
        <v>0</v>
      </c>
      <c r="Q52" s="312">
        <f t="shared" si="11"/>
        <v>0</v>
      </c>
      <c r="R52" s="312">
        <f t="shared" si="11"/>
        <v>0</v>
      </c>
      <c r="S52" s="312">
        <f t="shared" ref="S52:X52" si="12">S48+S49+S50</f>
        <v>0</v>
      </c>
      <c r="T52" s="312">
        <f t="shared" si="12"/>
        <v>0</v>
      </c>
      <c r="U52" s="312">
        <f t="shared" si="12"/>
        <v>0</v>
      </c>
      <c r="V52" s="312">
        <f t="shared" si="12"/>
        <v>0</v>
      </c>
      <c r="W52" s="312">
        <f t="shared" si="12"/>
        <v>0</v>
      </c>
      <c r="X52" s="312">
        <f t="shared" si="12"/>
        <v>0</v>
      </c>
      <c r="Y52" s="12"/>
    </row>
    <row r="53" spans="1:25" x14ac:dyDescent="0.35">
      <c r="A53" s="12"/>
      <c r="G53" s="314"/>
      <c r="S53" s="82"/>
      <c r="T53" s="82"/>
      <c r="U53" s="82"/>
      <c r="V53" s="82"/>
      <c r="W53" s="82"/>
      <c r="X53" s="82"/>
      <c r="Y53" s="12"/>
    </row>
    <row r="54" spans="1:25" x14ac:dyDescent="0.35">
      <c r="A54" s="12"/>
      <c r="C54" s="295" t="s">
        <v>117</v>
      </c>
      <c r="F54" s="315" t="str">
        <f t="shared" ref="F54:R54" si="13">IF(ROUND(F47-F52,1)/2=0,"Balansas",F47-F52)</f>
        <v>Balansas</v>
      </c>
      <c r="G54" s="315" t="str">
        <f t="shared" si="13"/>
        <v>Balansas</v>
      </c>
      <c r="H54" s="315" t="str">
        <f t="shared" si="13"/>
        <v>Balansas</v>
      </c>
      <c r="I54" s="315" t="str">
        <f t="shared" si="13"/>
        <v>Balansas</v>
      </c>
      <c r="J54" s="315" t="str">
        <f t="shared" si="13"/>
        <v>Balansas</v>
      </c>
      <c r="K54" s="315" t="str">
        <f t="shared" si="13"/>
        <v>Balansas</v>
      </c>
      <c r="L54" s="315" t="str">
        <f t="shared" si="13"/>
        <v>Balansas</v>
      </c>
      <c r="M54" s="315" t="str">
        <f t="shared" si="13"/>
        <v>Balansas</v>
      </c>
      <c r="N54" s="315" t="str">
        <f t="shared" si="13"/>
        <v>Balansas</v>
      </c>
      <c r="O54" s="315" t="str">
        <f t="shared" si="13"/>
        <v>Balansas</v>
      </c>
      <c r="P54" s="315" t="str">
        <f t="shared" si="13"/>
        <v>Balansas</v>
      </c>
      <c r="Q54" s="315" t="str">
        <f t="shared" si="13"/>
        <v>Balansas</v>
      </c>
      <c r="R54" s="315" t="str">
        <f t="shared" si="13"/>
        <v>Balansas</v>
      </c>
      <c r="S54" s="315" t="str">
        <f t="shared" ref="S54:X54" si="14">IF(ROUND(S47-S52,1)/2=0,"Balansas",S47-S52)</f>
        <v>Balansas</v>
      </c>
      <c r="T54" s="315" t="str">
        <f t="shared" si="14"/>
        <v>Balansas</v>
      </c>
      <c r="U54" s="315" t="str">
        <f t="shared" si="14"/>
        <v>Balansas</v>
      </c>
      <c r="V54" s="315" t="str">
        <f t="shared" si="14"/>
        <v>Balansas</v>
      </c>
      <c r="W54" s="315" t="str">
        <f t="shared" si="14"/>
        <v>Balansas</v>
      </c>
      <c r="X54" s="315" t="str">
        <f t="shared" si="14"/>
        <v>Balansas</v>
      </c>
      <c r="Y54" s="12"/>
    </row>
    <row r="55" spans="1:25" x14ac:dyDescent="0.35">
      <c r="A55" s="12"/>
      <c r="Y55" s="12"/>
    </row>
    <row r="56" spans="1:25" ht="34.9" customHeight="1" x14ac:dyDescent="0.35">
      <c r="A56" s="12"/>
      <c r="C56" s="685" t="s">
        <v>573</v>
      </c>
      <c r="D56" s="686"/>
      <c r="E56" s="686"/>
      <c r="F56" s="686"/>
      <c r="G56" s="681" t="s">
        <v>400</v>
      </c>
      <c r="H56" s="681"/>
      <c r="I56" s="681" t="s">
        <v>400</v>
      </c>
      <c r="J56" s="681"/>
      <c r="K56" s="681" t="s">
        <v>400</v>
      </c>
      <c r="L56" s="681"/>
      <c r="M56" s="681" t="s">
        <v>400</v>
      </c>
      <c r="N56" s="681"/>
      <c r="O56" s="681" t="s">
        <v>400</v>
      </c>
      <c r="P56" s="681"/>
      <c r="Q56" s="681" t="s">
        <v>400</v>
      </c>
      <c r="R56" s="681"/>
      <c r="S56" s="681" t="s">
        <v>400</v>
      </c>
      <c r="T56" s="681"/>
      <c r="U56" s="681" t="s">
        <v>400</v>
      </c>
      <c r="V56" s="681"/>
      <c r="W56" s="681" t="s">
        <v>400</v>
      </c>
      <c r="X56" s="681"/>
      <c r="Y56" s="12"/>
    </row>
    <row r="57" spans="1:25" ht="70.150000000000006" customHeight="1" x14ac:dyDescent="0.35">
      <c r="A57" s="12"/>
      <c r="C57" s="687" t="s">
        <v>368</v>
      </c>
      <c r="D57" s="684" t="s">
        <v>369</v>
      </c>
      <c r="E57" s="679" t="s">
        <v>403</v>
      </c>
      <c r="F57" s="684" t="s">
        <v>370</v>
      </c>
      <c r="G57" s="682"/>
      <c r="H57" s="683"/>
      <c r="I57" s="682"/>
      <c r="J57" s="683"/>
      <c r="K57" s="682"/>
      <c r="L57" s="683"/>
      <c r="M57" s="682"/>
      <c r="N57" s="683"/>
      <c r="O57" s="682"/>
      <c r="P57" s="683"/>
      <c r="Q57" s="682"/>
      <c r="R57" s="683"/>
      <c r="S57" s="682"/>
      <c r="T57" s="683"/>
      <c r="U57" s="682"/>
      <c r="V57" s="683"/>
      <c r="W57" s="682"/>
      <c r="X57" s="683"/>
      <c r="Y57" s="12"/>
    </row>
    <row r="58" spans="1:25" ht="55.9" customHeight="1" x14ac:dyDescent="0.35">
      <c r="A58" s="12"/>
      <c r="C58" s="687"/>
      <c r="D58" s="684"/>
      <c r="E58" s="680"/>
      <c r="F58" s="684"/>
      <c r="G58" s="308" t="s">
        <v>371</v>
      </c>
      <c r="H58" s="308" t="s">
        <v>372</v>
      </c>
      <c r="I58" s="308" t="s">
        <v>371</v>
      </c>
      <c r="J58" s="308" t="s">
        <v>372</v>
      </c>
      <c r="K58" s="308" t="s">
        <v>371</v>
      </c>
      <c r="L58" s="308" t="s">
        <v>372</v>
      </c>
      <c r="M58" s="308" t="s">
        <v>371</v>
      </c>
      <c r="N58" s="308" t="s">
        <v>372</v>
      </c>
      <c r="O58" s="308" t="s">
        <v>371</v>
      </c>
      <c r="P58" s="308" t="s">
        <v>372</v>
      </c>
      <c r="Q58" s="308" t="s">
        <v>371</v>
      </c>
      <c r="R58" s="308" t="s">
        <v>372</v>
      </c>
      <c r="S58" s="308" t="s">
        <v>371</v>
      </c>
      <c r="T58" s="308" t="s">
        <v>372</v>
      </c>
      <c r="U58" s="308" t="s">
        <v>371</v>
      </c>
      <c r="V58" s="308" t="s">
        <v>372</v>
      </c>
      <c r="W58" s="308" t="s">
        <v>371</v>
      </c>
      <c r="X58" s="308" t="s">
        <v>372</v>
      </c>
      <c r="Y58" s="12"/>
    </row>
    <row r="59" spans="1:25" x14ac:dyDescent="0.35">
      <c r="A59" s="12"/>
      <c r="C59" s="293" t="s">
        <v>142</v>
      </c>
      <c r="D59" s="292">
        <f t="shared" ref="D59:D64" si="15">F59+G59+I59+K59+M59+O59+Q59</f>
        <v>0</v>
      </c>
      <c r="E59" s="290" t="str">
        <f>IF(OR(D59-'Finansiniai duomenys'!E72&lt;-0.1,D59-'Finansiniai duomenys'!E72&gt;0.1),"Klaida","Gerai")</f>
        <v>Klaida</v>
      </c>
      <c r="F59" s="289"/>
      <c r="G59" s="289"/>
      <c r="H59" s="289"/>
      <c r="I59" s="289"/>
      <c r="J59" s="289"/>
      <c r="K59" s="289"/>
      <c r="L59" s="289"/>
      <c r="M59" s="289"/>
      <c r="N59" s="289"/>
      <c r="O59" s="289"/>
      <c r="P59" s="289"/>
      <c r="Q59" s="289"/>
      <c r="R59" s="289"/>
      <c r="S59" s="289"/>
      <c r="T59" s="289"/>
      <c r="U59" s="289"/>
      <c r="V59" s="289"/>
      <c r="W59" s="289"/>
      <c r="X59" s="289"/>
      <c r="Y59" s="12"/>
    </row>
    <row r="60" spans="1:25" x14ac:dyDescent="0.35">
      <c r="A60" s="12"/>
      <c r="C60" s="294" t="s">
        <v>160</v>
      </c>
      <c r="D60" s="292">
        <f t="shared" si="15"/>
        <v>0</v>
      </c>
      <c r="E60" s="290" t="str">
        <f>IF(OR(D60-'Finansiniai duomenys'!E83&lt;-0.1,D60-'Finansiniai duomenys'!E83&gt;0.1),"Klaida","Gerai")</f>
        <v>Klaida</v>
      </c>
      <c r="F60" s="291"/>
      <c r="G60" s="291"/>
      <c r="H60" s="291"/>
      <c r="I60" s="291"/>
      <c r="J60" s="291"/>
      <c r="K60" s="291"/>
      <c r="L60" s="291"/>
      <c r="M60" s="291"/>
      <c r="N60" s="291"/>
      <c r="O60" s="291"/>
      <c r="P60" s="291"/>
      <c r="Q60" s="291"/>
      <c r="R60" s="291"/>
      <c r="S60" s="291"/>
      <c r="T60" s="291"/>
      <c r="U60" s="291"/>
      <c r="V60" s="291"/>
      <c r="W60" s="291"/>
      <c r="X60" s="291"/>
      <c r="Y60" s="12"/>
    </row>
    <row r="61" spans="1:25" x14ac:dyDescent="0.35">
      <c r="A61" s="12"/>
      <c r="C61" s="294" t="s">
        <v>163</v>
      </c>
      <c r="D61" s="292">
        <f t="shared" si="15"/>
        <v>0</v>
      </c>
      <c r="E61" s="290" t="str">
        <f>IF(OR(D61-'Finansiniai duomenys'!E85&lt;-0.1,D61-'Finansiniai duomenys'!E85&gt;0.1),"Klaida","Gerai")</f>
        <v>Klaida</v>
      </c>
      <c r="F61" s="291"/>
      <c r="G61" s="291"/>
      <c r="H61" s="291"/>
      <c r="I61" s="291"/>
      <c r="J61" s="291"/>
      <c r="K61" s="291"/>
      <c r="L61" s="291"/>
      <c r="M61" s="291"/>
      <c r="N61" s="291"/>
      <c r="O61" s="291"/>
      <c r="P61" s="291"/>
      <c r="Q61" s="291"/>
      <c r="R61" s="291"/>
      <c r="S61" s="291"/>
      <c r="T61" s="291"/>
      <c r="U61" s="291"/>
      <c r="V61" s="291"/>
      <c r="W61" s="291"/>
      <c r="X61" s="291"/>
      <c r="Y61" s="12"/>
    </row>
    <row r="62" spans="1:25" x14ac:dyDescent="0.35">
      <c r="A62" s="12"/>
      <c r="C62" s="294" t="s">
        <v>373</v>
      </c>
      <c r="D62" s="292">
        <f t="shared" si="15"/>
        <v>0</v>
      </c>
      <c r="E62" s="290" t="str">
        <f>IF(OR(D62-('Finansiniai duomenys'!E96+'Finansiniai duomenys'!E87+'Finansiniai duomenys'!E98+'Finansiniai duomenys'!E100)&lt;-0.1,D62-('Finansiniai duomenys'!E96+'Finansiniai duomenys'!E87+'Finansiniai duomenys'!E98+'Finansiniai duomenys'!E100)&gt;0.1),"Klaida","Gerai")</f>
        <v>Klaida</v>
      </c>
      <c r="F62" s="291"/>
      <c r="G62" s="291"/>
      <c r="H62" s="291"/>
      <c r="I62" s="291"/>
      <c r="J62" s="291"/>
      <c r="K62" s="291"/>
      <c r="L62" s="291"/>
      <c r="M62" s="291"/>
      <c r="N62" s="291"/>
      <c r="O62" s="291"/>
      <c r="P62" s="291"/>
      <c r="Q62" s="291"/>
      <c r="R62" s="291"/>
      <c r="S62" s="291"/>
      <c r="T62" s="291"/>
      <c r="U62" s="291"/>
      <c r="V62" s="291"/>
      <c r="W62" s="291"/>
      <c r="X62" s="291"/>
      <c r="Y62" s="12"/>
    </row>
    <row r="63" spans="1:25" ht="15" thickBot="1" x14ac:dyDescent="0.4">
      <c r="A63" s="12"/>
      <c r="C63" s="293" t="s">
        <v>374</v>
      </c>
      <c r="D63" s="292">
        <f t="shared" si="15"/>
        <v>0</v>
      </c>
      <c r="E63" s="290" t="str">
        <f>IF(OR(D63-('Finansiniai duomenys'!E91+'Finansiniai duomenys'!E94+'Finansiniai duomenys'!E95)&lt;-0.1,D63-('Finansiniai duomenys'!E91+'Finansiniai duomenys'!E94+'Finansiniai duomenys'!E95)&gt;0.1),"Klaida","Gerai")</f>
        <v>Klaida</v>
      </c>
      <c r="F63" s="289"/>
      <c r="G63" s="289"/>
      <c r="H63" s="289"/>
      <c r="I63" s="289"/>
      <c r="J63" s="289"/>
      <c r="K63" s="289"/>
      <c r="L63" s="289"/>
      <c r="M63" s="289"/>
      <c r="N63" s="289"/>
      <c r="O63" s="289"/>
      <c r="P63" s="289"/>
      <c r="Q63" s="289"/>
      <c r="R63" s="289"/>
      <c r="S63" s="289"/>
      <c r="T63" s="289"/>
      <c r="U63" s="289"/>
      <c r="V63" s="289"/>
      <c r="W63" s="289"/>
      <c r="X63" s="289"/>
      <c r="Y63" s="12"/>
    </row>
    <row r="64" spans="1:25" x14ac:dyDescent="0.35">
      <c r="A64" s="12"/>
      <c r="C64" s="293" t="s">
        <v>375</v>
      </c>
      <c r="D64" s="292">
        <f t="shared" si="15"/>
        <v>0</v>
      </c>
      <c r="E64" s="290" t="str">
        <f>IF(OR(D64-'Finansiniai duomenys'!E102&lt;-0.1,D64-'Finansiniai duomenys'!E102&gt;0.1),"Klaida","Gerai")</f>
        <v>Klaida</v>
      </c>
      <c r="F64" s="312">
        <f>F60+F61+F62</f>
        <v>0</v>
      </c>
      <c r="G64" s="312">
        <f t="shared" ref="G64:R64" si="16">G60+G61+G62</f>
        <v>0</v>
      </c>
      <c r="H64" s="312">
        <f t="shared" si="16"/>
        <v>0</v>
      </c>
      <c r="I64" s="312">
        <f t="shared" si="16"/>
        <v>0</v>
      </c>
      <c r="J64" s="312">
        <f t="shared" si="16"/>
        <v>0</v>
      </c>
      <c r="K64" s="312">
        <f t="shared" si="16"/>
        <v>0</v>
      </c>
      <c r="L64" s="312">
        <f t="shared" si="16"/>
        <v>0</v>
      </c>
      <c r="M64" s="312">
        <f t="shared" si="16"/>
        <v>0</v>
      </c>
      <c r="N64" s="312">
        <f t="shared" si="16"/>
        <v>0</v>
      </c>
      <c r="O64" s="312">
        <f t="shared" si="16"/>
        <v>0</v>
      </c>
      <c r="P64" s="312">
        <f t="shared" si="16"/>
        <v>0</v>
      </c>
      <c r="Q64" s="312">
        <f t="shared" si="16"/>
        <v>0</v>
      </c>
      <c r="R64" s="312">
        <f t="shared" si="16"/>
        <v>0</v>
      </c>
      <c r="S64" s="312">
        <f t="shared" ref="S64:X64" si="17">S60+S61+S62</f>
        <v>0</v>
      </c>
      <c r="T64" s="312">
        <f t="shared" si="17"/>
        <v>0</v>
      </c>
      <c r="U64" s="312">
        <f t="shared" si="17"/>
        <v>0</v>
      </c>
      <c r="V64" s="312">
        <f t="shared" si="17"/>
        <v>0</v>
      </c>
      <c r="W64" s="312">
        <f t="shared" si="17"/>
        <v>0</v>
      </c>
      <c r="X64" s="312">
        <f t="shared" si="17"/>
        <v>0</v>
      </c>
      <c r="Y64" s="12"/>
    </row>
    <row r="65" spans="1:25" x14ac:dyDescent="0.35">
      <c r="A65" s="12"/>
      <c r="G65" s="314"/>
      <c r="S65" s="82"/>
      <c r="T65" s="82"/>
      <c r="U65" s="82"/>
      <c r="V65" s="82"/>
      <c r="W65" s="82"/>
      <c r="X65" s="82"/>
      <c r="Y65" s="12"/>
    </row>
    <row r="66" spans="1:25" x14ac:dyDescent="0.35">
      <c r="A66" s="12"/>
      <c r="C66" s="295" t="s">
        <v>117</v>
      </c>
      <c r="F66" s="315" t="str">
        <f t="shared" ref="F66:R66" si="18">IF(ROUND(F59-F64,1)/2=0,"Balansas",F59-F64)</f>
        <v>Balansas</v>
      </c>
      <c r="G66" s="315" t="str">
        <f t="shared" si="18"/>
        <v>Balansas</v>
      </c>
      <c r="H66" s="315" t="str">
        <f t="shared" si="18"/>
        <v>Balansas</v>
      </c>
      <c r="I66" s="315" t="str">
        <f t="shared" si="18"/>
        <v>Balansas</v>
      </c>
      <c r="J66" s="315" t="str">
        <f t="shared" si="18"/>
        <v>Balansas</v>
      </c>
      <c r="K66" s="315" t="str">
        <f t="shared" si="18"/>
        <v>Balansas</v>
      </c>
      <c r="L66" s="315" t="str">
        <f t="shared" si="18"/>
        <v>Balansas</v>
      </c>
      <c r="M66" s="315" t="str">
        <f t="shared" si="18"/>
        <v>Balansas</v>
      </c>
      <c r="N66" s="315" t="str">
        <f t="shared" si="18"/>
        <v>Balansas</v>
      </c>
      <c r="O66" s="315" t="str">
        <f t="shared" si="18"/>
        <v>Balansas</v>
      </c>
      <c r="P66" s="315" t="str">
        <f t="shared" si="18"/>
        <v>Balansas</v>
      </c>
      <c r="Q66" s="315" t="str">
        <f t="shared" si="18"/>
        <v>Balansas</v>
      </c>
      <c r="R66" s="315" t="str">
        <f t="shared" si="18"/>
        <v>Balansas</v>
      </c>
      <c r="S66" s="315" t="str">
        <f t="shared" ref="S66:X66" si="19">IF(ROUND(S59-S64,1)/2=0,"Balansas",S59-S64)</f>
        <v>Balansas</v>
      </c>
      <c r="T66" s="315" t="str">
        <f t="shared" si="19"/>
        <v>Balansas</v>
      </c>
      <c r="U66" s="315" t="str">
        <f t="shared" si="19"/>
        <v>Balansas</v>
      </c>
      <c r="V66" s="315" t="str">
        <f t="shared" si="19"/>
        <v>Balansas</v>
      </c>
      <c r="W66" s="315" t="str">
        <f t="shared" si="19"/>
        <v>Balansas</v>
      </c>
      <c r="X66" s="315" t="str">
        <f t="shared" si="19"/>
        <v>Balansas</v>
      </c>
      <c r="Y66" s="12"/>
    </row>
    <row r="67" spans="1:25" x14ac:dyDescent="0.35">
      <c r="A67" s="12"/>
      <c r="Y67" s="12"/>
    </row>
    <row r="68" spans="1:25" x14ac:dyDescent="0.35">
      <c r="A68" s="12"/>
      <c r="Y68" s="12"/>
    </row>
    <row r="69" spans="1:25" x14ac:dyDescent="0.35">
      <c r="A69" s="12"/>
      <c r="E69" s="316" t="s">
        <v>216</v>
      </c>
      <c r="F69" s="317"/>
      <c r="G69" s="317"/>
      <c r="H69" s="317"/>
      <c r="I69" s="317"/>
      <c r="J69" s="318"/>
      <c r="Y69" s="12"/>
    </row>
    <row r="70" spans="1:25" x14ac:dyDescent="0.35">
      <c r="A70" s="12"/>
      <c r="E70" s="319" t="s">
        <v>366</v>
      </c>
      <c r="H70" s="608"/>
      <c r="I70" s="608"/>
      <c r="J70" s="695"/>
      <c r="Y70" s="12"/>
    </row>
    <row r="71" spans="1:25" ht="51" customHeight="1" x14ac:dyDescent="0.35">
      <c r="A71" s="12"/>
      <c r="E71" s="319"/>
      <c r="H71" s="696"/>
      <c r="I71" s="696"/>
      <c r="J71" s="697"/>
      <c r="Y71" s="12"/>
    </row>
    <row r="72" spans="1:25" x14ac:dyDescent="0.35">
      <c r="A72" s="12"/>
      <c r="E72" s="329" t="s">
        <v>223</v>
      </c>
      <c r="H72" s="698"/>
      <c r="I72" s="698"/>
      <c r="J72" s="699"/>
      <c r="Y72" s="12"/>
    </row>
    <row r="73" spans="1:25" x14ac:dyDescent="0.35">
      <c r="A73" s="12"/>
      <c r="E73" s="319" t="s">
        <v>225</v>
      </c>
      <c r="H73" s="700"/>
      <c r="I73" s="700"/>
      <c r="J73" s="701"/>
      <c r="Y73" s="12"/>
    </row>
    <row r="74" spans="1:25" x14ac:dyDescent="0.35">
      <c r="A74" s="12"/>
      <c r="E74" s="319" t="s">
        <v>227</v>
      </c>
      <c r="H74" s="700"/>
      <c r="I74" s="700"/>
      <c r="J74" s="701"/>
      <c r="Y74" s="12"/>
    </row>
    <row r="75" spans="1:25" x14ac:dyDescent="0.35">
      <c r="A75" s="12"/>
      <c r="E75" s="319" t="s">
        <v>229</v>
      </c>
      <c r="H75" s="700"/>
      <c r="I75" s="700"/>
      <c r="J75" s="701"/>
      <c r="Y75" s="12"/>
    </row>
    <row r="76" spans="1:25" x14ac:dyDescent="0.35">
      <c r="A76" s="12"/>
      <c r="E76" s="320" t="s">
        <v>367</v>
      </c>
      <c r="F76" s="321"/>
      <c r="G76" s="321"/>
      <c r="H76" s="693"/>
      <c r="I76" s="693"/>
      <c r="J76" s="694"/>
      <c r="Y76" s="12"/>
    </row>
    <row r="77" spans="1:25" x14ac:dyDescent="0.35">
      <c r="A77" s="12"/>
      <c r="Y77" s="12"/>
    </row>
    <row r="78" spans="1:25" x14ac:dyDescent="0.35">
      <c r="A78" s="12"/>
      <c r="B78" s="298"/>
      <c r="C78" s="298"/>
      <c r="D78" s="298"/>
      <c r="E78" s="298"/>
      <c r="F78" s="298"/>
      <c r="G78" s="298"/>
      <c r="H78" s="298"/>
      <c r="I78" s="298"/>
      <c r="J78" s="298"/>
      <c r="K78" s="298"/>
      <c r="L78" s="298"/>
      <c r="M78" s="298"/>
      <c r="N78" s="298"/>
      <c r="O78" s="298"/>
      <c r="P78" s="298"/>
      <c r="Q78" s="298"/>
      <c r="R78" s="298"/>
      <c r="S78" s="12"/>
      <c r="T78" s="12"/>
      <c r="U78" s="12"/>
      <c r="V78" s="12"/>
      <c r="W78" s="12"/>
      <c r="X78" s="12"/>
      <c r="Y78" s="12"/>
    </row>
    <row r="79" spans="1:25" hidden="1" x14ac:dyDescent="0.35">
      <c r="A79" s="12"/>
      <c r="T79" s="12"/>
    </row>
    <row r="80" spans="1:25" hidden="1" x14ac:dyDescent="0.35">
      <c r="A80" s="12"/>
      <c r="T80" s="12"/>
    </row>
    <row r="81" spans="1:1" hidden="1" x14ac:dyDescent="0.35">
      <c r="A81" s="12"/>
    </row>
    <row r="82" spans="1:1" x14ac:dyDescent="0.35"/>
  </sheetData>
  <sheetProtection algorithmName="SHA-512" hashValue="LwAplWvPUc62BVGGcoqR2h4N3a+o2TREDH4YiyKwExJHLaxHR5zRKIUYNG2zdI2dQtTh4qSJabQTV4g9CnKcwQ==" saltValue="42EPx5tZVcJpxlpX9OkBZA==" spinCount="100000" sheet="1" selectLockedCells="1"/>
  <mergeCells count="107">
    <mergeCell ref="N3:P4"/>
    <mergeCell ref="C4:E5"/>
    <mergeCell ref="C7:E10"/>
    <mergeCell ref="H76:J76"/>
    <mergeCell ref="O45:P45"/>
    <mergeCell ref="H70:J71"/>
    <mergeCell ref="H72:J72"/>
    <mergeCell ref="H73:J73"/>
    <mergeCell ref="H75:J75"/>
    <mergeCell ref="H74:J74"/>
    <mergeCell ref="I45:J45"/>
    <mergeCell ref="K45:L45"/>
    <mergeCell ref="C44:F44"/>
    <mergeCell ref="G44:H44"/>
    <mergeCell ref="M12:N12"/>
    <mergeCell ref="O12:P12"/>
    <mergeCell ref="M28:N28"/>
    <mergeCell ref="M9:Q9"/>
    <mergeCell ref="Q12:R12"/>
    <mergeCell ref="H3:L3"/>
    <mergeCell ref="H4:L4"/>
    <mergeCell ref="H5:L5"/>
    <mergeCell ref="G8:K8"/>
    <mergeCell ref="I28:J28"/>
    <mergeCell ref="Q29:R29"/>
    <mergeCell ref="I12:J12"/>
    <mergeCell ref="K12:L12"/>
    <mergeCell ref="G28:H28"/>
    <mergeCell ref="G12:H12"/>
    <mergeCell ref="S44:T44"/>
    <mergeCell ref="G7:K7"/>
    <mergeCell ref="K57:L57"/>
    <mergeCell ref="M57:N57"/>
    <mergeCell ref="O57:P57"/>
    <mergeCell ref="M56:N56"/>
    <mergeCell ref="O56:P56"/>
    <mergeCell ref="G45:H45"/>
    <mergeCell ref="I13:J13"/>
    <mergeCell ref="I29:J29"/>
    <mergeCell ref="G13:H13"/>
    <mergeCell ref="K13:L13"/>
    <mergeCell ref="K29:L29"/>
    <mergeCell ref="K28:L28"/>
    <mergeCell ref="U44:V44"/>
    <mergeCell ref="I44:J44"/>
    <mergeCell ref="K44:L44"/>
    <mergeCell ref="C57:C58"/>
    <mergeCell ref="W57:X57"/>
    <mergeCell ref="Q57:R57"/>
    <mergeCell ref="M44:N44"/>
    <mergeCell ref="O44:P44"/>
    <mergeCell ref="W44:X44"/>
    <mergeCell ref="W45:X45"/>
    <mergeCell ref="W56:X56"/>
    <mergeCell ref="K56:L56"/>
    <mergeCell ref="Q44:R44"/>
    <mergeCell ref="S45:T45"/>
    <mergeCell ref="S56:T56"/>
    <mergeCell ref="Q56:R56"/>
    <mergeCell ref="U12:V12"/>
    <mergeCell ref="W12:X12"/>
    <mergeCell ref="S13:T13"/>
    <mergeCell ref="U13:V13"/>
    <mergeCell ref="W13:X13"/>
    <mergeCell ref="C12:F12"/>
    <mergeCell ref="M13:N13"/>
    <mergeCell ref="O13:P13"/>
    <mergeCell ref="M29:N29"/>
    <mergeCell ref="O29:P29"/>
    <mergeCell ref="C13:C14"/>
    <mergeCell ref="D13:D14"/>
    <mergeCell ref="F13:F14"/>
    <mergeCell ref="S12:T12"/>
    <mergeCell ref="D29:D30"/>
    <mergeCell ref="F29:F30"/>
    <mergeCell ref="Q28:R28"/>
    <mergeCell ref="Q13:R13"/>
    <mergeCell ref="U29:V29"/>
    <mergeCell ref="W29:X29"/>
    <mergeCell ref="O28:P28"/>
    <mergeCell ref="G29:H29"/>
    <mergeCell ref="E29:E30"/>
    <mergeCell ref="C28:F28"/>
    <mergeCell ref="E13:E14"/>
    <mergeCell ref="S28:T28"/>
    <mergeCell ref="U28:V28"/>
    <mergeCell ref="W28:X28"/>
    <mergeCell ref="S29:T29"/>
    <mergeCell ref="D57:D58"/>
    <mergeCell ref="F57:F58"/>
    <mergeCell ref="G57:H57"/>
    <mergeCell ref="I57:J57"/>
    <mergeCell ref="E45:E46"/>
    <mergeCell ref="D45:D46"/>
    <mergeCell ref="C56:F56"/>
    <mergeCell ref="G56:H56"/>
    <mergeCell ref="I56:J56"/>
    <mergeCell ref="S57:T57"/>
    <mergeCell ref="U57:V57"/>
    <mergeCell ref="U45:V45"/>
    <mergeCell ref="C29:C30"/>
    <mergeCell ref="C45:C46"/>
    <mergeCell ref="E57:E58"/>
    <mergeCell ref="M45:N45"/>
    <mergeCell ref="F45:F46"/>
    <mergeCell ref="Q45:R45"/>
    <mergeCell ref="U56:V56"/>
  </mergeCells>
  <conditionalFormatting sqref="E15:E28 E31:E44 E47:E56 E59:E64">
    <cfRule type="cellIs" dxfId="18" priority="15" operator="equal">
      <formula>"Klaida"</formula>
    </cfRule>
    <cfRule type="containsText" dxfId="17" priority="16" operator="containsText" text="Gerai">
      <formula>NOT(ISERROR(SEARCH("Gerai",E15)))</formula>
    </cfRule>
    <cfRule type="containsText" dxfId="16" priority="17" operator="containsText" text="Finansiniai">
      <formula>NOT(ISERROR(SEARCH("Finansiniai",E15)))</formula>
    </cfRule>
  </conditionalFormatting>
  <conditionalFormatting sqref="F17:X17">
    <cfRule type="containsText" dxfId="15" priority="7" operator="containsText" text="Gerai">
      <formula>NOT(ISERROR(SEARCH("Gerai",F17)))</formula>
    </cfRule>
    <cfRule type="containsText" dxfId="14" priority="8" operator="containsText" text="Finansiniai">
      <formula>NOT(ISERROR(SEARCH("Finansiniai",F17)))</formula>
    </cfRule>
  </conditionalFormatting>
  <conditionalFormatting sqref="F20:X20">
    <cfRule type="containsText" dxfId="13" priority="5" operator="containsText" text="Gerai">
      <formula>NOT(ISERROR(SEARCH("Gerai",F20)))</formula>
    </cfRule>
    <cfRule type="containsText" dxfId="12" priority="6" operator="containsText" text="Finansiniai">
      <formula>NOT(ISERROR(SEARCH("Finansiniai",F20)))</formula>
    </cfRule>
  </conditionalFormatting>
  <conditionalFormatting sqref="F33:X33">
    <cfRule type="containsText" dxfId="11" priority="3" operator="containsText" text="Gerai">
      <formula>NOT(ISERROR(SEARCH("Gerai",F33)))</formula>
    </cfRule>
    <cfRule type="containsText" dxfId="10" priority="4" operator="containsText" text="Finansiniai">
      <formula>NOT(ISERROR(SEARCH("Finansiniai",F33)))</formula>
    </cfRule>
  </conditionalFormatting>
  <conditionalFormatting sqref="F36:X36">
    <cfRule type="containsText" dxfId="9" priority="1" operator="containsText" text="Gerai">
      <formula>NOT(ISERROR(SEARCH("Gerai",F36)))</formula>
    </cfRule>
    <cfRule type="containsText" dxfId="8" priority="2" operator="containsText" text="Finansiniai">
      <formula>NOT(ISERROR(SEARCH("Finansiniai",F36)))</formula>
    </cfRule>
  </conditionalFormatting>
  <conditionalFormatting sqref="F52:X52">
    <cfRule type="containsText" dxfId="7" priority="11" operator="containsText" text="Gerai">
      <formula>NOT(ISERROR(SEARCH("Gerai",F52)))</formula>
    </cfRule>
    <cfRule type="containsText" dxfId="6" priority="12" operator="containsText" text="Finansiniai">
      <formula>NOT(ISERROR(SEARCH("Finansiniai",F52)))</formula>
    </cfRule>
  </conditionalFormatting>
  <conditionalFormatting sqref="F54:X54">
    <cfRule type="expression" dxfId="5" priority="10">
      <formula>F54&lt;&gt;"Balansas"</formula>
    </cfRule>
  </conditionalFormatting>
  <conditionalFormatting sqref="F64:X64">
    <cfRule type="containsText" dxfId="4" priority="13" operator="containsText" text="Gerai">
      <formula>NOT(ISERROR(SEARCH("Gerai",F64)))</formula>
    </cfRule>
    <cfRule type="containsText" dxfId="3" priority="14" operator="containsText" text="Finansiniai">
      <formula>NOT(ISERROR(SEARCH("Finansiniai",F64)))</formula>
    </cfRule>
  </conditionalFormatting>
  <conditionalFormatting sqref="F66:X66">
    <cfRule type="expression" dxfId="2" priority="9">
      <formula>F66&lt;&gt;"Balansas"</formula>
    </cfRule>
  </conditionalFormatting>
  <dataValidations count="2">
    <dataValidation type="list" allowBlank="1" showInputMessage="1" showErrorMessage="1" sqref="L7:L9" xr:uid="{00000000-0002-0000-0400-000000000000}">
      <formula1>$AA$2:$AA$3</formula1>
    </dataValidation>
    <dataValidation allowBlank="1" showInputMessage="1" showErrorMessage="1" promptTitle="Pastaba" prompt="Specialiojo įpareigojimo pavadinimas" sqref="Q13 G13 I13 K13 M13 O13 G29 I29 K29 M29 O29 Q29 G45 I45 K45 M45 O45 Q45 G57 I57 K57 M57 O57 Q57 W13 S13 U13 S29 U29 W29 S45 U45 W45 S57 U57 W57" xr:uid="{00000000-0002-0000-0400-000001000000}"/>
  </dataValidations>
  <pageMargins left="0.70866141732283472" right="0.70866141732283472" top="0.74803149606299213" bottom="0.74803149606299213" header="0.31496062992125984" footer="0.31496062992125984"/>
  <pageSetup scale="32" fitToHeight="2"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B1:P136"/>
  <sheetViews>
    <sheetView showGridLines="0" zoomScaleNormal="100" zoomScaleSheetLayoutView="100" zoomScalePageLayoutView="60" workbookViewId="0">
      <selection activeCell="C6" sqref="C6:E6"/>
    </sheetView>
  </sheetViews>
  <sheetFormatPr defaultColWidth="9.1796875" defaultRowHeight="12" x14ac:dyDescent="0.3"/>
  <cols>
    <col min="1" max="1" width="1.7265625" style="29" customWidth="1"/>
    <col min="2" max="2" width="61.7265625" style="29" customWidth="1"/>
    <col min="3" max="5" width="24.26953125" style="29" customWidth="1"/>
    <col min="6" max="6" width="6.453125" style="29" customWidth="1"/>
    <col min="7" max="9" width="9.1796875" style="29" customWidth="1"/>
    <col min="10" max="10" width="9.1796875" style="29" hidden="1" customWidth="1"/>
    <col min="11" max="11" width="28.26953125" style="29" hidden="1" customWidth="1"/>
    <col min="12" max="12" width="23.453125" style="29" hidden="1" customWidth="1"/>
    <col min="13" max="14" width="12.7265625" style="29" hidden="1" customWidth="1"/>
    <col min="15" max="15" width="31.453125" style="29" hidden="1" customWidth="1"/>
    <col min="16" max="16" width="9.1796875" style="29" hidden="1" customWidth="1"/>
    <col min="17" max="17" width="9.1796875" style="29" customWidth="1"/>
    <col min="18" max="16384" width="9.1796875" style="29"/>
  </cols>
  <sheetData>
    <row r="1" spans="2:15" ht="9.65" customHeight="1" thickBot="1" x14ac:dyDescent="0.35"/>
    <row r="2" spans="2:15" ht="41.25" customHeight="1" x14ac:dyDescent="0.35">
      <c r="B2" s="254"/>
      <c r="C2" s="255"/>
      <c r="D2" s="718" t="s">
        <v>348</v>
      </c>
      <c r="E2" s="719"/>
      <c r="J2" s="29">
        <v>1</v>
      </c>
      <c r="K2" s="286" t="s">
        <v>386</v>
      </c>
      <c r="L2" s="287">
        <v>304148387</v>
      </c>
      <c r="M2" s="285" t="s">
        <v>1</v>
      </c>
      <c r="N2" s="285" t="s">
        <v>65</v>
      </c>
      <c r="O2" s="285" t="s">
        <v>65</v>
      </c>
    </row>
    <row r="3" spans="2:15" ht="29.5" customHeight="1" x14ac:dyDescent="0.35">
      <c r="B3" s="256"/>
      <c r="C3" s="257"/>
      <c r="D3" s="324" t="s">
        <v>587</v>
      </c>
      <c r="E3" s="325"/>
      <c r="K3" s="288" t="s">
        <v>388</v>
      </c>
      <c r="L3" s="288">
        <v>303042623</v>
      </c>
      <c r="M3" s="285" t="s">
        <v>1</v>
      </c>
      <c r="N3" s="288" t="s">
        <v>102</v>
      </c>
      <c r="O3" s="288" t="s">
        <v>102</v>
      </c>
    </row>
    <row r="4" spans="2:15" ht="14.25" customHeight="1" x14ac:dyDescent="0.35">
      <c r="B4" s="583" t="s">
        <v>358</v>
      </c>
      <c r="C4" s="584"/>
      <c r="D4" s="584"/>
      <c r="E4" s="585"/>
      <c r="K4" s="288" t="s">
        <v>389</v>
      </c>
      <c r="L4" s="288">
        <v>304923194</v>
      </c>
      <c r="M4" s="285" t="s">
        <v>1</v>
      </c>
      <c r="N4" s="288" t="s">
        <v>141</v>
      </c>
      <c r="O4" s="288" t="s">
        <v>141</v>
      </c>
    </row>
    <row r="5" spans="2:15" ht="14.25" customHeight="1" x14ac:dyDescent="0.35">
      <c r="B5" s="258"/>
      <c r="C5" s="259"/>
      <c r="D5" s="259"/>
      <c r="E5" s="260"/>
      <c r="K5" s="288" t="s">
        <v>544</v>
      </c>
      <c r="L5" s="288">
        <v>300073802</v>
      </c>
      <c r="M5" s="285" t="s">
        <v>1</v>
      </c>
      <c r="N5" s="288" t="s">
        <v>589</v>
      </c>
      <c r="O5" s="288" t="s">
        <v>589</v>
      </c>
    </row>
    <row r="6" spans="2:15" ht="18.5" x14ac:dyDescent="0.45">
      <c r="B6" s="144" t="s">
        <v>7</v>
      </c>
      <c r="C6" s="586"/>
      <c r="D6" s="586"/>
      <c r="E6" s="587"/>
      <c r="K6" s="29" t="s">
        <v>545</v>
      </c>
      <c r="L6" s="29">
        <v>183204042</v>
      </c>
      <c r="M6" s="39" t="s">
        <v>1</v>
      </c>
      <c r="N6" s="288" t="s">
        <v>589</v>
      </c>
      <c r="O6" s="288" t="s">
        <v>589</v>
      </c>
    </row>
    <row r="7" spans="2:15" x14ac:dyDescent="0.3">
      <c r="B7" s="145" t="s">
        <v>9</v>
      </c>
      <c r="C7" s="576" t="str">
        <f>IFERROR(VLOOKUP(C6,$K$2:$M$6,3,FALSE),"")</f>
        <v/>
      </c>
      <c r="D7" s="576"/>
      <c r="E7" s="577"/>
      <c r="M7" s="39"/>
      <c r="N7" s="39"/>
      <c r="O7" s="39"/>
    </row>
    <row r="8" spans="2:15" x14ac:dyDescent="0.3">
      <c r="B8" s="146" t="s">
        <v>13</v>
      </c>
      <c r="C8" s="576" t="str">
        <f>IFERROR(VLOOKUP(C6,$K$2:$L$6,2,FALSE),"")</f>
        <v/>
      </c>
      <c r="D8" s="576"/>
      <c r="E8" s="577"/>
      <c r="O8" s="39"/>
    </row>
    <row r="9" spans="2:15" ht="12" customHeight="1" x14ac:dyDescent="0.3">
      <c r="B9" s="146" t="s">
        <v>16</v>
      </c>
      <c r="C9" s="134"/>
      <c r="D9" s="134"/>
      <c r="E9" s="261"/>
      <c r="K9" s="39"/>
      <c r="L9" s="39"/>
    </row>
    <row r="10" spans="2:15" ht="12" customHeight="1" x14ac:dyDescent="0.3">
      <c r="B10" s="146" t="s">
        <v>25</v>
      </c>
      <c r="C10" s="711"/>
      <c r="D10" s="711"/>
      <c r="E10" s="712"/>
    </row>
    <row r="11" spans="2:15" ht="12" customHeight="1" x14ac:dyDescent="0.3">
      <c r="B11" s="146" t="s">
        <v>29</v>
      </c>
      <c r="C11" s="713"/>
      <c r="D11" s="713"/>
      <c r="E11" s="714"/>
      <c r="K11" s="39"/>
      <c r="L11" s="39"/>
    </row>
    <row r="12" spans="2:15" ht="12" customHeight="1" x14ac:dyDescent="0.3">
      <c r="B12" s="146"/>
      <c r="C12" s="34"/>
      <c r="D12" s="34"/>
      <c r="E12" s="147"/>
      <c r="K12" s="39"/>
      <c r="L12" s="39"/>
    </row>
    <row r="13" spans="2:15" ht="12" customHeight="1" x14ac:dyDescent="0.3">
      <c r="B13" s="146"/>
      <c r="C13" s="580" t="s">
        <v>36</v>
      </c>
      <c r="D13" s="581"/>
      <c r="E13" s="582"/>
    </row>
    <row r="14" spans="2:15" ht="12" customHeight="1" x14ac:dyDescent="0.3">
      <c r="B14" s="146" t="s">
        <v>40</v>
      </c>
      <c r="C14" s="567" t="s">
        <v>330</v>
      </c>
      <c r="D14" s="567"/>
      <c r="E14" s="148" t="s">
        <v>41</v>
      </c>
    </row>
    <row r="15" spans="2:15" ht="12" customHeight="1" x14ac:dyDescent="0.3">
      <c r="B15" s="149" t="s">
        <v>45</v>
      </c>
      <c r="C15" s="568"/>
      <c r="D15" s="715"/>
      <c r="E15" s="150"/>
      <c r="M15" s="39"/>
      <c r="N15" s="39"/>
    </row>
    <row r="16" spans="2:15" ht="12" customHeight="1" x14ac:dyDescent="0.3">
      <c r="B16" s="149" t="s">
        <v>49</v>
      </c>
      <c r="C16" s="568"/>
      <c r="D16" s="715"/>
      <c r="E16" s="150"/>
      <c r="O16" s="39"/>
    </row>
    <row r="17" spans="2:15" ht="12" customHeight="1" x14ac:dyDescent="0.3">
      <c r="B17" s="149" t="s">
        <v>53</v>
      </c>
      <c r="C17" s="568"/>
      <c r="D17" s="715"/>
      <c r="E17" s="150"/>
      <c r="M17" s="39"/>
      <c r="N17" s="39"/>
    </row>
    <row r="18" spans="2:15" ht="12" customHeight="1" x14ac:dyDescent="0.3">
      <c r="B18" s="149" t="s">
        <v>56</v>
      </c>
      <c r="C18" s="568"/>
      <c r="D18" s="715"/>
      <c r="E18" s="150"/>
      <c r="M18" s="39"/>
      <c r="N18" s="39"/>
      <c r="O18" s="39"/>
    </row>
    <row r="19" spans="2:15" ht="12" customHeight="1" x14ac:dyDescent="0.3">
      <c r="B19" s="149" t="s">
        <v>59</v>
      </c>
      <c r="C19" s="568"/>
      <c r="D19" s="715"/>
      <c r="E19" s="150"/>
      <c r="M19" s="39"/>
      <c r="N19" s="39"/>
      <c r="O19" s="39"/>
    </row>
    <row r="20" spans="2:15" ht="12" customHeight="1" x14ac:dyDescent="0.3">
      <c r="B20" s="149" t="s">
        <v>67</v>
      </c>
      <c r="C20" s="592" t="s">
        <v>68</v>
      </c>
      <c r="D20" s="593"/>
      <c r="E20" s="262">
        <f>100%-SUM(E15:E19)</f>
        <v>1</v>
      </c>
      <c r="M20" s="39"/>
      <c r="N20" s="39"/>
      <c r="O20" s="39"/>
    </row>
    <row r="21" spans="2:15" ht="13.5" customHeight="1" x14ac:dyDescent="0.3">
      <c r="B21" s="149"/>
      <c r="C21" s="69"/>
      <c r="D21" s="69"/>
      <c r="E21" s="152"/>
      <c r="M21" s="39"/>
      <c r="N21" s="39"/>
      <c r="O21" s="39"/>
    </row>
    <row r="22" spans="2:15" x14ac:dyDescent="0.3">
      <c r="B22" s="146" t="s">
        <v>359</v>
      </c>
      <c r="C22" s="716" t="str">
        <f>IFERROR(VLOOKUP(C6,$K$2:$O$6,4,FALSE),"")</f>
        <v/>
      </c>
      <c r="D22" s="716"/>
      <c r="E22" s="717"/>
      <c r="O22" s="39"/>
    </row>
    <row r="23" spans="2:15" ht="12.75" customHeight="1" x14ac:dyDescent="0.3">
      <c r="B23" s="146"/>
      <c r="C23" s="69"/>
      <c r="D23" s="69"/>
      <c r="E23" s="152"/>
      <c r="M23" s="39"/>
      <c r="N23" s="39"/>
    </row>
    <row r="24" spans="2:15" ht="26.25" customHeight="1" x14ac:dyDescent="0.3">
      <c r="B24" s="146"/>
      <c r="C24" s="547" t="s">
        <v>79</v>
      </c>
      <c r="D24" s="547"/>
      <c r="E24" s="548"/>
      <c r="O24" s="39"/>
    </row>
    <row r="25" spans="2:15" x14ac:dyDescent="0.3">
      <c r="B25" s="157"/>
      <c r="C25" s="559"/>
      <c r="D25" s="559"/>
      <c r="E25" s="560"/>
      <c r="M25" s="39"/>
      <c r="N25" s="39"/>
      <c r="O25" s="39"/>
    </row>
    <row r="26" spans="2:15" x14ac:dyDescent="0.3">
      <c r="B26" s="157"/>
      <c r="C26" s="561" t="s">
        <v>84</v>
      </c>
      <c r="D26" s="561"/>
      <c r="E26" s="562"/>
      <c r="M26" s="39"/>
      <c r="N26" s="39"/>
      <c r="O26" s="39"/>
    </row>
    <row r="27" spans="2:15" ht="27" customHeight="1" thickBot="1" x14ac:dyDescent="0.35">
      <c r="B27" s="158" t="s">
        <v>86</v>
      </c>
      <c r="C27" s="208" t="s">
        <v>575</v>
      </c>
      <c r="D27" s="208"/>
      <c r="E27" s="209" t="s">
        <v>563</v>
      </c>
      <c r="M27" s="39"/>
      <c r="N27" s="39"/>
      <c r="O27" s="39"/>
    </row>
    <row r="28" spans="2:15" x14ac:dyDescent="0.3">
      <c r="B28" s="160" t="s">
        <v>88</v>
      </c>
      <c r="C28" s="1"/>
      <c r="D28" s="33"/>
      <c r="E28" s="263"/>
      <c r="M28" s="39"/>
      <c r="N28" s="39"/>
      <c r="O28" s="39"/>
    </row>
    <row r="29" spans="2:15" x14ac:dyDescent="0.3">
      <c r="B29" s="160" t="s">
        <v>90</v>
      </c>
      <c r="C29" s="2"/>
      <c r="D29" s="33"/>
      <c r="E29" s="264"/>
      <c r="M29" s="39"/>
      <c r="N29" s="39"/>
      <c r="O29" s="39"/>
    </row>
    <row r="30" spans="2:15" x14ac:dyDescent="0.3">
      <c r="B30" s="163" t="s">
        <v>92</v>
      </c>
      <c r="C30" s="40">
        <f>+C28-C29</f>
        <v>0</v>
      </c>
      <c r="D30" s="33"/>
      <c r="E30" s="164">
        <f>+E28-E29</f>
        <v>0</v>
      </c>
      <c r="M30" s="39"/>
      <c r="N30" s="39"/>
      <c r="O30" s="39"/>
    </row>
    <row r="31" spans="2:15" x14ac:dyDescent="0.3">
      <c r="B31" s="160" t="s">
        <v>93</v>
      </c>
      <c r="C31" s="6"/>
      <c r="D31" s="33"/>
      <c r="E31" s="265"/>
      <c r="M31" s="39"/>
      <c r="N31" s="39"/>
      <c r="O31" s="39"/>
    </row>
    <row r="32" spans="2:15" x14ac:dyDescent="0.3">
      <c r="B32" s="160" t="s">
        <v>95</v>
      </c>
      <c r="C32" s="3"/>
      <c r="D32" s="33"/>
      <c r="E32" s="266"/>
      <c r="M32" s="39"/>
      <c r="N32" s="39"/>
      <c r="O32" s="39"/>
    </row>
    <row r="33" spans="2:15" x14ac:dyDescent="0.3">
      <c r="B33" s="163" t="s">
        <v>97</v>
      </c>
      <c r="C33" s="40">
        <f>+C30-C31-C32</f>
        <v>0</v>
      </c>
      <c r="D33" s="33"/>
      <c r="E33" s="164">
        <f>+E30-E31-E32</f>
        <v>0</v>
      </c>
      <c r="M33" s="39"/>
      <c r="N33" s="39"/>
      <c r="O33" s="39"/>
    </row>
    <row r="34" spans="2:15" x14ac:dyDescent="0.3">
      <c r="B34" s="160" t="s">
        <v>101</v>
      </c>
      <c r="C34" s="3"/>
      <c r="D34" s="33"/>
      <c r="E34" s="266"/>
      <c r="M34" s="39"/>
      <c r="N34" s="39"/>
      <c r="O34" s="39"/>
    </row>
    <row r="35" spans="2:15" x14ac:dyDescent="0.3">
      <c r="B35" s="160" t="s">
        <v>103</v>
      </c>
      <c r="C35" s="43">
        <f>C36-C37</f>
        <v>0</v>
      </c>
      <c r="D35" s="33"/>
      <c r="E35" s="167">
        <f>E36-E37</f>
        <v>0</v>
      </c>
      <c r="O35" s="39"/>
    </row>
    <row r="36" spans="2:15" ht="12" customHeight="1" x14ac:dyDescent="0.3">
      <c r="B36" s="168" t="s">
        <v>105</v>
      </c>
      <c r="C36" s="1"/>
      <c r="D36" s="33"/>
      <c r="E36" s="263"/>
      <c r="M36" s="39"/>
      <c r="N36" s="39"/>
    </row>
    <row r="37" spans="2:15" s="35" customFormat="1" ht="12" customHeight="1" x14ac:dyDescent="0.3">
      <c r="B37" s="168" t="s">
        <v>107</v>
      </c>
      <c r="C37" s="2"/>
      <c r="D37" s="33"/>
      <c r="E37" s="264"/>
      <c r="K37" s="29"/>
      <c r="L37" s="29"/>
      <c r="M37" s="39"/>
      <c r="N37" s="39"/>
      <c r="O37" s="39"/>
    </row>
    <row r="38" spans="2:15" ht="12" customHeight="1" x14ac:dyDescent="0.3">
      <c r="B38" s="163" t="s">
        <v>109</v>
      </c>
      <c r="C38" s="40">
        <f>+C33+C34+C35</f>
        <v>0</v>
      </c>
      <c r="D38" s="33"/>
      <c r="E38" s="164">
        <f>+E33+E34+E35</f>
        <v>0</v>
      </c>
      <c r="M38" s="39"/>
      <c r="N38" s="39"/>
      <c r="O38" s="39"/>
    </row>
    <row r="39" spans="2:15" x14ac:dyDescent="0.3">
      <c r="B39" s="160" t="s">
        <v>111</v>
      </c>
      <c r="C39" s="3"/>
      <c r="D39" s="33"/>
      <c r="E39" s="266"/>
      <c r="O39" s="39"/>
    </row>
    <row r="40" spans="2:15" x14ac:dyDescent="0.3">
      <c r="B40" s="163" t="s">
        <v>113</v>
      </c>
      <c r="C40" s="40">
        <f>C38-C39</f>
        <v>0</v>
      </c>
      <c r="D40" s="33"/>
      <c r="E40" s="164">
        <f>E38-E39</f>
        <v>0</v>
      </c>
    </row>
    <row r="41" spans="2:15" x14ac:dyDescent="0.3">
      <c r="B41" s="157"/>
      <c r="C41" s="33"/>
      <c r="D41" s="33"/>
      <c r="E41" s="173"/>
    </row>
    <row r="42" spans="2:15" s="39" customFormat="1" ht="31.5" customHeight="1" x14ac:dyDescent="0.3">
      <c r="B42" s="157"/>
      <c r="C42" s="547" t="s">
        <v>360</v>
      </c>
      <c r="D42" s="547"/>
      <c r="E42" s="548"/>
      <c r="K42" s="29"/>
      <c r="L42" s="29"/>
      <c r="M42" s="29"/>
      <c r="N42" s="29"/>
      <c r="O42" s="29"/>
    </row>
    <row r="43" spans="2:15" s="39" customFormat="1" ht="27" customHeight="1" thickBot="1" x14ac:dyDescent="0.35">
      <c r="B43" s="158" t="s">
        <v>117</v>
      </c>
      <c r="C43" s="236" t="s">
        <v>575</v>
      </c>
      <c r="D43" s="208"/>
      <c r="E43" s="237" t="s">
        <v>563</v>
      </c>
      <c r="K43" s="29"/>
      <c r="L43" s="29"/>
      <c r="M43" s="29"/>
      <c r="N43" s="29"/>
      <c r="O43" s="29"/>
    </row>
    <row r="44" spans="2:15" x14ac:dyDescent="0.3">
      <c r="B44" s="174" t="s">
        <v>118</v>
      </c>
      <c r="C44" s="1"/>
      <c r="D44" s="33"/>
      <c r="E44" s="263"/>
    </row>
    <row r="45" spans="2:15" s="39" customFormat="1" x14ac:dyDescent="0.3">
      <c r="B45" s="174" t="s">
        <v>119</v>
      </c>
      <c r="C45" s="4"/>
      <c r="D45" s="33"/>
      <c r="E45" s="187"/>
      <c r="K45" s="29"/>
      <c r="L45" s="29"/>
      <c r="O45" s="29"/>
    </row>
    <row r="46" spans="2:15" x14ac:dyDescent="0.3">
      <c r="B46" s="174" t="s">
        <v>121</v>
      </c>
      <c r="C46" s="4"/>
      <c r="D46" s="33"/>
      <c r="E46" s="187"/>
      <c r="M46" s="39"/>
      <c r="N46" s="39"/>
      <c r="O46" s="39"/>
    </row>
    <row r="47" spans="2:15" x14ac:dyDescent="0.3">
      <c r="B47" s="174" t="s">
        <v>123</v>
      </c>
      <c r="C47" s="4"/>
      <c r="D47" s="33"/>
      <c r="E47" s="187"/>
      <c r="M47" s="39"/>
      <c r="N47" s="39"/>
      <c r="O47" s="39"/>
    </row>
    <row r="48" spans="2:15" x14ac:dyDescent="0.3">
      <c r="B48" s="176" t="s">
        <v>124</v>
      </c>
      <c r="C48" s="45">
        <f>SUM(C44:C47)</f>
        <v>0</v>
      </c>
      <c r="D48" s="33"/>
      <c r="E48" s="177">
        <f>SUM(E44:E47)</f>
        <v>0</v>
      </c>
      <c r="M48" s="39"/>
      <c r="N48" s="39"/>
      <c r="O48" s="39"/>
    </row>
    <row r="49" spans="2:15" x14ac:dyDescent="0.3">
      <c r="B49" s="157"/>
      <c r="C49" s="46"/>
      <c r="D49" s="33"/>
      <c r="E49" s="178"/>
      <c r="M49" s="39"/>
      <c r="N49" s="39"/>
      <c r="O49" s="39"/>
    </row>
    <row r="50" spans="2:15" s="39" customFormat="1" x14ac:dyDescent="0.3">
      <c r="B50" s="179" t="s">
        <v>127</v>
      </c>
      <c r="C50" s="1"/>
      <c r="D50" s="33"/>
      <c r="E50" s="263"/>
      <c r="K50" s="29"/>
      <c r="L50" s="29"/>
    </row>
    <row r="51" spans="2:15" x14ac:dyDescent="0.3">
      <c r="B51" s="180" t="s">
        <v>361</v>
      </c>
      <c r="C51" s="4"/>
      <c r="D51" s="33"/>
      <c r="E51" s="187"/>
      <c r="M51" s="39"/>
      <c r="N51" s="39"/>
      <c r="O51" s="39"/>
    </row>
    <row r="52" spans="2:15" s="39" customFormat="1" x14ac:dyDescent="0.3">
      <c r="B52" s="181" t="s">
        <v>362</v>
      </c>
      <c r="C52" s="4"/>
      <c r="D52" s="33"/>
      <c r="E52" s="187"/>
      <c r="K52" s="29"/>
      <c r="L52" s="29"/>
    </row>
    <row r="53" spans="2:15" s="39" customFormat="1" ht="15.75" customHeight="1" x14ac:dyDescent="0.3">
      <c r="B53" s="181" t="s">
        <v>133</v>
      </c>
      <c r="C53" s="2"/>
      <c r="D53" s="33"/>
      <c r="E53" s="264"/>
      <c r="K53" s="29"/>
      <c r="L53" s="29"/>
    </row>
    <row r="54" spans="2:15" ht="14.25" customHeight="1" x14ac:dyDescent="0.3">
      <c r="B54" s="176" t="s">
        <v>135</v>
      </c>
      <c r="C54" s="45">
        <f>SUM(C50:C53)</f>
        <v>0</v>
      </c>
      <c r="D54" s="33"/>
      <c r="E54" s="177">
        <f>SUM(E50:E53)</f>
        <v>0</v>
      </c>
      <c r="O54" s="39"/>
    </row>
    <row r="55" spans="2:15" ht="12.75" customHeight="1" x14ac:dyDescent="0.3">
      <c r="B55" s="176"/>
      <c r="C55" s="45"/>
      <c r="D55" s="33"/>
      <c r="E55" s="177"/>
    </row>
    <row r="56" spans="2:15" x14ac:dyDescent="0.3">
      <c r="B56" s="176" t="s">
        <v>137</v>
      </c>
      <c r="C56" s="4"/>
      <c r="D56" s="33"/>
      <c r="E56" s="175"/>
    </row>
    <row r="57" spans="2:15" x14ac:dyDescent="0.3">
      <c r="B57" s="176"/>
      <c r="C57" s="45"/>
      <c r="D57" s="33"/>
      <c r="E57" s="177"/>
    </row>
    <row r="58" spans="2:15" x14ac:dyDescent="0.3">
      <c r="B58" s="176" t="s">
        <v>140</v>
      </c>
      <c r="C58" s="4"/>
      <c r="D58" s="33"/>
      <c r="E58" s="175"/>
    </row>
    <row r="59" spans="2:15" x14ac:dyDescent="0.3">
      <c r="B59" s="157"/>
      <c r="C59" s="46"/>
      <c r="D59" s="33"/>
      <c r="E59" s="178"/>
    </row>
    <row r="60" spans="2:15" x14ac:dyDescent="0.3">
      <c r="B60" s="183" t="s">
        <v>142</v>
      </c>
      <c r="C60" s="45">
        <f>SUM(C48,C54,C56,C58)</f>
        <v>0</v>
      </c>
      <c r="D60" s="33"/>
      <c r="E60" s="177">
        <f>SUM(E48,E54,E56,E58)</f>
        <v>0</v>
      </c>
    </row>
    <row r="61" spans="2:15" s="39" customFormat="1" x14ac:dyDescent="0.3">
      <c r="B61" s="184"/>
      <c r="C61" s="46"/>
      <c r="D61" s="33"/>
      <c r="E61" s="178"/>
      <c r="K61" s="29"/>
      <c r="L61" s="29"/>
      <c r="M61" s="29"/>
      <c r="N61" s="29"/>
      <c r="O61" s="29"/>
    </row>
    <row r="62" spans="2:15" ht="12" customHeight="1" x14ac:dyDescent="0.3">
      <c r="B62" s="185" t="s">
        <v>363</v>
      </c>
      <c r="C62" s="4"/>
      <c r="D62" s="33"/>
      <c r="E62" s="187"/>
    </row>
    <row r="63" spans="2:15" s="39" customFormat="1" ht="10.5" customHeight="1" x14ac:dyDescent="0.3">
      <c r="B63" s="185" t="s">
        <v>153</v>
      </c>
      <c r="C63" s="4"/>
      <c r="D63" s="33"/>
      <c r="E63" s="187"/>
      <c r="K63" s="29"/>
      <c r="L63" s="29"/>
      <c r="M63" s="29"/>
      <c r="N63" s="29"/>
      <c r="O63" s="29"/>
    </row>
    <row r="64" spans="2:15" s="39" customFormat="1" ht="10.5" customHeight="1" x14ac:dyDescent="0.3">
      <c r="B64" s="185" t="s">
        <v>155</v>
      </c>
      <c r="C64" s="4"/>
      <c r="D64" s="33"/>
      <c r="E64" s="187"/>
      <c r="K64" s="29"/>
      <c r="L64" s="29"/>
      <c r="M64" s="29"/>
      <c r="N64" s="29"/>
      <c r="O64" s="29"/>
    </row>
    <row r="65" spans="2:15" s="39" customFormat="1" ht="10.5" customHeight="1" x14ac:dyDescent="0.3">
      <c r="B65" s="186" t="s">
        <v>157</v>
      </c>
      <c r="C65" s="4"/>
      <c r="D65" s="33"/>
      <c r="E65" s="187"/>
      <c r="K65" s="29"/>
      <c r="L65" s="29"/>
      <c r="M65" s="29"/>
      <c r="N65" s="29"/>
      <c r="O65" s="29"/>
    </row>
    <row r="66" spans="2:15" s="39" customFormat="1" ht="10.5" customHeight="1" x14ac:dyDescent="0.3">
      <c r="B66" s="185" t="s">
        <v>158</v>
      </c>
      <c r="C66" s="4"/>
      <c r="D66" s="33"/>
      <c r="E66" s="187"/>
      <c r="K66" s="29"/>
      <c r="L66" s="29"/>
      <c r="M66" s="29"/>
      <c r="N66" s="29"/>
      <c r="O66" s="29"/>
    </row>
    <row r="67" spans="2:15" s="39" customFormat="1" ht="10.5" customHeight="1" x14ac:dyDescent="0.3">
      <c r="B67" s="163" t="s">
        <v>160</v>
      </c>
      <c r="C67" s="45">
        <f>SUM(C62,C63:C64,C66:C66)</f>
        <v>0</v>
      </c>
      <c r="D67" s="33"/>
      <c r="E67" s="177">
        <f>SUM(E62,E63:E64,E66:E66)</f>
        <v>0</v>
      </c>
      <c r="K67" s="29"/>
      <c r="L67" s="29"/>
      <c r="M67" s="29"/>
      <c r="N67" s="29"/>
      <c r="O67" s="29"/>
    </row>
    <row r="68" spans="2:15" ht="12.75" customHeight="1" x14ac:dyDescent="0.3">
      <c r="B68" s="160"/>
      <c r="C68" s="46"/>
      <c r="D68" s="33"/>
      <c r="E68" s="178"/>
    </row>
    <row r="69" spans="2:15" s="39" customFormat="1" x14ac:dyDescent="0.3">
      <c r="B69" s="163" t="s">
        <v>163</v>
      </c>
      <c r="C69" s="4"/>
      <c r="D69" s="33"/>
      <c r="E69" s="187"/>
      <c r="K69" s="29"/>
      <c r="L69" s="29"/>
      <c r="M69" s="29"/>
      <c r="N69" s="29"/>
      <c r="O69" s="29"/>
    </row>
    <row r="70" spans="2:15" x14ac:dyDescent="0.3">
      <c r="B70" s="163"/>
      <c r="C70" s="46"/>
      <c r="D70" s="33"/>
      <c r="E70" s="178"/>
    </row>
    <row r="71" spans="2:15" s="39" customFormat="1" ht="12.75" customHeight="1" x14ac:dyDescent="0.3">
      <c r="B71" s="163" t="s">
        <v>166</v>
      </c>
      <c r="C71" s="5"/>
      <c r="D71" s="33"/>
      <c r="E71" s="166"/>
      <c r="K71" s="29"/>
      <c r="L71" s="29"/>
      <c r="M71" s="29"/>
      <c r="N71" s="29"/>
      <c r="O71" s="29"/>
    </row>
    <row r="72" spans="2:15" s="39" customFormat="1" x14ac:dyDescent="0.3">
      <c r="B72" s="160"/>
      <c r="C72" s="46"/>
      <c r="D72" s="33"/>
      <c r="E72" s="178"/>
      <c r="K72" s="29"/>
      <c r="L72" s="29"/>
      <c r="M72" s="29"/>
      <c r="N72" s="29"/>
      <c r="O72" s="29"/>
    </row>
    <row r="73" spans="2:15" s="39" customFormat="1" x14ac:dyDescent="0.3">
      <c r="B73" s="168" t="s">
        <v>168</v>
      </c>
      <c r="C73" s="4"/>
      <c r="D73" s="33"/>
      <c r="E73" s="187"/>
      <c r="K73" s="29"/>
      <c r="L73" s="29"/>
      <c r="M73" s="29"/>
      <c r="N73" s="29"/>
      <c r="O73" s="29"/>
    </row>
    <row r="74" spans="2:15" s="39" customFormat="1" x14ac:dyDescent="0.3">
      <c r="B74" s="188" t="s">
        <v>170</v>
      </c>
      <c r="C74" s="4"/>
      <c r="D74" s="33"/>
      <c r="E74" s="175"/>
      <c r="K74" s="29"/>
      <c r="L74" s="29"/>
      <c r="M74" s="29"/>
      <c r="N74" s="29"/>
      <c r="O74" s="29"/>
    </row>
    <row r="75" spans="2:15" s="39" customFormat="1" x14ac:dyDescent="0.3">
      <c r="B75" s="168" t="s">
        <v>172</v>
      </c>
      <c r="C75" s="4"/>
      <c r="D75" s="33"/>
      <c r="E75" s="187"/>
      <c r="K75" s="29"/>
      <c r="L75" s="29"/>
      <c r="M75" s="29"/>
      <c r="N75" s="29"/>
      <c r="O75" s="29"/>
    </row>
    <row r="76" spans="2:15" s="39" customFormat="1" x14ac:dyDescent="0.3">
      <c r="B76" s="188" t="s">
        <v>174</v>
      </c>
      <c r="C76" s="4"/>
      <c r="D76" s="33"/>
      <c r="E76" s="175"/>
      <c r="K76" s="29"/>
      <c r="L76" s="29"/>
      <c r="M76" s="29"/>
      <c r="N76" s="29"/>
      <c r="O76" s="29"/>
    </row>
    <row r="77" spans="2:15" s="39" customFormat="1" x14ac:dyDescent="0.3">
      <c r="B77" s="188" t="s">
        <v>341</v>
      </c>
      <c r="C77" s="4"/>
      <c r="D77" s="33"/>
      <c r="E77" s="175"/>
      <c r="K77" s="29"/>
      <c r="L77" s="29"/>
      <c r="M77" s="29"/>
      <c r="N77" s="29"/>
      <c r="O77" s="29"/>
    </row>
    <row r="78" spans="2:15" s="39" customFormat="1" x14ac:dyDescent="0.3">
      <c r="B78" s="163" t="s">
        <v>177</v>
      </c>
      <c r="C78" s="45">
        <f>SUM(C73,C75)</f>
        <v>0</v>
      </c>
      <c r="D78" s="33"/>
      <c r="E78" s="177">
        <f>SUM(E73,E75)</f>
        <v>0</v>
      </c>
      <c r="K78" s="29"/>
      <c r="L78" s="29"/>
      <c r="M78" s="29"/>
      <c r="N78" s="29"/>
      <c r="O78" s="29"/>
    </row>
    <row r="79" spans="2:15" s="39" customFormat="1" ht="11.25" customHeight="1" x14ac:dyDescent="0.3">
      <c r="B79" s="163"/>
      <c r="C79" s="45"/>
      <c r="D79" s="33"/>
      <c r="E79" s="177"/>
      <c r="G79" s="29"/>
      <c r="K79" s="29"/>
      <c r="L79" s="29"/>
      <c r="M79" s="29"/>
      <c r="N79" s="29"/>
      <c r="O79" s="29"/>
    </row>
    <row r="80" spans="2:15" s="39" customFormat="1" ht="12" customHeight="1" x14ac:dyDescent="0.3">
      <c r="B80" s="163" t="s">
        <v>180</v>
      </c>
      <c r="C80" s="4"/>
      <c r="D80" s="33"/>
      <c r="E80" s="175"/>
      <c r="K80" s="29"/>
      <c r="L80" s="29"/>
      <c r="M80" s="29"/>
      <c r="N80" s="29"/>
      <c r="O80" s="29"/>
    </row>
    <row r="81" spans="2:15" s="39" customFormat="1" x14ac:dyDescent="0.3">
      <c r="B81" s="163"/>
      <c r="C81" s="45"/>
      <c r="D81" s="33"/>
      <c r="E81" s="177"/>
      <c r="K81" s="29"/>
      <c r="L81" s="29"/>
      <c r="M81" s="29"/>
      <c r="N81" s="29"/>
      <c r="O81" s="29"/>
    </row>
    <row r="82" spans="2:15" ht="12" customHeight="1" x14ac:dyDescent="0.3">
      <c r="B82" s="267" t="s">
        <v>183</v>
      </c>
      <c r="C82" s="4"/>
      <c r="D82" s="33"/>
      <c r="E82" s="175"/>
    </row>
    <row r="83" spans="2:15" s="39" customFormat="1" ht="15.75" customHeight="1" x14ac:dyDescent="0.3">
      <c r="B83" s="157"/>
      <c r="C83" s="46"/>
      <c r="D83" s="33"/>
      <c r="E83" s="178"/>
      <c r="K83" s="29"/>
      <c r="L83" s="29"/>
      <c r="M83" s="29"/>
      <c r="N83" s="29"/>
      <c r="O83" s="29"/>
    </row>
    <row r="84" spans="2:15" s="39" customFormat="1" x14ac:dyDescent="0.3">
      <c r="B84" s="163" t="s">
        <v>186</v>
      </c>
      <c r="C84" s="45">
        <f>SUM(C67,C69,C71,C78,C80,C82)</f>
        <v>0</v>
      </c>
      <c r="D84" s="33"/>
      <c r="E84" s="177">
        <f>SUM(E67,E69,E71,E78,E80,E82)</f>
        <v>0</v>
      </c>
      <c r="K84" s="29"/>
      <c r="L84" s="29"/>
      <c r="M84" s="29"/>
      <c r="N84" s="29"/>
      <c r="O84" s="29"/>
    </row>
    <row r="85" spans="2:15" s="39" customFormat="1" x14ac:dyDescent="0.3">
      <c r="B85" s="163"/>
      <c r="C85" s="49"/>
      <c r="D85" s="33"/>
      <c r="E85" s="189"/>
      <c r="K85" s="29"/>
      <c r="L85" s="29"/>
      <c r="M85" s="29"/>
      <c r="N85" s="29"/>
      <c r="O85" s="29"/>
    </row>
    <row r="86" spans="2:15" ht="14.25" customHeight="1" x14ac:dyDescent="0.3">
      <c r="B86" s="268" t="s">
        <v>189</v>
      </c>
      <c r="C86" s="50" t="str">
        <f>IF(ROUND((C60-C84)/2,1)=0,"Balansas",C60-C84)</f>
        <v>Balansas</v>
      </c>
      <c r="D86" s="33"/>
      <c r="E86" s="190" t="str">
        <f>IF(ROUND((E60-E84)/2,1)=0,"Balansas",E60-E84)</f>
        <v>Balansas</v>
      </c>
    </row>
    <row r="87" spans="2:15" ht="5.25" customHeight="1" x14ac:dyDescent="0.3">
      <c r="B87" s="157"/>
      <c r="C87" s="33"/>
      <c r="D87" s="33"/>
      <c r="E87" s="173"/>
    </row>
    <row r="88" spans="2:15" x14ac:dyDescent="0.3">
      <c r="B88" s="157"/>
      <c r="C88" s="33"/>
      <c r="D88" s="33"/>
      <c r="E88" s="173"/>
    </row>
    <row r="89" spans="2:15" ht="12.75" customHeight="1" x14ac:dyDescent="0.3">
      <c r="B89" s="269"/>
      <c r="C89" s="33"/>
      <c r="D89" s="33"/>
      <c r="E89" s="173"/>
    </row>
    <row r="90" spans="2:15" ht="26.25" customHeight="1" x14ac:dyDescent="0.3">
      <c r="B90" s="270"/>
      <c r="C90" s="707" t="s">
        <v>360</v>
      </c>
      <c r="D90" s="707"/>
      <c r="E90" s="708"/>
    </row>
    <row r="91" spans="2:15" ht="27" customHeight="1" thickBot="1" x14ac:dyDescent="0.35">
      <c r="B91" s="271" t="s">
        <v>195</v>
      </c>
      <c r="C91" s="208" t="str">
        <f>C27</f>
        <v>Praėjęs Ataskaitinis laikotarpis 2024 m.</v>
      </c>
      <c r="D91" s="208"/>
      <c r="E91" s="209" t="str">
        <f>E27</f>
        <v>Ataskaitinis laikotarpis 2025 m.</v>
      </c>
    </row>
    <row r="92" spans="2:15" s="39" customFormat="1" ht="24" x14ac:dyDescent="0.3">
      <c r="B92" s="193" t="s">
        <v>197</v>
      </c>
      <c r="C92" s="4"/>
      <c r="D92" s="33"/>
      <c r="E92" s="187"/>
      <c r="K92" s="29"/>
      <c r="L92" s="29"/>
      <c r="M92" s="29"/>
      <c r="N92" s="29"/>
      <c r="O92" s="29"/>
    </row>
    <row r="93" spans="2:15" s="39" customFormat="1" x14ac:dyDescent="0.3">
      <c r="B93" s="272"/>
      <c r="C93" s="273"/>
      <c r="D93" s="10"/>
      <c r="E93" s="274"/>
      <c r="K93" s="29"/>
      <c r="L93" s="29"/>
      <c r="M93" s="29"/>
      <c r="N93" s="29"/>
      <c r="O93" s="29"/>
    </row>
    <row r="94" spans="2:15" s="39" customFormat="1" x14ac:dyDescent="0.3">
      <c r="B94" s="195" t="s">
        <v>200</v>
      </c>
      <c r="C94" s="4"/>
      <c r="D94" s="33"/>
      <c r="E94" s="175"/>
      <c r="K94" s="29"/>
      <c r="L94" s="29"/>
      <c r="M94" s="29"/>
      <c r="N94" s="29"/>
      <c r="O94" s="29"/>
    </row>
    <row r="95" spans="2:15" s="39" customFormat="1" ht="14.25" customHeight="1" x14ac:dyDescent="0.3">
      <c r="B95" s="157"/>
      <c r="C95" s="46"/>
      <c r="D95" s="10"/>
      <c r="E95" s="178"/>
      <c r="K95" s="29"/>
      <c r="L95" s="29"/>
      <c r="M95" s="29"/>
      <c r="N95" s="29"/>
      <c r="O95" s="29"/>
    </row>
    <row r="96" spans="2:15" s="39" customFormat="1" x14ac:dyDescent="0.3">
      <c r="B96" s="275" t="s">
        <v>364</v>
      </c>
      <c r="C96" s="4"/>
      <c r="D96" s="33"/>
      <c r="E96" s="175"/>
      <c r="K96" s="29"/>
      <c r="L96" s="29"/>
      <c r="M96" s="29"/>
      <c r="N96" s="29"/>
      <c r="O96" s="29"/>
    </row>
    <row r="97" spans="2:15" s="39" customFormat="1" ht="14.25" customHeight="1" x14ac:dyDescent="0.3">
      <c r="B97" s="157"/>
      <c r="C97" s="46"/>
      <c r="D97" s="10"/>
      <c r="E97" s="178"/>
      <c r="K97" s="29"/>
      <c r="L97" s="29"/>
      <c r="M97" s="29"/>
      <c r="N97" s="29"/>
      <c r="O97" s="29"/>
    </row>
    <row r="98" spans="2:15" s="39" customFormat="1" x14ac:dyDescent="0.3">
      <c r="B98" s="194" t="s">
        <v>365</v>
      </c>
      <c r="C98" s="4"/>
      <c r="D98" s="33"/>
      <c r="E98" s="175"/>
      <c r="K98" s="29"/>
      <c r="L98" s="29"/>
      <c r="M98" s="29"/>
      <c r="N98" s="29"/>
      <c r="O98" s="29"/>
    </row>
    <row r="99" spans="2:15" ht="16.5" customHeight="1" x14ac:dyDescent="0.3">
      <c r="B99" s="157"/>
      <c r="C99" s="10"/>
      <c r="D99" s="10"/>
      <c r="E99" s="276"/>
    </row>
    <row r="100" spans="2:15" s="39" customFormat="1" ht="25.5" customHeight="1" thickBot="1" x14ac:dyDescent="0.35">
      <c r="B100" s="158" t="s">
        <v>209</v>
      </c>
      <c r="C100" s="36" t="str">
        <f>C27</f>
        <v>Praėjęs Ataskaitinis laikotarpis 2024 m.</v>
      </c>
      <c r="D100" s="36"/>
      <c r="E100" s="159" t="str">
        <f>E27</f>
        <v>Ataskaitinis laikotarpis 2025 m.</v>
      </c>
      <c r="K100" s="29"/>
      <c r="L100" s="29"/>
      <c r="M100" s="29"/>
      <c r="N100" s="29"/>
      <c r="O100" s="29"/>
    </row>
    <row r="101" spans="2:15" s="39" customFormat="1" ht="12.75" customHeight="1" x14ac:dyDescent="0.3">
      <c r="B101" s="196" t="s">
        <v>210</v>
      </c>
      <c r="C101" s="59"/>
      <c r="D101" s="132"/>
      <c r="E101" s="197"/>
      <c r="K101" s="29"/>
      <c r="L101" s="29"/>
      <c r="M101" s="29"/>
      <c r="N101" s="29"/>
      <c r="O101" s="29"/>
    </row>
    <row r="102" spans="2:15" s="39" customFormat="1" ht="23.25" customHeight="1" x14ac:dyDescent="0.3">
      <c r="B102" s="198" t="s">
        <v>211</v>
      </c>
      <c r="C102" s="60"/>
      <c r="D102" s="47"/>
      <c r="E102" s="175"/>
      <c r="K102" s="29"/>
      <c r="L102" s="29"/>
      <c r="M102" s="29"/>
      <c r="N102" s="29"/>
      <c r="O102" s="29"/>
    </row>
    <row r="103" spans="2:15" ht="24.75" customHeight="1" x14ac:dyDescent="0.3">
      <c r="B103" s="196" t="s">
        <v>213</v>
      </c>
      <c r="C103" s="60"/>
      <c r="D103" s="33"/>
      <c r="E103" s="187"/>
    </row>
    <row r="104" spans="2:15" ht="24" x14ac:dyDescent="0.3">
      <c r="B104" s="277" t="s">
        <v>215</v>
      </c>
      <c r="C104" s="116"/>
      <c r="D104" s="58"/>
      <c r="E104" s="199"/>
    </row>
    <row r="105" spans="2:15" ht="13.5" customHeight="1" x14ac:dyDescent="0.3">
      <c r="B105" s="278"/>
      <c r="C105" s="33"/>
      <c r="D105" s="10"/>
      <c r="E105" s="173"/>
    </row>
    <row r="106" spans="2:15" ht="30.75" customHeight="1" x14ac:dyDescent="0.3">
      <c r="B106" s="279"/>
      <c r="C106" s="547" t="s">
        <v>360</v>
      </c>
      <c r="D106" s="547"/>
      <c r="E106" s="548"/>
    </row>
    <row r="107" spans="2:15" ht="14.25" customHeight="1" thickBot="1" x14ac:dyDescent="0.35">
      <c r="B107" s="158" t="s">
        <v>216</v>
      </c>
      <c r="C107" s="36"/>
      <c r="D107" s="36"/>
      <c r="E107" s="159"/>
    </row>
    <row r="108" spans="2:15" ht="93.75" customHeight="1" x14ac:dyDescent="0.3">
      <c r="B108" s="201" t="s">
        <v>218</v>
      </c>
      <c r="C108" s="557"/>
      <c r="D108" s="557"/>
      <c r="E108" s="709"/>
    </row>
    <row r="109" spans="2:15" ht="12.75" hidden="1" customHeight="1" x14ac:dyDescent="0.3">
      <c r="B109" s="200"/>
      <c r="C109" s="33"/>
      <c r="D109" s="33"/>
      <c r="E109" s="173"/>
    </row>
    <row r="110" spans="2:15" ht="15.75" customHeight="1" thickBot="1" x14ac:dyDescent="0.35">
      <c r="B110" s="280"/>
      <c r="C110" s="53"/>
      <c r="D110" s="53"/>
      <c r="E110" s="281"/>
    </row>
    <row r="111" spans="2:15" ht="14.25" customHeight="1" x14ac:dyDescent="0.3">
      <c r="B111" s="157"/>
      <c r="C111" s="33"/>
      <c r="D111" s="33"/>
      <c r="E111" s="173"/>
    </row>
    <row r="112" spans="2:15" x14ac:dyDescent="0.3">
      <c r="B112" s="142" t="s">
        <v>223</v>
      </c>
      <c r="C112" s="82"/>
      <c r="D112" s="82"/>
      <c r="E112" s="202"/>
    </row>
    <row r="113" spans="2:5" x14ac:dyDescent="0.3">
      <c r="B113" s="157" t="s">
        <v>225</v>
      </c>
      <c r="C113" s="710"/>
      <c r="D113" s="711"/>
      <c r="E113" s="712"/>
    </row>
    <row r="114" spans="2:5" x14ac:dyDescent="0.3">
      <c r="B114" s="157" t="s">
        <v>227</v>
      </c>
      <c r="C114" s="565"/>
      <c r="D114" s="565"/>
      <c r="E114" s="704"/>
    </row>
    <row r="115" spans="2:5" x14ac:dyDescent="0.3">
      <c r="B115" s="203" t="s">
        <v>229</v>
      </c>
      <c r="C115" s="545"/>
      <c r="D115" s="545"/>
      <c r="E115" s="705"/>
    </row>
    <row r="116" spans="2:5" x14ac:dyDescent="0.3">
      <c r="B116" s="204" t="s">
        <v>231</v>
      </c>
      <c r="C116" s="555"/>
      <c r="D116" s="555"/>
      <c r="E116" s="706"/>
    </row>
    <row r="117" spans="2:5" ht="12.5" thickBot="1" x14ac:dyDescent="0.35">
      <c r="B117" s="205"/>
      <c r="C117" s="206"/>
      <c r="D117" s="206"/>
      <c r="E117" s="207"/>
    </row>
    <row r="120" spans="2:5" ht="14.25" customHeight="1" x14ac:dyDescent="0.3"/>
    <row r="122" spans="2:5" ht="15" customHeight="1" x14ac:dyDescent="0.3"/>
    <row r="125" spans="2:5" ht="12" customHeight="1" x14ac:dyDescent="0.3"/>
    <row r="126" spans="2:5" ht="86.25" customHeight="1" x14ac:dyDescent="0.3"/>
    <row r="129" ht="13.5" customHeight="1" x14ac:dyDescent="0.3"/>
    <row r="134" ht="30" customHeight="1" x14ac:dyDescent="0.3"/>
    <row r="135" ht="1.9" customHeight="1" x14ac:dyDescent="0.3"/>
    <row r="136" ht="8.25" customHeight="1" x14ac:dyDescent="0.3"/>
  </sheetData>
  <sheetProtection algorithmName="SHA-512" hashValue="zc9K8/wjVKRo1qQpEtph2cZK+H7+nQ/YhBrINIYowbzdS/UoZBAlhFpADmz2SY4f+QKapS0P1qp9pTGQNjaSGw==" saltValue="h9CaFBoZcrTgQmst7mOmcA==" spinCount="100000" sheet="1" selectLockedCells="1"/>
  <dataConsolidate/>
  <mergeCells count="27">
    <mergeCell ref="C10:E10"/>
    <mergeCell ref="D2:E2"/>
    <mergeCell ref="B4:E4"/>
    <mergeCell ref="C6:E6"/>
    <mergeCell ref="C7:E7"/>
    <mergeCell ref="C8:E8"/>
    <mergeCell ref="C25:E25"/>
    <mergeCell ref="C11:E11"/>
    <mergeCell ref="C13:E13"/>
    <mergeCell ref="C14:D14"/>
    <mergeCell ref="C15:D15"/>
    <mergeCell ref="C16:D16"/>
    <mergeCell ref="C17:D17"/>
    <mergeCell ref="C18:D18"/>
    <mergeCell ref="C19:D19"/>
    <mergeCell ref="C20:D20"/>
    <mergeCell ref="C22:E22"/>
    <mergeCell ref="C24:E24"/>
    <mergeCell ref="C114:E114"/>
    <mergeCell ref="C115:E115"/>
    <mergeCell ref="C116:E116"/>
    <mergeCell ref="C26:E26"/>
    <mergeCell ref="C42:E42"/>
    <mergeCell ref="C90:E90"/>
    <mergeCell ref="C106:E106"/>
    <mergeCell ref="C108:E108"/>
    <mergeCell ref="C113:E113"/>
  </mergeCells>
  <conditionalFormatting sqref="C86 E86">
    <cfRule type="cellIs" dxfId="1" priority="1" stopIfTrue="1" operator="notEqual">
      <formula>"Balansas"</formula>
    </cfRule>
  </conditionalFormatting>
  <dataValidations count="19">
    <dataValidation allowBlank="1" showInputMessage="1" showErrorMessage="1" prompt="Nurodykite, kokią išleistų akcijų dalį atitinkamas akcininkas valdė nurodytą dieną (pvz.: jeigu vienas akcininkas valdo 12,34 proc., į laukelį įrašykite „12,34“)._x000a_Akcijų dalį nurodykite šimtųjų tikslumu." sqref="E14:E19" xr:uid="{00000000-0002-0000-0500-000000000000}"/>
    <dataValidation allowBlank="1" showInputMessage="1" showErrorMessage="1" prompt="Įrašykite akcininko pavadinimą." sqref="C14:D19" xr:uid="{00000000-0002-0000-0500-000001000000}"/>
    <dataValidation allowBlank="1" showInputMessage="1" showErrorMessage="1" prompt="Jei įmonės teisinė forma yra AB arba UAB, nurodykite penkis didžiausius bendrovės akcininkus; jei įmonės teisinė forma yra VĮ, šios dalies pildyti nereikia." sqref="B14" xr:uid="{00000000-0002-0000-0500-000002000000}"/>
    <dataValidation allowBlank="1" showInputMessage="1" showErrorMessage="1" prompt="Pildoma, jei įmonės balanse šis turtas pateikiamas atskirai nuo ilgalaikio ir trumpalaikio turto." sqref="B58:E58" xr:uid="{00000000-0002-0000-0500-000003000000}"/>
    <dataValidation allowBlank="1" showInputMessage="1" showErrorMessage="1" prompt="Į šią sumą turi būti įtraukti ilgalaikiai nuomos įsipareigojimai" sqref="B74:E74" xr:uid="{00000000-0002-0000-0500-000004000000}"/>
    <dataValidation allowBlank="1" showInputMessage="1" showErrorMessage="1" prompt="Į šią sumą turi būti įtraukta nuomos įsipareigojimo einamųjų metų dalis." sqref="B76:E76" xr:uid="{00000000-0002-0000-0500-000005000000}"/>
    <dataValidation allowBlank="1" showInputMessage="1" showErrorMessage="1" prompt="Pildoma, jei įmonės balanse šie įsipareigojimai pateikiami atskirai nuo ilgalaikių ir trumpalaikių įsipareigojimų." sqref="B82:E82" xr:uid="{00000000-0002-0000-0500-000006000000}"/>
    <dataValidation allowBlank="1" showInputMessage="1" showErrorMessage="1" prompt="Jei balansas susibalansuoja, matysite žodį „Balansas“; jei nesibalansuoja - matysite disbalanso dydį (skirtumą)." sqref="B86:E86" xr:uid="{00000000-0002-0000-0500-000007000000}"/>
    <dataValidation allowBlank="1" showInputMessage="1" showErrorMessage="1" prompt="Nurodomi už ataskaitinio laikotarpio rezultatus paskirti dividendai (pelno įmokos), o ne faktiškai ataskaitiniu laikotarpiu išmokėti dividendai (pelno įmokos) už ankstesnio laikotarpio rezultatus" sqref="B98:E98" xr:uid="{00000000-0002-0000-0500-000008000000}"/>
    <dataValidation allowBlank="1" showInputMessage="1" showErrorMessage="1" prompt="Bendras darbuotojų (darbo sutarčių) skaičius; įskaičiuojami visi darbuotojai, įskaitant ir vadovus." sqref="B101:E101" xr:uid="{00000000-0002-0000-0500-000009000000}"/>
    <dataValidation allowBlank="1" showInputMessage="1" showErrorMessage="1" prompt="Šie duomenys reikalingi tuo atveju, jeigu apibendrintą ataskaitą rengiantys asmenys norėtų pasitikslinti/sužinoti daugiau informacijos apie įmonės veiklos rezultatus." sqref="C115:E115" xr:uid="{00000000-0002-0000-0500-00000A000000}"/>
    <dataValidation allowBlank="1" showInputMessage="1" showErrorMessage="1" prompt="Data, kai atsakingas asmuo patvirtina duomenų tikrumą._x000a__x000a_Data pateikiama formatu:_x000a_2019-12-31" sqref="C113:E113" xr:uid="{00000000-0002-0000-0500-00000B000000}"/>
    <dataValidation allowBlank="1" showErrorMessage="1" prompt="Savivaldybei nuosavybės teise priklausančių akcijų valdytoja" sqref="C22:E22" xr:uid="{00000000-0002-0000-0500-00000C000000}"/>
    <dataValidation allowBlank="1" showInputMessage="1" showErrorMessage="1" prompt="Nurodykite įmonės vyr. finansininko (vyr. buhalterio) vardą ir pavardę. Pareigų nurodyti nereikia." sqref="C11:E11" xr:uid="{00000000-0002-0000-0500-00000D000000}"/>
    <dataValidation allowBlank="1" showInputMessage="1" showErrorMessage="1" prompt="Nurodykite įmonės direktoriaus (generalinio direktoriaus) vardą ir pavardę. Pareigų nurodyti nereikia." sqref="C10:E10" xr:uid="{00000000-0002-0000-0500-00000E000000}"/>
    <dataValidation allowBlank="1" showErrorMessage="1" sqref="B25:B26" xr:uid="{00000000-0002-0000-0500-00000F000000}"/>
    <dataValidation type="whole" allowBlank="1" showErrorMessage="1" prompt="Nurodykite identifikacinį numerį (juridinio asmens kodą)" sqref="C8:E9" xr:uid="{00000000-0002-0000-0500-000010000000}">
      <formula1>0</formula1>
      <formula2>9999999999999990000</formula2>
    </dataValidation>
    <dataValidation allowBlank="1" showErrorMessage="1" prompt="Nurodykite įmonės teisinę formą (AB, UAB, VĮ), pasirinkdami iš sąrašo" sqref="C7:E7" xr:uid="{00000000-0002-0000-0500-000011000000}"/>
    <dataValidation type="list" allowBlank="1" showErrorMessage="1" prompt="Nurodykite pilną įmonės pavadinimą, pvz. Akcinė bendrovė „Pavyzdys“ ar Valstybės įmonė „Pavyzdys“" sqref="C6:E6" xr:uid="{00000000-0002-0000-0500-000012000000}">
      <formula1>$K$2:$K$7</formula1>
    </dataValidation>
  </dataValidations>
  <pageMargins left="0.7" right="0.7" top="0.75" bottom="0.75" header="0.3" footer="0.3"/>
  <pageSetup paperSize="9" scale="63" orientation="portrait" r:id="rId1"/>
  <rowBreaks count="1" manualBreakCount="1">
    <brk id="89" min="1" max="4" man="1"/>
  </rowBreaks>
  <colBreaks count="1" manualBreakCount="1">
    <brk id="5" max="11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sheetPr>
  <dimension ref="B1:O136"/>
  <sheetViews>
    <sheetView showGridLines="0" zoomScaleNormal="100" zoomScaleSheetLayoutView="100" zoomScalePageLayoutView="60" workbookViewId="0">
      <selection activeCell="C6" sqref="C6:E6"/>
    </sheetView>
  </sheetViews>
  <sheetFormatPr defaultColWidth="9.1796875" defaultRowHeight="12" x14ac:dyDescent="0.3"/>
  <cols>
    <col min="1" max="1" width="1.7265625" style="29" customWidth="1"/>
    <col min="2" max="2" width="61.7265625" style="29" customWidth="1"/>
    <col min="3" max="5" width="24.26953125" style="29" customWidth="1"/>
    <col min="6" max="6" width="6.453125" style="29" customWidth="1"/>
    <col min="7" max="8" width="9.1796875" style="29" customWidth="1"/>
    <col min="9" max="10" width="9.1796875" style="29" hidden="1" customWidth="1"/>
    <col min="11" max="11" width="28.26953125" style="29" hidden="1" customWidth="1"/>
    <col min="12" max="12" width="23.453125" style="29" hidden="1" customWidth="1"/>
    <col min="13" max="14" width="12.7265625" style="29" hidden="1" customWidth="1"/>
    <col min="15" max="15" width="31.453125" style="29" hidden="1" customWidth="1"/>
    <col min="16" max="17" width="0" style="29" hidden="1" customWidth="1"/>
    <col min="18" max="16384" width="9.1796875" style="29"/>
  </cols>
  <sheetData>
    <row r="1" spans="2:15" ht="9.65" customHeight="1" thickBot="1" x14ac:dyDescent="0.35"/>
    <row r="2" spans="2:15" ht="41.25" customHeight="1" x14ac:dyDescent="0.35">
      <c r="B2" s="254"/>
      <c r="C2" s="255"/>
      <c r="D2" s="718" t="s">
        <v>348</v>
      </c>
      <c r="E2" s="719"/>
      <c r="J2" s="29">
        <v>1</v>
      </c>
      <c r="K2" s="286" t="s">
        <v>386</v>
      </c>
      <c r="L2" s="287">
        <v>304148387</v>
      </c>
      <c r="M2" s="285" t="s">
        <v>1</v>
      </c>
      <c r="N2" s="285" t="s">
        <v>65</v>
      </c>
      <c r="O2" s="285" t="s">
        <v>65</v>
      </c>
    </row>
    <row r="3" spans="2:15" ht="29.5" customHeight="1" x14ac:dyDescent="0.35">
      <c r="B3" s="256"/>
      <c r="C3" s="257"/>
      <c r="D3" s="324" t="s">
        <v>587</v>
      </c>
      <c r="E3" s="325"/>
      <c r="K3" s="288" t="s">
        <v>388</v>
      </c>
      <c r="L3" s="288">
        <v>303042623</v>
      </c>
      <c r="M3" s="285" t="s">
        <v>1</v>
      </c>
      <c r="N3" s="288" t="s">
        <v>102</v>
      </c>
      <c r="O3" s="288" t="s">
        <v>102</v>
      </c>
    </row>
    <row r="4" spans="2:15" ht="14.25" customHeight="1" x14ac:dyDescent="0.35">
      <c r="B4" s="583" t="s">
        <v>358</v>
      </c>
      <c r="C4" s="584"/>
      <c r="D4" s="584"/>
      <c r="E4" s="585"/>
      <c r="K4" s="288" t="s">
        <v>389</v>
      </c>
      <c r="L4" s="288">
        <v>304923194</v>
      </c>
      <c r="M4" s="285" t="s">
        <v>1</v>
      </c>
      <c r="N4" s="288" t="s">
        <v>141</v>
      </c>
      <c r="O4" s="288" t="s">
        <v>141</v>
      </c>
    </row>
    <row r="5" spans="2:15" ht="14.25" customHeight="1" x14ac:dyDescent="0.35">
      <c r="B5" s="258"/>
      <c r="C5" s="259"/>
      <c r="D5" s="259"/>
      <c r="E5" s="260"/>
      <c r="K5" s="288" t="s">
        <v>544</v>
      </c>
      <c r="L5" s="288">
        <v>300073802</v>
      </c>
      <c r="M5" s="285" t="s">
        <v>1</v>
      </c>
      <c r="N5" s="288" t="s">
        <v>546</v>
      </c>
      <c r="O5" s="288"/>
    </row>
    <row r="6" spans="2:15" ht="18.5" x14ac:dyDescent="0.45">
      <c r="B6" s="144" t="s">
        <v>7</v>
      </c>
      <c r="C6" s="586"/>
      <c r="D6" s="586"/>
      <c r="E6" s="587"/>
      <c r="K6" s="29" t="s">
        <v>545</v>
      </c>
      <c r="L6" s="29">
        <v>183204042</v>
      </c>
      <c r="M6" s="39" t="s">
        <v>1</v>
      </c>
      <c r="N6" s="39" t="s">
        <v>546</v>
      </c>
    </row>
    <row r="7" spans="2:15" x14ac:dyDescent="0.3">
      <c r="B7" s="145" t="s">
        <v>9</v>
      </c>
      <c r="C7" s="576" t="str">
        <f>IFERROR(VLOOKUP(C6,$K$2:$M$6,3,FALSE),"")</f>
        <v/>
      </c>
      <c r="D7" s="576"/>
      <c r="E7" s="577"/>
      <c r="M7" s="39"/>
      <c r="N7" s="39"/>
      <c r="O7" s="39"/>
    </row>
    <row r="8" spans="2:15" x14ac:dyDescent="0.3">
      <c r="B8" s="146" t="s">
        <v>13</v>
      </c>
      <c r="C8" s="576" t="str">
        <f>IFERROR(VLOOKUP(C6,$K$2:$L$6,2,FALSE),"")</f>
        <v/>
      </c>
      <c r="D8" s="576"/>
      <c r="E8" s="577"/>
      <c r="O8" s="39"/>
    </row>
    <row r="9" spans="2:15" ht="12" customHeight="1" x14ac:dyDescent="0.3">
      <c r="B9" s="146" t="s">
        <v>16</v>
      </c>
      <c r="C9" s="134"/>
      <c r="D9" s="134"/>
      <c r="E9" s="261"/>
      <c r="K9" s="39"/>
      <c r="L9" s="39"/>
    </row>
    <row r="10" spans="2:15" ht="12" customHeight="1" x14ac:dyDescent="0.3">
      <c r="B10" s="146" t="s">
        <v>25</v>
      </c>
      <c r="C10" s="711"/>
      <c r="D10" s="711"/>
      <c r="E10" s="712"/>
    </row>
    <row r="11" spans="2:15" ht="12" customHeight="1" x14ac:dyDescent="0.3">
      <c r="B11" s="146" t="s">
        <v>29</v>
      </c>
      <c r="C11" s="713"/>
      <c r="D11" s="713"/>
      <c r="E11" s="714"/>
      <c r="K11" s="39"/>
      <c r="L11" s="39"/>
    </row>
    <row r="12" spans="2:15" ht="12" customHeight="1" x14ac:dyDescent="0.3">
      <c r="B12" s="146"/>
      <c r="C12" s="34"/>
      <c r="D12" s="34"/>
      <c r="E12" s="147"/>
      <c r="K12" s="39"/>
      <c r="L12" s="39"/>
    </row>
    <row r="13" spans="2:15" ht="12" customHeight="1" x14ac:dyDescent="0.3">
      <c r="B13" s="146"/>
      <c r="C13" s="580" t="s">
        <v>36</v>
      </c>
      <c r="D13" s="581"/>
      <c r="E13" s="582"/>
    </row>
    <row r="14" spans="2:15" ht="12" customHeight="1" x14ac:dyDescent="0.3">
      <c r="B14" s="146" t="s">
        <v>40</v>
      </c>
      <c r="C14" s="567" t="s">
        <v>330</v>
      </c>
      <c r="D14" s="567"/>
      <c r="E14" s="148" t="s">
        <v>41</v>
      </c>
    </row>
    <row r="15" spans="2:15" ht="12" customHeight="1" x14ac:dyDescent="0.3">
      <c r="B15" s="149" t="s">
        <v>45</v>
      </c>
      <c r="C15" s="568"/>
      <c r="D15" s="715"/>
      <c r="E15" s="150"/>
      <c r="M15" s="39"/>
      <c r="N15" s="39"/>
    </row>
    <row r="16" spans="2:15" ht="12" customHeight="1" x14ac:dyDescent="0.3">
      <c r="B16" s="149" t="s">
        <v>49</v>
      </c>
      <c r="C16" s="568"/>
      <c r="D16" s="715"/>
      <c r="E16" s="150"/>
      <c r="O16" s="39"/>
    </row>
    <row r="17" spans="2:15" ht="12" customHeight="1" x14ac:dyDescent="0.3">
      <c r="B17" s="149" t="s">
        <v>53</v>
      </c>
      <c r="C17" s="568"/>
      <c r="D17" s="715"/>
      <c r="E17" s="150"/>
      <c r="M17" s="39"/>
      <c r="N17" s="39"/>
    </row>
    <row r="18" spans="2:15" ht="12" customHeight="1" x14ac:dyDescent="0.3">
      <c r="B18" s="149" t="s">
        <v>56</v>
      </c>
      <c r="C18" s="568"/>
      <c r="D18" s="715"/>
      <c r="E18" s="150"/>
      <c r="M18" s="39"/>
      <c r="N18" s="39"/>
      <c r="O18" s="39"/>
    </row>
    <row r="19" spans="2:15" ht="12" customHeight="1" x14ac:dyDescent="0.3">
      <c r="B19" s="149" t="s">
        <v>59</v>
      </c>
      <c r="C19" s="568"/>
      <c r="D19" s="715"/>
      <c r="E19" s="150"/>
      <c r="M19" s="39"/>
      <c r="N19" s="39"/>
      <c r="O19" s="39"/>
    </row>
    <row r="20" spans="2:15" ht="12" customHeight="1" x14ac:dyDescent="0.3">
      <c r="B20" s="149" t="s">
        <v>67</v>
      </c>
      <c r="C20" s="592" t="s">
        <v>68</v>
      </c>
      <c r="D20" s="593"/>
      <c r="E20" s="262">
        <f>100%-SUM(E15:E19)</f>
        <v>1</v>
      </c>
      <c r="M20" s="39"/>
      <c r="N20" s="39"/>
      <c r="O20" s="39"/>
    </row>
    <row r="21" spans="2:15" ht="13.5" customHeight="1" x14ac:dyDescent="0.3">
      <c r="B21" s="149"/>
      <c r="C21" s="69"/>
      <c r="D21" s="69"/>
      <c r="E21" s="152"/>
      <c r="M21" s="39"/>
      <c r="N21" s="39"/>
      <c r="O21" s="39"/>
    </row>
    <row r="22" spans="2:15" x14ac:dyDescent="0.3">
      <c r="B22" s="146" t="s">
        <v>359</v>
      </c>
      <c r="C22" s="716" t="str">
        <f>IFERROR(VLOOKUP(C6,$K$2:$O$5,4,FALSE),"")</f>
        <v/>
      </c>
      <c r="D22" s="716"/>
      <c r="E22" s="717"/>
      <c r="O22" s="39"/>
    </row>
    <row r="23" spans="2:15" ht="12.75" customHeight="1" x14ac:dyDescent="0.3">
      <c r="B23" s="146"/>
      <c r="C23" s="69"/>
      <c r="D23" s="69"/>
      <c r="E23" s="152"/>
      <c r="M23" s="39"/>
      <c r="N23" s="39"/>
    </row>
    <row r="24" spans="2:15" ht="26.25" customHeight="1" x14ac:dyDescent="0.3">
      <c r="B24" s="146"/>
      <c r="C24" s="547" t="s">
        <v>79</v>
      </c>
      <c r="D24" s="547"/>
      <c r="E24" s="548"/>
      <c r="O24" s="39"/>
    </row>
    <row r="25" spans="2:15" x14ac:dyDescent="0.3">
      <c r="B25" s="157"/>
      <c r="C25" s="559"/>
      <c r="D25" s="559"/>
      <c r="E25" s="560"/>
      <c r="M25" s="39"/>
      <c r="N25" s="39"/>
      <c r="O25" s="39"/>
    </row>
    <row r="26" spans="2:15" x14ac:dyDescent="0.3">
      <c r="B26" s="157"/>
      <c r="C26" s="561" t="s">
        <v>84</v>
      </c>
      <c r="D26" s="561"/>
      <c r="E26" s="562"/>
      <c r="M26" s="39"/>
      <c r="N26" s="39"/>
      <c r="O26" s="39"/>
    </row>
    <row r="27" spans="2:15" ht="27" customHeight="1" thickBot="1" x14ac:dyDescent="0.35">
      <c r="B27" s="158" t="s">
        <v>86</v>
      </c>
      <c r="C27" s="208" t="s">
        <v>575</v>
      </c>
      <c r="D27" s="208"/>
      <c r="E27" s="209" t="s">
        <v>563</v>
      </c>
      <c r="M27" s="39"/>
      <c r="N27" s="39"/>
      <c r="O27" s="39"/>
    </row>
    <row r="28" spans="2:15" x14ac:dyDescent="0.3">
      <c r="B28" s="160" t="s">
        <v>88</v>
      </c>
      <c r="C28" s="1"/>
      <c r="D28" s="33"/>
      <c r="E28" s="263"/>
      <c r="M28" s="39"/>
      <c r="N28" s="39"/>
      <c r="O28" s="39"/>
    </row>
    <row r="29" spans="2:15" x14ac:dyDescent="0.3">
      <c r="B29" s="160" t="s">
        <v>90</v>
      </c>
      <c r="C29" s="2"/>
      <c r="D29" s="33"/>
      <c r="E29" s="264"/>
      <c r="M29" s="39"/>
      <c r="N29" s="39"/>
      <c r="O29" s="39"/>
    </row>
    <row r="30" spans="2:15" x14ac:dyDescent="0.3">
      <c r="B30" s="163" t="s">
        <v>92</v>
      </c>
      <c r="C30" s="40">
        <f>+C28-C29</f>
        <v>0</v>
      </c>
      <c r="D30" s="33"/>
      <c r="E30" s="164">
        <f>+E28-E29</f>
        <v>0</v>
      </c>
      <c r="M30" s="39"/>
      <c r="N30" s="39"/>
      <c r="O30" s="39"/>
    </row>
    <row r="31" spans="2:15" x14ac:dyDescent="0.3">
      <c r="B31" s="160" t="s">
        <v>93</v>
      </c>
      <c r="C31" s="6"/>
      <c r="D31" s="33"/>
      <c r="E31" s="265"/>
      <c r="M31" s="39"/>
      <c r="N31" s="39"/>
      <c r="O31" s="39"/>
    </row>
    <row r="32" spans="2:15" x14ac:dyDescent="0.3">
      <c r="B32" s="160" t="s">
        <v>95</v>
      </c>
      <c r="C32" s="3"/>
      <c r="D32" s="33"/>
      <c r="E32" s="266"/>
      <c r="M32" s="39"/>
      <c r="N32" s="39"/>
      <c r="O32" s="39"/>
    </row>
    <row r="33" spans="2:15" x14ac:dyDescent="0.3">
      <c r="B33" s="163" t="s">
        <v>97</v>
      </c>
      <c r="C33" s="40">
        <f>+C30-C31-C32</f>
        <v>0</v>
      </c>
      <c r="D33" s="33"/>
      <c r="E33" s="164">
        <f>+E30-E31-E32</f>
        <v>0</v>
      </c>
      <c r="M33" s="39"/>
      <c r="N33" s="39"/>
      <c r="O33" s="39"/>
    </row>
    <row r="34" spans="2:15" x14ac:dyDescent="0.3">
      <c r="B34" s="160" t="s">
        <v>101</v>
      </c>
      <c r="C34" s="3"/>
      <c r="D34" s="33"/>
      <c r="E34" s="266"/>
      <c r="M34" s="39"/>
      <c r="N34" s="39"/>
      <c r="O34" s="39"/>
    </row>
    <row r="35" spans="2:15" x14ac:dyDescent="0.3">
      <c r="B35" s="160" t="s">
        <v>103</v>
      </c>
      <c r="C35" s="43">
        <f>C36-C37</f>
        <v>0</v>
      </c>
      <c r="D35" s="33"/>
      <c r="E35" s="167">
        <f>E36-E37</f>
        <v>0</v>
      </c>
      <c r="O35" s="39"/>
    </row>
    <row r="36" spans="2:15" ht="12" customHeight="1" x14ac:dyDescent="0.3">
      <c r="B36" s="168" t="s">
        <v>105</v>
      </c>
      <c r="C36" s="1"/>
      <c r="D36" s="33"/>
      <c r="E36" s="263"/>
      <c r="M36" s="39"/>
      <c r="N36" s="39"/>
    </row>
    <row r="37" spans="2:15" s="35" customFormat="1" ht="12" customHeight="1" x14ac:dyDescent="0.3">
      <c r="B37" s="168" t="s">
        <v>107</v>
      </c>
      <c r="C37" s="2"/>
      <c r="D37" s="33"/>
      <c r="E37" s="264"/>
      <c r="K37" s="29"/>
      <c r="L37" s="29"/>
      <c r="M37" s="39"/>
      <c r="N37" s="39"/>
      <c r="O37" s="39"/>
    </row>
    <row r="38" spans="2:15" ht="12" customHeight="1" x14ac:dyDescent="0.3">
      <c r="B38" s="163" t="s">
        <v>109</v>
      </c>
      <c r="C38" s="40">
        <f>+C33+C34+C35</f>
        <v>0</v>
      </c>
      <c r="D38" s="33"/>
      <c r="E38" s="164">
        <f>+E33+E34+E35</f>
        <v>0</v>
      </c>
      <c r="M38" s="39"/>
      <c r="N38" s="39"/>
      <c r="O38" s="39"/>
    </row>
    <row r="39" spans="2:15" x14ac:dyDescent="0.3">
      <c r="B39" s="160" t="s">
        <v>111</v>
      </c>
      <c r="C39" s="3"/>
      <c r="D39" s="33"/>
      <c r="E39" s="266"/>
      <c r="O39" s="39"/>
    </row>
    <row r="40" spans="2:15" x14ac:dyDescent="0.3">
      <c r="B40" s="163" t="s">
        <v>113</v>
      </c>
      <c r="C40" s="40">
        <f>C38-C39</f>
        <v>0</v>
      </c>
      <c r="D40" s="33"/>
      <c r="E40" s="164">
        <f>E38-E39</f>
        <v>0</v>
      </c>
    </row>
    <row r="41" spans="2:15" x14ac:dyDescent="0.3">
      <c r="B41" s="157"/>
      <c r="C41" s="33"/>
      <c r="D41" s="33"/>
      <c r="E41" s="173"/>
    </row>
    <row r="42" spans="2:15" s="39" customFormat="1" ht="31.5" customHeight="1" x14ac:dyDescent="0.3">
      <c r="B42" s="157"/>
      <c r="C42" s="547" t="s">
        <v>360</v>
      </c>
      <c r="D42" s="547"/>
      <c r="E42" s="548"/>
      <c r="K42" s="29"/>
      <c r="L42" s="29"/>
      <c r="M42" s="29"/>
      <c r="N42" s="29"/>
      <c r="O42" s="29"/>
    </row>
    <row r="43" spans="2:15" s="39" customFormat="1" ht="27" customHeight="1" thickBot="1" x14ac:dyDescent="0.35">
      <c r="B43" s="158" t="s">
        <v>117</v>
      </c>
      <c r="C43" s="236" t="s">
        <v>575</v>
      </c>
      <c r="D43" s="208"/>
      <c r="E43" s="237" t="s">
        <v>563</v>
      </c>
      <c r="K43" s="29"/>
      <c r="L43" s="29"/>
      <c r="M43" s="29"/>
      <c r="N43" s="29"/>
      <c r="O43" s="29"/>
    </row>
    <row r="44" spans="2:15" x14ac:dyDescent="0.3">
      <c r="B44" s="174" t="s">
        <v>118</v>
      </c>
      <c r="C44" s="1"/>
      <c r="D44" s="33"/>
      <c r="E44" s="263"/>
    </row>
    <row r="45" spans="2:15" s="39" customFormat="1" x14ac:dyDescent="0.3">
      <c r="B45" s="174" t="s">
        <v>119</v>
      </c>
      <c r="C45" s="4"/>
      <c r="D45" s="33"/>
      <c r="E45" s="187"/>
      <c r="K45" s="29"/>
      <c r="L45" s="29"/>
      <c r="O45" s="29"/>
    </row>
    <row r="46" spans="2:15" x14ac:dyDescent="0.3">
      <c r="B46" s="174" t="s">
        <v>121</v>
      </c>
      <c r="C46" s="4"/>
      <c r="D46" s="33"/>
      <c r="E46" s="187"/>
      <c r="M46" s="39"/>
      <c r="N46" s="39"/>
      <c r="O46" s="39"/>
    </row>
    <row r="47" spans="2:15" x14ac:dyDescent="0.3">
      <c r="B47" s="174" t="s">
        <v>123</v>
      </c>
      <c r="C47" s="4"/>
      <c r="D47" s="33"/>
      <c r="E47" s="187"/>
      <c r="M47" s="39"/>
      <c r="N47" s="39"/>
      <c r="O47" s="39"/>
    </row>
    <row r="48" spans="2:15" x14ac:dyDescent="0.3">
      <c r="B48" s="176" t="s">
        <v>124</v>
      </c>
      <c r="C48" s="45">
        <f>SUM(C44:C47)</f>
        <v>0</v>
      </c>
      <c r="D48" s="33"/>
      <c r="E48" s="177">
        <f>SUM(E44:E47)</f>
        <v>0</v>
      </c>
      <c r="M48" s="39"/>
      <c r="N48" s="39"/>
      <c r="O48" s="39"/>
    </row>
    <row r="49" spans="2:15" x14ac:dyDescent="0.3">
      <c r="B49" s="157"/>
      <c r="C49" s="46"/>
      <c r="D49" s="33"/>
      <c r="E49" s="178"/>
      <c r="M49" s="39"/>
      <c r="N49" s="39"/>
      <c r="O49" s="39"/>
    </row>
    <row r="50" spans="2:15" s="39" customFormat="1" x14ac:dyDescent="0.3">
      <c r="B50" s="179" t="s">
        <v>127</v>
      </c>
      <c r="C50" s="1"/>
      <c r="D50" s="33"/>
      <c r="E50" s="263"/>
      <c r="K50" s="29"/>
      <c r="L50" s="29"/>
    </row>
    <row r="51" spans="2:15" x14ac:dyDescent="0.3">
      <c r="B51" s="180" t="s">
        <v>361</v>
      </c>
      <c r="C51" s="4"/>
      <c r="D51" s="33"/>
      <c r="E51" s="187"/>
      <c r="M51" s="39"/>
      <c r="N51" s="39"/>
      <c r="O51" s="39"/>
    </row>
    <row r="52" spans="2:15" s="39" customFormat="1" x14ac:dyDescent="0.3">
      <c r="B52" s="181" t="s">
        <v>362</v>
      </c>
      <c r="C52" s="4"/>
      <c r="D52" s="33"/>
      <c r="E52" s="187"/>
      <c r="K52" s="29"/>
      <c r="L52" s="29"/>
    </row>
    <row r="53" spans="2:15" s="39" customFormat="1" ht="15.75" customHeight="1" x14ac:dyDescent="0.3">
      <c r="B53" s="181" t="s">
        <v>133</v>
      </c>
      <c r="C53" s="2"/>
      <c r="D53" s="33"/>
      <c r="E53" s="264"/>
      <c r="K53" s="29"/>
      <c r="L53" s="29"/>
    </row>
    <row r="54" spans="2:15" ht="14.25" customHeight="1" x14ac:dyDescent="0.3">
      <c r="B54" s="176" t="s">
        <v>135</v>
      </c>
      <c r="C54" s="45">
        <f>SUM(C50:C53)</f>
        <v>0</v>
      </c>
      <c r="D54" s="33"/>
      <c r="E54" s="177">
        <f>SUM(E50:E53)</f>
        <v>0</v>
      </c>
      <c r="O54" s="39"/>
    </row>
    <row r="55" spans="2:15" ht="12.75" customHeight="1" x14ac:dyDescent="0.3">
      <c r="B55" s="176"/>
      <c r="C55" s="45"/>
      <c r="D55" s="33"/>
      <c r="E55" s="177"/>
    </row>
    <row r="56" spans="2:15" x14ac:dyDescent="0.3">
      <c r="B56" s="176" t="s">
        <v>137</v>
      </c>
      <c r="C56" s="4"/>
      <c r="D56" s="33"/>
      <c r="E56" s="175"/>
    </row>
    <row r="57" spans="2:15" x14ac:dyDescent="0.3">
      <c r="B57" s="176"/>
      <c r="C57" s="45"/>
      <c r="D57" s="33"/>
      <c r="E57" s="177"/>
    </row>
    <row r="58" spans="2:15" x14ac:dyDescent="0.3">
      <c r="B58" s="176" t="s">
        <v>140</v>
      </c>
      <c r="C58" s="4"/>
      <c r="D58" s="33"/>
      <c r="E58" s="175"/>
    </row>
    <row r="59" spans="2:15" x14ac:dyDescent="0.3">
      <c r="B59" s="157"/>
      <c r="C59" s="46"/>
      <c r="D59" s="33"/>
      <c r="E59" s="178"/>
    </row>
    <row r="60" spans="2:15" x14ac:dyDescent="0.3">
      <c r="B60" s="183" t="s">
        <v>142</v>
      </c>
      <c r="C60" s="45">
        <f>SUM(C48,C54,C56,C58)</f>
        <v>0</v>
      </c>
      <c r="D60" s="33"/>
      <c r="E60" s="177">
        <f>SUM(E48,E54,E56,E58)</f>
        <v>0</v>
      </c>
    </row>
    <row r="61" spans="2:15" s="39" customFormat="1" x14ac:dyDescent="0.3">
      <c r="B61" s="184"/>
      <c r="C61" s="46"/>
      <c r="D61" s="33"/>
      <c r="E61" s="178"/>
      <c r="K61" s="29"/>
      <c r="L61" s="29"/>
      <c r="M61" s="29"/>
      <c r="N61" s="29"/>
      <c r="O61" s="29"/>
    </row>
    <row r="62" spans="2:15" ht="12" customHeight="1" x14ac:dyDescent="0.3">
      <c r="B62" s="185" t="s">
        <v>363</v>
      </c>
      <c r="C62" s="4"/>
      <c r="D62" s="33"/>
      <c r="E62" s="187"/>
    </row>
    <row r="63" spans="2:15" s="39" customFormat="1" ht="10.5" customHeight="1" x14ac:dyDescent="0.3">
      <c r="B63" s="185" t="s">
        <v>153</v>
      </c>
      <c r="C63" s="4"/>
      <c r="D63" s="33"/>
      <c r="E63" s="187"/>
      <c r="K63" s="29"/>
      <c r="L63" s="29"/>
      <c r="M63" s="29"/>
      <c r="N63" s="29"/>
      <c r="O63" s="29"/>
    </row>
    <row r="64" spans="2:15" s="39" customFormat="1" ht="10.5" customHeight="1" x14ac:dyDescent="0.3">
      <c r="B64" s="185" t="s">
        <v>155</v>
      </c>
      <c r="C64" s="4"/>
      <c r="D64" s="33"/>
      <c r="E64" s="187"/>
      <c r="K64" s="29"/>
      <c r="L64" s="29"/>
      <c r="M64" s="29"/>
      <c r="N64" s="29"/>
      <c r="O64" s="29"/>
    </row>
    <row r="65" spans="2:15" s="39" customFormat="1" ht="10.5" customHeight="1" x14ac:dyDescent="0.3">
      <c r="B65" s="186" t="s">
        <v>157</v>
      </c>
      <c r="C65" s="4"/>
      <c r="D65" s="33"/>
      <c r="E65" s="187"/>
      <c r="K65" s="29"/>
      <c r="L65" s="29"/>
      <c r="M65" s="29"/>
      <c r="N65" s="29"/>
      <c r="O65" s="29"/>
    </row>
    <row r="66" spans="2:15" s="39" customFormat="1" ht="10.5" customHeight="1" x14ac:dyDescent="0.3">
      <c r="B66" s="185" t="s">
        <v>158</v>
      </c>
      <c r="C66" s="4"/>
      <c r="D66" s="33"/>
      <c r="E66" s="187"/>
      <c r="K66" s="29"/>
      <c r="L66" s="29"/>
      <c r="M66" s="29"/>
      <c r="N66" s="29"/>
      <c r="O66" s="29"/>
    </row>
    <row r="67" spans="2:15" s="39" customFormat="1" ht="10.5" customHeight="1" x14ac:dyDescent="0.3">
      <c r="B67" s="163" t="s">
        <v>160</v>
      </c>
      <c r="C67" s="45">
        <f>SUM(C62,C63:C64,C66:C66)</f>
        <v>0</v>
      </c>
      <c r="D67" s="33"/>
      <c r="E67" s="177">
        <f>SUM(E62,E63:E64,E66:E66)</f>
        <v>0</v>
      </c>
      <c r="K67" s="29"/>
      <c r="L67" s="29"/>
      <c r="M67" s="29"/>
      <c r="N67" s="29"/>
      <c r="O67" s="29"/>
    </row>
    <row r="68" spans="2:15" ht="12.75" customHeight="1" x14ac:dyDescent="0.3">
      <c r="B68" s="160"/>
      <c r="C68" s="46"/>
      <c r="D68" s="33"/>
      <c r="E68" s="178"/>
    </row>
    <row r="69" spans="2:15" s="39" customFormat="1" x14ac:dyDescent="0.3">
      <c r="B69" s="163" t="s">
        <v>163</v>
      </c>
      <c r="C69" s="4"/>
      <c r="D69" s="33"/>
      <c r="E69" s="187"/>
      <c r="K69" s="29"/>
      <c r="L69" s="29"/>
      <c r="M69" s="29"/>
      <c r="N69" s="29"/>
      <c r="O69" s="29"/>
    </row>
    <row r="70" spans="2:15" x14ac:dyDescent="0.3">
      <c r="B70" s="163"/>
      <c r="C70" s="46"/>
      <c r="D70" s="33"/>
      <c r="E70" s="178"/>
    </row>
    <row r="71" spans="2:15" s="39" customFormat="1" ht="12.75" customHeight="1" x14ac:dyDescent="0.3">
      <c r="B71" s="163" t="s">
        <v>166</v>
      </c>
      <c r="C71" s="5"/>
      <c r="D71" s="33"/>
      <c r="E71" s="166"/>
      <c r="K71" s="29"/>
      <c r="L71" s="29"/>
      <c r="M71" s="29"/>
      <c r="N71" s="29"/>
      <c r="O71" s="29"/>
    </row>
    <row r="72" spans="2:15" s="39" customFormat="1" x14ac:dyDescent="0.3">
      <c r="B72" s="160"/>
      <c r="C72" s="46"/>
      <c r="D72" s="33"/>
      <c r="E72" s="178"/>
      <c r="K72" s="29"/>
      <c r="L72" s="29"/>
      <c r="M72" s="29"/>
      <c r="N72" s="29"/>
      <c r="O72" s="29"/>
    </row>
    <row r="73" spans="2:15" s="39" customFormat="1" x14ac:dyDescent="0.3">
      <c r="B73" s="168" t="s">
        <v>168</v>
      </c>
      <c r="C73" s="4"/>
      <c r="D73" s="33"/>
      <c r="E73" s="187"/>
      <c r="K73" s="29"/>
      <c r="L73" s="29"/>
      <c r="M73" s="29"/>
      <c r="N73" s="29"/>
      <c r="O73" s="29"/>
    </row>
    <row r="74" spans="2:15" s="39" customFormat="1" x14ac:dyDescent="0.3">
      <c r="B74" s="188" t="s">
        <v>170</v>
      </c>
      <c r="C74" s="4"/>
      <c r="D74" s="33"/>
      <c r="E74" s="175"/>
      <c r="K74" s="29"/>
      <c r="L74" s="29"/>
      <c r="M74" s="29"/>
      <c r="N74" s="29"/>
      <c r="O74" s="29"/>
    </row>
    <row r="75" spans="2:15" s="39" customFormat="1" x14ac:dyDescent="0.3">
      <c r="B75" s="168" t="s">
        <v>172</v>
      </c>
      <c r="C75" s="4"/>
      <c r="D75" s="33"/>
      <c r="E75" s="187"/>
      <c r="K75" s="29"/>
      <c r="L75" s="29"/>
      <c r="M75" s="29"/>
      <c r="N75" s="29"/>
      <c r="O75" s="29"/>
    </row>
    <row r="76" spans="2:15" s="39" customFormat="1" x14ac:dyDescent="0.3">
      <c r="B76" s="188" t="s">
        <v>174</v>
      </c>
      <c r="C76" s="4"/>
      <c r="D76" s="33"/>
      <c r="E76" s="175"/>
      <c r="K76" s="29"/>
      <c r="L76" s="29"/>
      <c r="M76" s="29"/>
      <c r="N76" s="29"/>
      <c r="O76" s="29"/>
    </row>
    <row r="77" spans="2:15" s="39" customFormat="1" x14ac:dyDescent="0.3">
      <c r="B77" s="188" t="s">
        <v>341</v>
      </c>
      <c r="C77" s="4"/>
      <c r="D77" s="33"/>
      <c r="E77" s="175"/>
      <c r="K77" s="29"/>
      <c r="L77" s="29"/>
      <c r="M77" s="29"/>
      <c r="N77" s="29"/>
      <c r="O77" s="29"/>
    </row>
    <row r="78" spans="2:15" s="39" customFormat="1" x14ac:dyDescent="0.3">
      <c r="B78" s="163" t="s">
        <v>177</v>
      </c>
      <c r="C78" s="45">
        <f>SUM(C73,C75)</f>
        <v>0</v>
      </c>
      <c r="D78" s="33"/>
      <c r="E78" s="177">
        <f>SUM(E73,E75)</f>
        <v>0</v>
      </c>
      <c r="K78" s="29"/>
      <c r="L78" s="29"/>
      <c r="M78" s="29"/>
      <c r="N78" s="29"/>
      <c r="O78" s="29"/>
    </row>
    <row r="79" spans="2:15" s="39" customFormat="1" ht="11.25" customHeight="1" x14ac:dyDescent="0.3">
      <c r="B79" s="163"/>
      <c r="C79" s="45"/>
      <c r="D79" s="33"/>
      <c r="E79" s="177"/>
      <c r="G79" s="29"/>
      <c r="K79" s="29"/>
      <c r="L79" s="29"/>
      <c r="M79" s="29"/>
      <c r="N79" s="29"/>
      <c r="O79" s="29"/>
    </row>
    <row r="80" spans="2:15" s="39" customFormat="1" ht="12" customHeight="1" x14ac:dyDescent="0.3">
      <c r="B80" s="163" t="s">
        <v>180</v>
      </c>
      <c r="C80" s="4"/>
      <c r="D80" s="33"/>
      <c r="E80" s="175"/>
      <c r="K80" s="29"/>
      <c r="L80" s="29"/>
      <c r="M80" s="29"/>
      <c r="N80" s="29"/>
      <c r="O80" s="29"/>
    </row>
    <row r="81" spans="2:15" s="39" customFormat="1" x14ac:dyDescent="0.3">
      <c r="B81" s="163"/>
      <c r="C81" s="45"/>
      <c r="D81" s="33"/>
      <c r="E81" s="177"/>
      <c r="K81" s="29"/>
      <c r="L81" s="29"/>
      <c r="M81" s="29"/>
      <c r="N81" s="29"/>
      <c r="O81" s="29"/>
    </row>
    <row r="82" spans="2:15" ht="12" customHeight="1" x14ac:dyDescent="0.3">
      <c r="B82" s="267" t="s">
        <v>183</v>
      </c>
      <c r="C82" s="4"/>
      <c r="D82" s="33"/>
      <c r="E82" s="175"/>
    </row>
    <row r="83" spans="2:15" s="39" customFormat="1" ht="15.75" customHeight="1" x14ac:dyDescent="0.3">
      <c r="B83" s="157"/>
      <c r="C83" s="46"/>
      <c r="D83" s="33"/>
      <c r="E83" s="178"/>
      <c r="K83" s="29"/>
      <c r="L83" s="29"/>
      <c r="M83" s="29"/>
      <c r="N83" s="29"/>
      <c r="O83" s="29"/>
    </row>
    <row r="84" spans="2:15" s="39" customFormat="1" x14ac:dyDescent="0.3">
      <c r="B84" s="163" t="s">
        <v>186</v>
      </c>
      <c r="C84" s="45">
        <f>SUM(C67,C69,C71,C78,C80,C82)</f>
        <v>0</v>
      </c>
      <c r="D84" s="33"/>
      <c r="E84" s="177">
        <f>SUM(E67,E69,E71,E78,E80,E82)</f>
        <v>0</v>
      </c>
      <c r="K84" s="29"/>
      <c r="L84" s="29"/>
      <c r="M84" s="29"/>
      <c r="N84" s="29"/>
      <c r="O84" s="29"/>
    </row>
    <row r="85" spans="2:15" s="39" customFormat="1" x14ac:dyDescent="0.3">
      <c r="B85" s="163"/>
      <c r="C85" s="49"/>
      <c r="D85" s="33"/>
      <c r="E85" s="189"/>
      <c r="K85" s="29"/>
      <c r="L85" s="29"/>
      <c r="M85" s="29"/>
      <c r="N85" s="29"/>
      <c r="O85" s="29"/>
    </row>
    <row r="86" spans="2:15" ht="14.25" customHeight="1" x14ac:dyDescent="0.3">
      <c r="B86" s="268" t="s">
        <v>189</v>
      </c>
      <c r="C86" s="50" t="str">
        <f>IF(ROUND((C60-C84)/2,1)=0,"Balansas",C60-C84)</f>
        <v>Balansas</v>
      </c>
      <c r="D86" s="33"/>
      <c r="E86" s="190" t="str">
        <f>IF(ROUND((E60-E84)/2,1)=0,"Balansas",E60-E84)</f>
        <v>Balansas</v>
      </c>
    </row>
    <row r="87" spans="2:15" ht="5.25" customHeight="1" x14ac:dyDescent="0.3">
      <c r="B87" s="157"/>
      <c r="C87" s="33"/>
      <c r="D87" s="33"/>
      <c r="E87" s="173"/>
    </row>
    <row r="88" spans="2:15" x14ac:dyDescent="0.3">
      <c r="B88" s="157"/>
      <c r="C88" s="33"/>
      <c r="D88" s="33"/>
      <c r="E88" s="173"/>
    </row>
    <row r="89" spans="2:15" ht="12.75" customHeight="1" x14ac:dyDescent="0.3">
      <c r="B89" s="269"/>
      <c r="C89" s="33"/>
      <c r="D89" s="33"/>
      <c r="E89" s="173"/>
    </row>
    <row r="90" spans="2:15" ht="26.25" customHeight="1" x14ac:dyDescent="0.3">
      <c r="B90" s="270"/>
      <c r="C90" s="707" t="s">
        <v>360</v>
      </c>
      <c r="D90" s="707"/>
      <c r="E90" s="708"/>
    </row>
    <row r="91" spans="2:15" ht="27" customHeight="1" thickBot="1" x14ac:dyDescent="0.35">
      <c r="B91" s="271" t="s">
        <v>195</v>
      </c>
      <c r="C91" s="208" t="str">
        <f>C27</f>
        <v>Praėjęs Ataskaitinis laikotarpis 2024 m.</v>
      </c>
      <c r="D91" s="208"/>
      <c r="E91" s="209" t="str">
        <f>E27</f>
        <v>Ataskaitinis laikotarpis 2025 m.</v>
      </c>
    </row>
    <row r="92" spans="2:15" s="39" customFormat="1" ht="24" x14ac:dyDescent="0.3">
      <c r="B92" s="193" t="s">
        <v>197</v>
      </c>
      <c r="C92" s="4"/>
      <c r="D92" s="33"/>
      <c r="E92" s="187"/>
      <c r="K92" s="29"/>
      <c r="L92" s="29"/>
      <c r="M92" s="29"/>
      <c r="N92" s="29"/>
      <c r="O92" s="29"/>
    </row>
    <row r="93" spans="2:15" s="39" customFormat="1" x14ac:dyDescent="0.3">
      <c r="B93" s="272"/>
      <c r="C93" s="273"/>
      <c r="D93" s="10"/>
      <c r="E93" s="274"/>
      <c r="K93" s="29"/>
      <c r="L93" s="29"/>
      <c r="M93" s="29"/>
      <c r="N93" s="29"/>
      <c r="O93" s="29"/>
    </row>
    <row r="94" spans="2:15" s="39" customFormat="1" x14ac:dyDescent="0.3">
      <c r="B94" s="195" t="s">
        <v>200</v>
      </c>
      <c r="C94" s="4"/>
      <c r="D94" s="33"/>
      <c r="E94" s="175"/>
      <c r="K94" s="29"/>
      <c r="L94" s="29"/>
      <c r="M94" s="29"/>
      <c r="N94" s="29"/>
      <c r="O94" s="29"/>
    </row>
    <row r="95" spans="2:15" s="39" customFormat="1" ht="14.25" customHeight="1" x14ac:dyDescent="0.3">
      <c r="B95" s="157"/>
      <c r="C95" s="46"/>
      <c r="D95" s="10"/>
      <c r="E95" s="178"/>
      <c r="K95" s="29"/>
      <c r="L95" s="29"/>
      <c r="M95" s="29"/>
      <c r="N95" s="29"/>
      <c r="O95" s="29"/>
    </row>
    <row r="96" spans="2:15" s="39" customFormat="1" x14ac:dyDescent="0.3">
      <c r="B96" s="275" t="s">
        <v>364</v>
      </c>
      <c r="C96" s="4"/>
      <c r="D96" s="33"/>
      <c r="E96" s="175"/>
      <c r="K96" s="29"/>
      <c r="L96" s="29"/>
      <c r="M96" s="29"/>
      <c r="N96" s="29"/>
      <c r="O96" s="29"/>
    </row>
    <row r="97" spans="2:15" s="39" customFormat="1" ht="14.25" customHeight="1" x14ac:dyDescent="0.3">
      <c r="B97" s="157"/>
      <c r="C97" s="46"/>
      <c r="D97" s="10"/>
      <c r="E97" s="178"/>
      <c r="K97" s="29"/>
      <c r="L97" s="29"/>
      <c r="M97" s="29"/>
      <c r="N97" s="29"/>
      <c r="O97" s="29"/>
    </row>
    <row r="98" spans="2:15" s="39" customFormat="1" x14ac:dyDescent="0.3">
      <c r="B98" s="194" t="s">
        <v>365</v>
      </c>
      <c r="C98" s="4"/>
      <c r="D98" s="33"/>
      <c r="E98" s="175"/>
      <c r="K98" s="29"/>
      <c r="L98" s="29"/>
      <c r="M98" s="29"/>
      <c r="N98" s="29"/>
      <c r="O98" s="29"/>
    </row>
    <row r="99" spans="2:15" ht="16.5" customHeight="1" x14ac:dyDescent="0.3">
      <c r="B99" s="157"/>
      <c r="C99" s="10"/>
      <c r="D99" s="10"/>
      <c r="E99" s="276"/>
    </row>
    <row r="100" spans="2:15" s="39" customFormat="1" ht="25.5" customHeight="1" thickBot="1" x14ac:dyDescent="0.35">
      <c r="B100" s="158" t="s">
        <v>209</v>
      </c>
      <c r="C100" s="36" t="str">
        <f>C27</f>
        <v>Praėjęs Ataskaitinis laikotarpis 2024 m.</v>
      </c>
      <c r="D100" s="36"/>
      <c r="E100" s="209" t="str">
        <f>E27</f>
        <v>Ataskaitinis laikotarpis 2025 m.</v>
      </c>
      <c r="K100" s="29"/>
      <c r="L100" s="29"/>
      <c r="M100" s="29"/>
      <c r="N100" s="29"/>
      <c r="O100" s="29"/>
    </row>
    <row r="101" spans="2:15" s="39" customFormat="1" ht="12.75" customHeight="1" x14ac:dyDescent="0.3">
      <c r="B101" s="196" t="s">
        <v>210</v>
      </c>
      <c r="C101" s="59"/>
      <c r="D101" s="132"/>
      <c r="E101" s="197"/>
      <c r="K101" s="29"/>
      <c r="L101" s="29"/>
      <c r="M101" s="29"/>
      <c r="N101" s="29"/>
      <c r="O101" s="29"/>
    </row>
    <row r="102" spans="2:15" s="39" customFormat="1" ht="23.25" customHeight="1" x14ac:dyDescent="0.3">
      <c r="B102" s="198" t="s">
        <v>211</v>
      </c>
      <c r="C102" s="60"/>
      <c r="D102" s="47"/>
      <c r="E102" s="175"/>
      <c r="K102" s="29"/>
      <c r="L102" s="29"/>
      <c r="M102" s="29"/>
      <c r="N102" s="29"/>
      <c r="O102" s="29"/>
    </row>
    <row r="103" spans="2:15" ht="24.75" customHeight="1" x14ac:dyDescent="0.3">
      <c r="B103" s="196" t="s">
        <v>213</v>
      </c>
      <c r="C103" s="60"/>
      <c r="D103" s="33"/>
      <c r="E103" s="187"/>
    </row>
    <row r="104" spans="2:15" ht="24" x14ac:dyDescent="0.3">
      <c r="B104" s="277" t="s">
        <v>215</v>
      </c>
      <c r="C104" s="116"/>
      <c r="D104" s="58"/>
      <c r="E104" s="199"/>
    </row>
    <row r="105" spans="2:15" ht="13.5" customHeight="1" x14ac:dyDescent="0.3">
      <c r="B105" s="278"/>
      <c r="C105" s="33"/>
      <c r="D105" s="10"/>
      <c r="E105" s="173"/>
    </row>
    <row r="106" spans="2:15" ht="30.75" customHeight="1" x14ac:dyDescent="0.3">
      <c r="B106" s="279"/>
      <c r="C106" s="547" t="s">
        <v>360</v>
      </c>
      <c r="D106" s="547"/>
      <c r="E106" s="548"/>
    </row>
    <row r="107" spans="2:15" ht="14.25" customHeight="1" thickBot="1" x14ac:dyDescent="0.35">
      <c r="B107" s="158" t="s">
        <v>216</v>
      </c>
      <c r="C107" s="36"/>
      <c r="D107" s="36"/>
      <c r="E107" s="159"/>
    </row>
    <row r="108" spans="2:15" ht="93.75" customHeight="1" x14ac:dyDescent="0.3">
      <c r="B108" s="201" t="s">
        <v>218</v>
      </c>
      <c r="C108" s="557"/>
      <c r="D108" s="557"/>
      <c r="E108" s="709"/>
    </row>
    <row r="109" spans="2:15" ht="12.75" hidden="1" customHeight="1" x14ac:dyDescent="0.3">
      <c r="B109" s="200"/>
      <c r="C109" s="33"/>
      <c r="D109" s="33"/>
      <c r="E109" s="173"/>
    </row>
    <row r="110" spans="2:15" ht="15.75" customHeight="1" thickBot="1" x14ac:dyDescent="0.35">
      <c r="B110" s="280"/>
      <c r="C110" s="53"/>
      <c r="D110" s="53"/>
      <c r="E110" s="281"/>
    </row>
    <row r="111" spans="2:15" ht="14.25" customHeight="1" x14ac:dyDescent="0.3">
      <c r="B111" s="157"/>
      <c r="C111" s="33"/>
      <c r="D111" s="33"/>
      <c r="E111" s="173"/>
    </row>
    <row r="112" spans="2:15" x14ac:dyDescent="0.3">
      <c r="B112" s="142" t="s">
        <v>223</v>
      </c>
      <c r="C112" s="82"/>
      <c r="D112" s="82"/>
      <c r="E112" s="202"/>
    </row>
    <row r="113" spans="2:5" x14ac:dyDescent="0.3">
      <c r="B113" s="157" t="s">
        <v>225</v>
      </c>
      <c r="C113" s="710"/>
      <c r="D113" s="711"/>
      <c r="E113" s="712"/>
    </row>
    <row r="114" spans="2:5" x14ac:dyDescent="0.3">
      <c r="B114" s="157" t="s">
        <v>227</v>
      </c>
      <c r="C114" s="565"/>
      <c r="D114" s="565"/>
      <c r="E114" s="704"/>
    </row>
    <row r="115" spans="2:5" x14ac:dyDescent="0.3">
      <c r="B115" s="203" t="s">
        <v>229</v>
      </c>
      <c r="C115" s="545"/>
      <c r="D115" s="545"/>
      <c r="E115" s="705"/>
    </row>
    <row r="116" spans="2:5" x14ac:dyDescent="0.3">
      <c r="B116" s="204" t="s">
        <v>231</v>
      </c>
      <c r="C116" s="555"/>
      <c r="D116" s="555"/>
      <c r="E116" s="706"/>
    </row>
    <row r="117" spans="2:5" ht="12.5" thickBot="1" x14ac:dyDescent="0.35">
      <c r="B117" s="205"/>
      <c r="C117" s="206"/>
      <c r="D117" s="206"/>
      <c r="E117" s="207"/>
    </row>
    <row r="120" spans="2:5" ht="14.25" customHeight="1" x14ac:dyDescent="0.3"/>
    <row r="122" spans="2:5" ht="15" customHeight="1" x14ac:dyDescent="0.3"/>
    <row r="125" spans="2:5" ht="12" customHeight="1" x14ac:dyDescent="0.3"/>
    <row r="126" spans="2:5" ht="86.25" customHeight="1" x14ac:dyDescent="0.3"/>
    <row r="129" ht="13.5" customHeight="1" x14ac:dyDescent="0.3"/>
    <row r="134" ht="30" customHeight="1" x14ac:dyDescent="0.3"/>
    <row r="135" ht="1.9" customHeight="1" x14ac:dyDescent="0.3"/>
    <row r="136" ht="8.25" customHeight="1" x14ac:dyDescent="0.3"/>
  </sheetData>
  <sheetProtection sheet="1" selectLockedCells="1"/>
  <dataConsolidate/>
  <mergeCells count="27">
    <mergeCell ref="C22:E22"/>
    <mergeCell ref="C24:E24"/>
    <mergeCell ref="C114:E114"/>
    <mergeCell ref="C115:E115"/>
    <mergeCell ref="C25:E25"/>
    <mergeCell ref="C116:E116"/>
    <mergeCell ref="C26:E26"/>
    <mergeCell ref="C42:E42"/>
    <mergeCell ref="C90:E90"/>
    <mergeCell ref="C106:E106"/>
    <mergeCell ref="C108:E108"/>
    <mergeCell ref="C113:E113"/>
    <mergeCell ref="C17:D17"/>
    <mergeCell ref="C18:D18"/>
    <mergeCell ref="C19:D19"/>
    <mergeCell ref="C20:D20"/>
    <mergeCell ref="C10:E10"/>
    <mergeCell ref="C11:E11"/>
    <mergeCell ref="C13:E13"/>
    <mergeCell ref="C14:D14"/>
    <mergeCell ref="C15:D15"/>
    <mergeCell ref="C16:D16"/>
    <mergeCell ref="D2:E2"/>
    <mergeCell ref="B4:E4"/>
    <mergeCell ref="C6:E6"/>
    <mergeCell ref="C7:E7"/>
    <mergeCell ref="C8:E8"/>
  </mergeCells>
  <conditionalFormatting sqref="C86 E86">
    <cfRule type="cellIs" dxfId="0" priority="1" stopIfTrue="1" operator="notEqual">
      <formula>"Balansas"</formula>
    </cfRule>
  </conditionalFormatting>
  <dataValidations count="19">
    <dataValidation type="list" allowBlank="1" showErrorMessage="1" prompt="Nurodykite pilną įmonės pavadinimą, pvz. Akcinė bendrovė „Pavyzdys“ ar Valstybės įmonė „Pavyzdys“" sqref="C6:E6" xr:uid="{00000000-0002-0000-0600-000000000000}">
      <formula1>$K$2:$K$7</formula1>
    </dataValidation>
    <dataValidation allowBlank="1" showErrorMessage="1" prompt="Nurodykite įmonės teisinę formą (AB, UAB, VĮ), pasirinkdami iš sąrašo" sqref="C7:E7" xr:uid="{00000000-0002-0000-0600-000001000000}"/>
    <dataValidation type="whole" allowBlank="1" showErrorMessage="1" prompt="Nurodykite identifikacinį numerį (juridinio asmens kodą)" sqref="C8:E9" xr:uid="{00000000-0002-0000-0600-000002000000}">
      <formula1>0</formula1>
      <formula2>9999999999999990000</formula2>
    </dataValidation>
    <dataValidation allowBlank="1" showErrorMessage="1" sqref="B25:B26" xr:uid="{00000000-0002-0000-0600-000003000000}"/>
    <dataValidation allowBlank="1" showInputMessage="1" showErrorMessage="1" prompt="Nurodykite įmonės direktoriaus (generalinio direktoriaus) vardą ir pavardę. Pareigų nurodyti nereikia." sqref="C10:E10" xr:uid="{00000000-0002-0000-0600-000004000000}"/>
    <dataValidation allowBlank="1" showInputMessage="1" showErrorMessage="1" prompt="Nurodykite įmonės vyr. finansininko (vyr. buhalterio) vardą ir pavardę. Pareigų nurodyti nereikia." sqref="C11:E11" xr:uid="{00000000-0002-0000-0600-000005000000}"/>
    <dataValidation allowBlank="1" showErrorMessage="1" prompt="Savivaldybei nuosavybės teise priklausančių akcijų valdytoja" sqref="C22:E22" xr:uid="{00000000-0002-0000-0600-000006000000}"/>
    <dataValidation allowBlank="1" showInputMessage="1" showErrorMessage="1" prompt="Data, kai atsakingas asmuo patvirtina duomenų tikrumą._x000a__x000a_Data pateikiama formatu:_x000a_2019-12-31" sqref="C113:E113" xr:uid="{00000000-0002-0000-0600-000007000000}"/>
    <dataValidation allowBlank="1" showInputMessage="1" showErrorMessage="1" prompt="Šie duomenys reikalingi tuo atveju, jeigu apibendrintą ataskaitą rengiantys asmenys norėtų pasitikslinti/sužinoti daugiau informacijos apie įmonės veiklos rezultatus." sqref="C115:E115" xr:uid="{00000000-0002-0000-0600-000008000000}"/>
    <dataValidation allowBlank="1" showInputMessage="1" showErrorMessage="1" prompt="Bendras darbuotojų (darbo sutarčių) skaičius; įskaičiuojami visi darbuotojai, įskaitant ir vadovus." sqref="B101:E101" xr:uid="{00000000-0002-0000-0600-000009000000}"/>
    <dataValidation allowBlank="1" showInputMessage="1" showErrorMessage="1" prompt="Nurodomi už ataskaitinio laikotarpio rezultatus paskirti dividendai (pelno įmokos), o ne faktiškai ataskaitiniu laikotarpiu išmokėti dividendai (pelno įmokos) už ankstesnio laikotarpio rezultatus" sqref="B98:E98" xr:uid="{00000000-0002-0000-0600-00000A000000}"/>
    <dataValidation allowBlank="1" showInputMessage="1" showErrorMessage="1" prompt="Jei balansas susibalansuoja, matysite žodį „Balansas“; jei nesibalansuoja - matysite disbalanso dydį (skirtumą)." sqref="B86:E86" xr:uid="{00000000-0002-0000-0600-00000B000000}"/>
    <dataValidation allowBlank="1" showInputMessage="1" showErrorMessage="1" prompt="Pildoma, jei įmonės balanse šie įsipareigojimai pateikiami atskirai nuo ilgalaikių ir trumpalaikių įsipareigojimų." sqref="B82:E82" xr:uid="{00000000-0002-0000-0600-00000C000000}"/>
    <dataValidation allowBlank="1" showInputMessage="1" showErrorMessage="1" prompt="Į šią sumą turi būti įtraukta nuomos įsipareigojimo einamųjų metų dalis." sqref="B76:E76" xr:uid="{00000000-0002-0000-0600-00000D000000}"/>
    <dataValidation allowBlank="1" showInputMessage="1" showErrorMessage="1" prompt="Į šią sumą turi būti įtraukti ilgalaikiai nuomos įsipareigojimai" sqref="B74:E74" xr:uid="{00000000-0002-0000-0600-00000E000000}"/>
    <dataValidation allowBlank="1" showInputMessage="1" showErrorMessage="1" prompt="Pildoma, jei įmonės balanse šis turtas pateikiamas atskirai nuo ilgalaikio ir trumpalaikio turto." sqref="B58:E58" xr:uid="{00000000-0002-0000-0600-00000F000000}"/>
    <dataValidation allowBlank="1" showInputMessage="1" showErrorMessage="1" prompt="Jei įmonės teisinė forma yra AB arba UAB, nurodykite penkis didžiausius bendrovės akcininkus; jei įmonės teisinė forma yra VĮ, šios dalies pildyti nereikia." sqref="B14" xr:uid="{00000000-0002-0000-0600-000010000000}"/>
    <dataValidation allowBlank="1" showInputMessage="1" showErrorMessage="1" prompt="Įrašykite akcininko pavadinimą." sqref="C14:D19" xr:uid="{00000000-0002-0000-0600-000011000000}"/>
    <dataValidation allowBlank="1" showInputMessage="1" showErrorMessage="1" prompt="Nurodykite, kokią išleistų akcijų dalį atitinkamas akcininkas valdė nurodytą dieną (pvz.: jeigu vienas akcininkas valdo 12,34 proc., į laukelį įrašykite „12,34“)._x000a_Akcijų dalį nurodykite šimtųjų tikslumu." sqref="E14:E19" xr:uid="{00000000-0002-0000-0600-000012000000}"/>
  </dataValidations>
  <pageMargins left="0.7" right="0.7" top="0.75" bottom="0.75" header="0.3" footer="0.3"/>
  <pageSetup paperSize="9" scale="63" orientation="portrait" r:id="rId1"/>
  <rowBreaks count="1" manualBreakCount="1">
    <brk id="89" min="1" max="4" man="1"/>
  </rowBreaks>
  <colBreaks count="1" manualBreakCount="1">
    <brk id="5" max="110"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56C2723AFDCCF4CA6C7EEC604096041" ma:contentTypeVersion="19" ma:contentTypeDescription="Create a new document." ma:contentTypeScope="" ma:versionID="a23071e81aa06e18ac3ee7ca23a89b64">
  <xsd:schema xmlns:xsd="http://www.w3.org/2001/XMLSchema" xmlns:xs="http://www.w3.org/2001/XMLSchema" xmlns:p="http://schemas.microsoft.com/office/2006/metadata/properties" xmlns:ns2="f1908bf9-2dc4-4e3d-b4b9-4cf147fe6e6e" xmlns:ns3="9288e34c-c45f-4c56-ac4f-9af36a368a0a" targetNamespace="http://schemas.microsoft.com/office/2006/metadata/properties" ma:root="true" ma:fieldsID="d3a18f806ce455c83082f6924cbe8bb0" ns2:_="" ns3:_="">
    <xsd:import namespace="f1908bf9-2dc4-4e3d-b4b9-4cf147fe6e6e"/>
    <xsd:import namespace="9288e34c-c45f-4c56-ac4f-9af36a368a0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908bf9-2dc4-4e3d-b4b9-4cf147fe6e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80315e9-bf3b-4d56-9aa6-089adcc4e3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88e34c-c45f-4c56-ac4f-9af36a368a0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d69547a-5bcb-42bf-96bb-e8e2eda65ccb}" ma:internalName="TaxCatchAll" ma:showField="CatchAllData" ma:web="9288e34c-c45f-4c56-ac4f-9af36a368a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288e34c-c45f-4c56-ac4f-9af36a368a0a"/>
    <lcf76f155ced4ddcb4097134ff3c332f xmlns="f1908bf9-2dc4-4e3d-b4b9-4cf147fe6e6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5D2B7E5-5C56-4332-88D8-549621D2A376}">
  <ds:schemaRefs>
    <ds:schemaRef ds:uri="http://schemas.microsoft.com/sharepoint/v3/contenttype/forms"/>
  </ds:schemaRefs>
</ds:datastoreItem>
</file>

<file path=customXml/itemProps2.xml><?xml version="1.0" encoding="utf-8"?>
<ds:datastoreItem xmlns:ds="http://schemas.openxmlformats.org/officeDocument/2006/customXml" ds:itemID="{C03F61FF-71C3-4272-9929-5912DDE766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908bf9-2dc4-4e3d-b4b9-4cf147fe6e6e"/>
    <ds:schemaRef ds:uri="9288e34c-c45f-4c56-ac4f-9af36a368a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4D8DEC-12CA-49F3-B2BE-8B9ECA1DA2EE}">
  <ds:schemaRefs>
    <ds:schemaRef ds:uri="http://purl.org/dc/elements/1.1/"/>
    <ds:schemaRef ds:uri="http://schemas.microsoft.com/office/2006/metadata/properties"/>
    <ds:schemaRef ds:uri="http://purl.org/dc/terms/"/>
    <ds:schemaRef ds:uri="http://schemas.microsoft.com/office/2006/documentManagement/types"/>
    <ds:schemaRef ds:uri="http://schemas.microsoft.com/office/infopath/2007/PartnerControls"/>
    <ds:schemaRef ds:uri="http://purl.org/dc/dcmitype/"/>
    <ds:schemaRef ds:uri="f1908bf9-2dc4-4e3d-b4b9-4cf147fe6e6e"/>
    <ds:schemaRef ds:uri="http://schemas.openxmlformats.org/package/2006/metadata/core-properties"/>
    <ds:schemaRef ds:uri="9288e34c-c45f-4c56-ac4f-9af36a368a0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7</vt:i4>
      </vt:variant>
    </vt:vector>
  </HeadingPairs>
  <TitlesOfParts>
    <vt:vector size="14" baseType="lpstr">
      <vt:lpstr>Finansiniai duomenys</vt:lpstr>
      <vt:lpstr>Finansiniai duomenys(2015-2016)</vt:lpstr>
      <vt:lpstr>Papildoma informacija</vt:lpstr>
      <vt:lpstr>Suteikta parama</vt:lpstr>
      <vt:lpstr>Specialieji įpareigojimai</vt:lpstr>
      <vt:lpstr>Dukterinės bendrovės</vt:lpstr>
      <vt:lpstr>Dukterinės bendrovės 2</vt:lpstr>
      <vt:lpstr>'Dukterinės bendrovės'!Print_Area</vt:lpstr>
      <vt:lpstr>'Dukterinės bendrovės 2'!Print_Area</vt:lpstr>
      <vt:lpstr>'Finansiniai duomenys'!Print_Area</vt:lpstr>
      <vt:lpstr>'Finansiniai duomenys(2015-2016)'!Print_Area</vt:lpstr>
      <vt:lpstr>'Papildoma informacija'!Print_Area</vt:lpstr>
      <vt:lpstr>'Specialieji įpareigojimai'!Print_Area</vt:lpstr>
      <vt:lpstr>'Suteikta parama'!Print_Area</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Paulius Šimkūnas</dc:creator>
  <cp:keywords/>
  <dc:description/>
  <cp:lastModifiedBy>Ligita Pūrienė</cp:lastModifiedBy>
  <cp:revision/>
  <cp:lastPrinted>2026-04-23T08:26:31Z</cp:lastPrinted>
  <dcterms:created xsi:type="dcterms:W3CDTF">2014-03-24T16:58:47Z</dcterms:created>
  <dcterms:modified xsi:type="dcterms:W3CDTF">2026-04-23T11:30:39Z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0x010100656C2723AFDCCF4CA6C7EEC604096041</vt:lpwstr>
  </property>
  <property fmtid="{D5CDD505-2E9C-101B-9397-08002B2CF9AE}" pid="3" name="WorkbookGuid">
    <vt:lpwstr>c0382e1e-07fd-4cb4-b757-f4bdeee43814</vt:lpwstr>
  </property>
  <property fmtid="{D5CDD505-2E9C-101B-9397-08002B2CF9AE}" pid="4" name="MediaServiceImageTags">
    <vt:lpwstr/>
  </property>
</Properties>
</file>