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/>
  <mc:AlternateContent xmlns:mc="http://schemas.openxmlformats.org/markup-compatibility/2006">
    <mc:Choice Requires="x15">
      <x15ac:absPath xmlns:x15ac="http://schemas.microsoft.com/office/spreadsheetml/2010/11/ac" url="C:\Users\audro\Desktop\projektai\2020 m. sprendimo projektai\"/>
    </mc:Choice>
  </mc:AlternateContent>
  <xr:revisionPtr revIDLastSave="0" documentId="13_ncr:1_{14CF3746-31AF-423F-A3F0-9BA2FA5A8EA7}" xr6:coauthVersionLast="45" xr6:coauthVersionMax="45" xr10:uidLastSave="{00000000-0000-0000-0000-000000000000}"/>
  <bookViews>
    <workbookView xWindow="-120" yWindow="-120" windowWidth="21840" windowHeight="13140" tabRatio="769" activeTab="3" xr2:uid="{00000000-000D-0000-FFFF-FFFF00000000}"/>
  </bookViews>
  <sheets>
    <sheet name="PAJAMOS" sheetId="71" r:id="rId1"/>
    <sheet name="BĮ PAJAMOS" sheetId="74" r:id="rId2"/>
    <sheet name="ASIGNAVIMAI" sheetId="72" r:id="rId3"/>
    <sheet name="ASIGN IŠ MRF" sheetId="75" r:id="rId4"/>
    <sheet name="ASIGNAVIMAI IŠ SAVIV.BIUDŽETO" sheetId="73" r:id="rId5"/>
    <sheet name="ASIGN IŠ DOTACIJŲ" sheetId="76" r:id="rId6"/>
    <sheet name="ASIGN IŠ BĮ PAJAMŲ" sheetId="77" r:id="rId7"/>
    <sheet name="ASIGN SPEC PROGRAMOMS" sheetId="78" r:id="rId8"/>
    <sheet name="ASIGN IŠ SKOLINTŲ LĖŠŲ" sheetId="79" state="hidden" r:id="rId9"/>
    <sheet name="ASIGN IŠ NEP TIKSL PASK L" sheetId="80" r:id="rId10"/>
    <sheet name="IŠ NEP BĮ PAJAMŲ ĮM" sheetId="82" r:id="rId11"/>
    <sheet name="ASIGNAV IŠ ES NEP" sheetId="81" r:id="rId12"/>
    <sheet name="NEP NUOSAV INDEL" sheetId="83" r:id="rId13"/>
    <sheet name="BKL" sheetId="84" r:id="rId14"/>
    <sheet name="Skolintos lėšos" sheetId="85" r:id="rId15"/>
    <sheet name="ASIGNAVIMAI PAGAL PROGRAMAS" sheetId="86" state="hidden" r:id="rId16"/>
    <sheet name="Lapas2" sheetId="87" state="hidden" r:id="rId17"/>
    <sheet name="ASIGNAVIMAI PAGAL PROGRAMAS SB" sheetId="89" state="hidden" r:id="rId18"/>
    <sheet name="asign pagal programas" sheetId="88" state="hidden" r:id="rId19"/>
    <sheet name="asign SB" sheetId="90" state="hidden" r:id="rId20"/>
  </sheets>
  <definedNames>
    <definedName name="_xlnm.Print_Titles" localSheetId="6">'ASIGN IŠ BĮ PAJAMŲ'!$8:$10</definedName>
    <definedName name="_xlnm.Print_Titles" localSheetId="5">'ASIGN IŠ DOTACIJŲ'!$8:$10</definedName>
    <definedName name="_xlnm.Print_Titles" localSheetId="3">'ASIGN IŠ MRF'!$9:$11</definedName>
    <definedName name="_xlnm.Print_Titles" localSheetId="2">ASIGNAVIMAI!$7:$9</definedName>
    <definedName name="_xlnm.Print_Titles" localSheetId="4">'ASIGNAVIMAI IŠ SAVIV.BIUDŽETO'!$8:$10</definedName>
    <definedName name="_xlnm.Print_Titles" localSheetId="1">'BĮ PAJAMOS'!$8:$10</definedName>
    <definedName name="_xlnm.Print_Titles" localSheetId="0">PAJAMOS!$7:$7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90" l="1"/>
  <c r="E23" i="90"/>
  <c r="D23" i="90"/>
  <c r="C23" i="90"/>
  <c r="B23" i="90"/>
  <c r="F22" i="90"/>
  <c r="E22" i="90"/>
  <c r="D22" i="90"/>
  <c r="C22" i="90"/>
  <c r="B22" i="90"/>
  <c r="F21" i="90"/>
  <c r="E21" i="90"/>
  <c r="D21" i="90"/>
  <c r="C21" i="90"/>
  <c r="B21" i="90"/>
  <c r="F20" i="90"/>
  <c r="E20" i="90"/>
  <c r="D20" i="90"/>
  <c r="C20" i="90"/>
  <c r="B20" i="90"/>
  <c r="F19" i="90"/>
  <c r="E19" i="90"/>
  <c r="D19" i="90"/>
  <c r="C19" i="90"/>
  <c r="B19" i="90"/>
  <c r="F18" i="90"/>
  <c r="E18" i="90"/>
  <c r="D18" i="90"/>
  <c r="C18" i="90"/>
  <c r="B18" i="90"/>
  <c r="F17" i="90"/>
  <c r="E17" i="90"/>
  <c r="D17" i="90"/>
  <c r="C17" i="90"/>
  <c r="B17" i="90"/>
  <c r="F16" i="90"/>
  <c r="E16" i="90"/>
  <c r="D16" i="90"/>
  <c r="C16" i="90"/>
  <c r="B16" i="90"/>
  <c r="F15" i="90"/>
  <c r="E15" i="90"/>
  <c r="D15" i="90"/>
  <c r="C15" i="90"/>
  <c r="B15" i="90"/>
  <c r="F14" i="90"/>
  <c r="E14" i="90"/>
  <c r="D14" i="90"/>
  <c r="C14" i="90"/>
  <c r="B14" i="90"/>
  <c r="F13" i="90"/>
  <c r="D13" i="90"/>
  <c r="C13" i="90"/>
  <c r="B13" i="90"/>
  <c r="F12" i="90"/>
  <c r="E12" i="90"/>
  <c r="D12" i="90"/>
  <c r="C12" i="90"/>
  <c r="B12" i="90"/>
  <c r="F11" i="90"/>
  <c r="F24" i="90" s="1"/>
  <c r="E11" i="90"/>
  <c r="D11" i="90"/>
  <c r="D24" i="90" s="1"/>
  <c r="C11" i="90"/>
  <c r="C24" i="90" s="1"/>
  <c r="B11" i="90"/>
  <c r="C24" i="89"/>
  <c r="D24" i="89"/>
  <c r="F24" i="89"/>
  <c r="C23" i="89"/>
  <c r="D23" i="89"/>
  <c r="F23" i="89"/>
  <c r="C22" i="89"/>
  <c r="F22" i="89"/>
  <c r="C21" i="89"/>
  <c r="D21" i="89"/>
  <c r="F21" i="89"/>
  <c r="C20" i="89"/>
  <c r="D20" i="89"/>
  <c r="E20" i="89"/>
  <c r="C19" i="89"/>
  <c r="D19" i="89"/>
  <c r="C18" i="89"/>
  <c r="D18" i="89"/>
  <c r="F18" i="89"/>
  <c r="C17" i="89"/>
  <c r="D17" i="89"/>
  <c r="E17" i="89"/>
  <c r="C15" i="89"/>
  <c r="D15" i="89"/>
  <c r="E15" i="89"/>
  <c r="C14" i="89"/>
  <c r="D14" i="89"/>
  <c r="F14" i="89"/>
  <c r="C13" i="89"/>
  <c r="D13" i="89"/>
  <c r="E13" i="89"/>
  <c r="F13" i="89"/>
  <c r="C12" i="89"/>
  <c r="D12" i="89"/>
  <c r="E12" i="89"/>
  <c r="F12" i="89"/>
  <c r="B24" i="89"/>
  <c r="B23" i="89"/>
  <c r="B22" i="89"/>
  <c r="B21" i="89"/>
  <c r="B20" i="89"/>
  <c r="B19" i="89"/>
  <c r="B18" i="89"/>
  <c r="B17" i="89"/>
  <c r="B16" i="89"/>
  <c r="B15" i="89"/>
  <c r="C25" i="89"/>
  <c r="B14" i="89"/>
  <c r="B13" i="89"/>
  <c r="B12" i="89"/>
  <c r="F23" i="87"/>
  <c r="D23" i="87"/>
  <c r="C23" i="87"/>
  <c r="B23" i="87"/>
  <c r="F22" i="87"/>
  <c r="D22" i="87"/>
  <c r="C22" i="87"/>
  <c r="B22" i="87"/>
  <c r="F21" i="87"/>
  <c r="D21" i="87"/>
  <c r="C21" i="87"/>
  <c r="B21" i="87"/>
  <c r="F20" i="87"/>
  <c r="D20" i="87"/>
  <c r="C20" i="87"/>
  <c r="B20" i="87"/>
  <c r="E19" i="87"/>
  <c r="D19" i="87"/>
  <c r="C19" i="87"/>
  <c r="B19" i="87"/>
  <c r="E18" i="87"/>
  <c r="D18" i="87"/>
  <c r="C18" i="87"/>
  <c r="B18" i="87"/>
  <c r="F17" i="87"/>
  <c r="D17" i="87"/>
  <c r="C17" i="87"/>
  <c r="B17" i="87"/>
  <c r="E16" i="87"/>
  <c r="D16" i="87"/>
  <c r="C16" i="87"/>
  <c r="B16" i="87"/>
  <c r="E15" i="87"/>
  <c r="D15" i="87"/>
  <c r="C15" i="87"/>
  <c r="B15" i="87"/>
  <c r="D14" i="87"/>
  <c r="C14" i="87"/>
  <c r="B14" i="87"/>
  <c r="F13" i="87"/>
  <c r="D13" i="87"/>
  <c r="C13" i="87"/>
  <c r="C24" i="87" s="1"/>
  <c r="B13" i="87"/>
  <c r="F12" i="87"/>
  <c r="E12" i="87"/>
  <c r="D12" i="87"/>
  <c r="C12" i="87"/>
  <c r="B12" i="87"/>
  <c r="F11" i="87"/>
  <c r="F24" i="87" s="1"/>
  <c r="E11" i="87"/>
  <c r="D11" i="87"/>
  <c r="D24" i="87" s="1"/>
  <c r="C11" i="87"/>
  <c r="B11" i="87"/>
  <c r="D24" i="86"/>
  <c r="F24" i="86"/>
  <c r="C24" i="86"/>
  <c r="C23" i="86"/>
  <c r="D23" i="86"/>
  <c r="F23" i="86"/>
  <c r="C22" i="86"/>
  <c r="D22" i="86"/>
  <c r="F22" i="86"/>
  <c r="C21" i="86"/>
  <c r="D21" i="86"/>
  <c r="F21" i="86"/>
  <c r="C20" i="86"/>
  <c r="D20" i="86"/>
  <c r="F20" i="86"/>
  <c r="C19" i="86"/>
  <c r="D19" i="86"/>
  <c r="E19" i="86"/>
  <c r="C18" i="86"/>
  <c r="D18" i="86"/>
  <c r="E18" i="86"/>
  <c r="C17" i="86"/>
  <c r="D17" i="86"/>
  <c r="F17" i="86"/>
  <c r="C16" i="86"/>
  <c r="D16" i="86"/>
  <c r="E16" i="86"/>
  <c r="C15" i="86"/>
  <c r="D15" i="86"/>
  <c r="E15" i="86"/>
  <c r="C14" i="86"/>
  <c r="D14" i="86"/>
  <c r="C13" i="86"/>
  <c r="D13" i="86"/>
  <c r="F13" i="86"/>
  <c r="C12" i="86"/>
  <c r="D12" i="86"/>
  <c r="E12" i="86"/>
  <c r="F12" i="86"/>
  <c r="C11" i="86"/>
  <c r="D11" i="86"/>
  <c r="E11" i="86"/>
  <c r="F11" i="86"/>
  <c r="B23" i="86"/>
  <c r="B22" i="86"/>
  <c r="B21" i="86"/>
  <c r="B20" i="86"/>
  <c r="B19" i="86"/>
  <c r="B18" i="86"/>
  <c r="B17" i="86"/>
  <c r="B16" i="86"/>
  <c r="B15" i="86"/>
  <c r="B14" i="86"/>
  <c r="B13" i="86"/>
  <c r="B12" i="86"/>
  <c r="B11" i="86"/>
  <c r="D25" i="89" l="1"/>
  <c r="F25" i="89"/>
  <c r="F50" i="76" l="1"/>
  <c r="F55" i="76"/>
  <c r="F56" i="76" s="1"/>
  <c r="G55" i="76"/>
  <c r="D114" i="76" l="1"/>
  <c r="D115" i="76"/>
  <c r="C41" i="71" l="1"/>
  <c r="C72" i="71" s="1"/>
  <c r="C42" i="73"/>
  <c r="C22" i="71"/>
  <c r="C76" i="72"/>
  <c r="E76" i="72"/>
  <c r="F76" i="72"/>
  <c r="D76" i="72"/>
  <c r="D78" i="72" s="1"/>
  <c r="E78" i="72"/>
  <c r="E77" i="72"/>
  <c r="F77" i="72"/>
  <c r="F78" i="72" s="1"/>
  <c r="D77" i="72"/>
  <c r="C77" i="72" s="1"/>
  <c r="D80" i="72"/>
  <c r="D56" i="72"/>
  <c r="E56" i="72"/>
  <c r="F56" i="72"/>
  <c r="E62" i="76"/>
  <c r="F62" i="76"/>
  <c r="G62" i="76"/>
  <c r="D62" i="76"/>
  <c r="C78" i="72" l="1"/>
  <c r="E116" i="72"/>
  <c r="F116" i="72"/>
  <c r="E115" i="72"/>
  <c r="F115" i="72"/>
  <c r="D115" i="72"/>
  <c r="D116" i="72"/>
  <c r="E114" i="72"/>
  <c r="F114" i="72"/>
  <c r="D114" i="72"/>
  <c r="D113" i="72"/>
  <c r="E112" i="72"/>
  <c r="F112" i="72"/>
  <c r="E111" i="72"/>
  <c r="F111" i="72"/>
  <c r="D112" i="72"/>
  <c r="D111" i="72"/>
  <c r="E110" i="72"/>
  <c r="F110" i="72"/>
  <c r="E109" i="72"/>
  <c r="F109" i="72"/>
  <c r="E108" i="72"/>
  <c r="F108" i="72"/>
  <c r="E107" i="72"/>
  <c r="F107" i="72"/>
  <c r="E106" i="72"/>
  <c r="F106" i="72"/>
  <c r="D110" i="72"/>
  <c r="D109" i="72"/>
  <c r="D107" i="72"/>
  <c r="D108" i="72"/>
  <c r="D106" i="72"/>
  <c r="E99" i="72"/>
  <c r="E104" i="72" s="1"/>
  <c r="E103" i="72"/>
  <c r="F103" i="72"/>
  <c r="E102" i="72"/>
  <c r="F102" i="72"/>
  <c r="E101" i="72"/>
  <c r="F101" i="72"/>
  <c r="E100" i="72"/>
  <c r="F100" i="72"/>
  <c r="D101" i="72"/>
  <c r="D102" i="72"/>
  <c r="C102" i="72" s="1"/>
  <c r="D103" i="72"/>
  <c r="D100" i="72"/>
  <c r="C100" i="72" s="1"/>
  <c r="F98" i="73"/>
  <c r="C97" i="73"/>
  <c r="F105" i="76"/>
  <c r="E116" i="76"/>
  <c r="F116" i="76"/>
  <c r="G116" i="76"/>
  <c r="F99" i="72" s="1"/>
  <c r="F104" i="72" s="1"/>
  <c r="E97" i="76"/>
  <c r="F97" i="76"/>
  <c r="G97" i="76"/>
  <c r="D94" i="76"/>
  <c r="D95" i="76"/>
  <c r="D96" i="76"/>
  <c r="D93" i="76"/>
  <c r="C24" i="80"/>
  <c r="F25" i="80"/>
  <c r="E96" i="72"/>
  <c r="F96" i="72"/>
  <c r="D96" i="72"/>
  <c r="E93" i="72"/>
  <c r="F93" i="72"/>
  <c r="D93" i="72"/>
  <c r="E89" i="72"/>
  <c r="F89" i="72"/>
  <c r="D89" i="72"/>
  <c r="E83" i="72"/>
  <c r="F83" i="72"/>
  <c r="D83" i="72"/>
  <c r="E80" i="72"/>
  <c r="F80" i="72"/>
  <c r="E73" i="72"/>
  <c r="F73" i="72"/>
  <c r="D73" i="72"/>
  <c r="D72" i="72"/>
  <c r="C72" i="72" s="1"/>
  <c r="D66" i="72"/>
  <c r="C66" i="72" s="1"/>
  <c r="D67" i="72"/>
  <c r="C67" i="72" s="1"/>
  <c r="D68" i="72"/>
  <c r="C68" i="72" s="1"/>
  <c r="D69" i="72"/>
  <c r="C69" i="72" s="1"/>
  <c r="D70" i="72"/>
  <c r="C70" i="72" s="1"/>
  <c r="D64" i="72"/>
  <c r="C64" i="72" s="1"/>
  <c r="D65" i="72"/>
  <c r="C65" i="72" s="1"/>
  <c r="D63" i="72"/>
  <c r="C63" i="72" s="1"/>
  <c r="D58" i="72"/>
  <c r="C58" i="72" s="1"/>
  <c r="D59" i="72"/>
  <c r="C59" i="72" s="1"/>
  <c r="D60" i="72"/>
  <c r="C60" i="72" s="1"/>
  <c r="D61" i="72"/>
  <c r="C61" i="72" s="1"/>
  <c r="D62" i="72"/>
  <c r="C62" i="72" s="1"/>
  <c r="D71" i="72"/>
  <c r="C71" i="72" s="1"/>
  <c r="D57" i="72"/>
  <c r="C57" i="72" s="1"/>
  <c r="E55" i="72"/>
  <c r="F55" i="72"/>
  <c r="D55" i="72"/>
  <c r="E52" i="72"/>
  <c r="F52" i="72"/>
  <c r="D52" i="72"/>
  <c r="E51" i="72"/>
  <c r="F51" i="72"/>
  <c r="D51" i="72"/>
  <c r="E50" i="72"/>
  <c r="F50" i="72"/>
  <c r="D50" i="72"/>
  <c r="E49" i="72"/>
  <c r="F49" i="72"/>
  <c r="D49" i="72"/>
  <c r="E48" i="72"/>
  <c r="F48" i="72"/>
  <c r="D48" i="72"/>
  <c r="E47" i="72"/>
  <c r="F47" i="72"/>
  <c r="D47" i="72"/>
  <c r="E46" i="72"/>
  <c r="F46" i="72"/>
  <c r="D46" i="72"/>
  <c r="E45" i="72"/>
  <c r="F45" i="72"/>
  <c r="D45" i="72"/>
  <c r="E41" i="72"/>
  <c r="F41" i="72"/>
  <c r="D41" i="72"/>
  <c r="E28" i="72"/>
  <c r="F28" i="72"/>
  <c r="E27" i="72"/>
  <c r="F27" i="72"/>
  <c r="E26" i="72"/>
  <c r="F26" i="72"/>
  <c r="E25" i="72"/>
  <c r="F25" i="72"/>
  <c r="E24" i="72"/>
  <c r="F24" i="72"/>
  <c r="E23" i="72"/>
  <c r="F23" i="72"/>
  <c r="E22" i="72"/>
  <c r="F22" i="72"/>
  <c r="D23" i="72"/>
  <c r="D24" i="72"/>
  <c r="D25" i="72"/>
  <c r="D26" i="72"/>
  <c r="D27" i="72"/>
  <c r="D28" i="72"/>
  <c r="E40" i="72"/>
  <c r="F40" i="72"/>
  <c r="D40" i="72"/>
  <c r="E39" i="72"/>
  <c r="F39" i="72"/>
  <c r="D39" i="72"/>
  <c r="E38" i="72"/>
  <c r="F38" i="72"/>
  <c r="D38" i="72"/>
  <c r="E37" i="72"/>
  <c r="F37" i="72"/>
  <c r="D37" i="72"/>
  <c r="E36" i="72"/>
  <c r="F36" i="72"/>
  <c r="D36" i="72"/>
  <c r="E35" i="72"/>
  <c r="F35" i="72"/>
  <c r="D35" i="72"/>
  <c r="D34" i="72"/>
  <c r="E34" i="72"/>
  <c r="F34" i="72"/>
  <c r="E33" i="72"/>
  <c r="F33" i="72"/>
  <c r="D33" i="72"/>
  <c r="E32" i="72"/>
  <c r="F32" i="72"/>
  <c r="D32" i="72"/>
  <c r="D25" i="82"/>
  <c r="E25" i="82"/>
  <c r="F25" i="82"/>
  <c r="E31" i="72"/>
  <c r="F31" i="72"/>
  <c r="D31" i="72"/>
  <c r="E30" i="72"/>
  <c r="F30" i="72"/>
  <c r="E29" i="72"/>
  <c r="F29" i="72"/>
  <c r="D30" i="72"/>
  <c r="D29" i="72"/>
  <c r="D17" i="72"/>
  <c r="E17" i="72"/>
  <c r="F17" i="72"/>
  <c r="D22" i="72"/>
  <c r="E21" i="72"/>
  <c r="F21" i="72"/>
  <c r="D21" i="72"/>
  <c r="F11" i="72"/>
  <c r="E11" i="72"/>
  <c r="D11" i="72"/>
  <c r="E18" i="72"/>
  <c r="F18" i="72"/>
  <c r="D18" i="72"/>
  <c r="E16" i="72"/>
  <c r="F16" i="72"/>
  <c r="D16" i="72"/>
  <c r="D30" i="74"/>
  <c r="E30" i="74"/>
  <c r="F30" i="74"/>
  <c r="C30" i="74"/>
  <c r="C108" i="72" l="1"/>
  <c r="C101" i="72"/>
  <c r="C106" i="72"/>
  <c r="C21" i="72"/>
  <c r="C103" i="72"/>
  <c r="C114" i="72"/>
  <c r="C112" i="72"/>
  <c r="C109" i="72"/>
  <c r="C107" i="72"/>
  <c r="C116" i="72"/>
  <c r="C115" i="72"/>
  <c r="C111" i="72"/>
  <c r="C110" i="72"/>
  <c r="C89" i="72"/>
  <c r="C56" i="72"/>
  <c r="C55" i="72"/>
  <c r="C80" i="72"/>
  <c r="C73" i="72"/>
  <c r="D25" i="80"/>
  <c r="D99" i="72" s="1"/>
  <c r="D104" i="72" s="1"/>
  <c r="E25" i="80"/>
  <c r="C93" i="72"/>
  <c r="C96" i="72"/>
  <c r="C83" i="72"/>
  <c r="C41" i="72"/>
  <c r="C32" i="72"/>
  <c r="C16" i="72"/>
  <c r="C23" i="72"/>
  <c r="C11" i="72"/>
  <c r="C18" i="72"/>
  <c r="C17" i="72"/>
  <c r="D84" i="76"/>
  <c r="D83" i="76"/>
  <c r="C99" i="72" l="1"/>
  <c r="C104" i="72" s="1"/>
  <c r="E102" i="76"/>
  <c r="F102" i="76"/>
  <c r="G102" i="76"/>
  <c r="G106" i="76" s="1"/>
  <c r="D109" i="76"/>
  <c r="D110" i="76"/>
  <c r="D111" i="76"/>
  <c r="D112" i="76"/>
  <c r="D113" i="76"/>
  <c r="D101" i="76"/>
  <c r="D100" i="76"/>
  <c r="D24" i="76"/>
  <c r="D25" i="76"/>
  <c r="D26" i="76"/>
  <c r="D52" i="76"/>
  <c r="D53" i="76"/>
  <c r="D51" i="76"/>
  <c r="E50" i="76"/>
  <c r="G50" i="76"/>
  <c r="D35" i="76"/>
  <c r="D36" i="76"/>
  <c r="D37" i="76"/>
  <c r="D38" i="76"/>
  <c r="D39" i="76"/>
  <c r="D40" i="76"/>
  <c r="D41" i="76"/>
  <c r="D42" i="76"/>
  <c r="D43" i="76"/>
  <c r="D44" i="76"/>
  <c r="D45" i="76"/>
  <c r="D46" i="76"/>
  <c r="D47" i="76"/>
  <c r="D48" i="76"/>
  <c r="D49" i="76"/>
  <c r="D34" i="76"/>
  <c r="D31" i="76"/>
  <c r="D30" i="76"/>
  <c r="D29" i="76"/>
  <c r="D116" i="76" l="1"/>
  <c r="D102" i="76"/>
  <c r="C13" i="77"/>
  <c r="C14" i="77"/>
  <c r="C15" i="77"/>
  <c r="C16" i="77"/>
  <c r="C17" i="77"/>
  <c r="C18" i="77"/>
  <c r="C19" i="77"/>
  <c r="C20" i="77"/>
  <c r="C21" i="77"/>
  <c r="C22" i="77"/>
  <c r="C23" i="77"/>
  <c r="C24" i="77"/>
  <c r="C25" i="77"/>
  <c r="C26" i="77"/>
  <c r="C27" i="77"/>
  <c r="C28" i="77"/>
  <c r="C29" i="77"/>
  <c r="C12" i="77"/>
  <c r="C52" i="77"/>
  <c r="C53" i="77"/>
  <c r="C54" i="77"/>
  <c r="C55" i="77"/>
  <c r="C56" i="77"/>
  <c r="C57" i="77"/>
  <c r="C58" i="77"/>
  <c r="C51" i="77"/>
  <c r="C45" i="77"/>
  <c r="C33" i="77"/>
  <c r="C34" i="77"/>
  <c r="C35" i="77"/>
  <c r="C36" i="77"/>
  <c r="C37" i="77"/>
  <c r="C38" i="77"/>
  <c r="C32" i="77"/>
  <c r="C42" i="74"/>
  <c r="D39" i="74"/>
  <c r="E39" i="74"/>
  <c r="F39" i="74"/>
  <c r="C33" i="74"/>
  <c r="C34" i="74"/>
  <c r="C35" i="74"/>
  <c r="C36" i="74"/>
  <c r="C37" i="74"/>
  <c r="C38" i="74"/>
  <c r="C32" i="74"/>
  <c r="C13" i="74"/>
  <c r="C14" i="74"/>
  <c r="C15" i="74"/>
  <c r="C16" i="74"/>
  <c r="C17" i="74"/>
  <c r="C18" i="74"/>
  <c r="C19" i="74"/>
  <c r="C20" i="74"/>
  <c r="C21" i="74"/>
  <c r="C22" i="74"/>
  <c r="C23" i="74"/>
  <c r="C24" i="74"/>
  <c r="C25" i="74"/>
  <c r="C26" i="74"/>
  <c r="C27" i="74"/>
  <c r="C28" i="74"/>
  <c r="C29" i="74"/>
  <c r="C12" i="74"/>
  <c r="E26" i="78" l="1"/>
  <c r="C20" i="78"/>
  <c r="C16" i="78"/>
  <c r="C12" i="78"/>
  <c r="C25" i="80"/>
  <c r="C21" i="80"/>
  <c r="C18" i="80"/>
  <c r="C19" i="80" s="1"/>
  <c r="C15" i="80"/>
  <c r="C12" i="80"/>
  <c r="F19" i="80"/>
  <c r="D19" i="80"/>
  <c r="E16" i="83" l="1"/>
  <c r="F16" i="83"/>
  <c r="G16" i="83"/>
  <c r="C80" i="73"/>
  <c r="C19" i="73"/>
  <c r="D20" i="73"/>
  <c r="E20" i="73"/>
  <c r="F20" i="73"/>
  <c r="C23" i="73"/>
  <c r="C24" i="73"/>
  <c r="C25" i="73"/>
  <c r="C26" i="73"/>
  <c r="C27" i="73"/>
  <c r="C28" i="73"/>
  <c r="C29" i="73"/>
  <c r="C30" i="73"/>
  <c r="C31" i="73"/>
  <c r="C32" i="73"/>
  <c r="C33" i="73"/>
  <c r="C34" i="73"/>
  <c r="C35" i="73"/>
  <c r="C36" i="73"/>
  <c r="C37" i="73"/>
  <c r="C38" i="73"/>
  <c r="C39" i="73"/>
  <c r="C40" i="73"/>
  <c r="C41" i="73"/>
  <c r="C22" i="73"/>
  <c r="C18" i="73"/>
  <c r="C76" i="71" l="1"/>
  <c r="E22" i="85" l="1"/>
  <c r="E23" i="85" s="1"/>
  <c r="F22" i="85"/>
  <c r="E13" i="85"/>
  <c r="F13" i="85"/>
  <c r="F23" i="85"/>
  <c r="G23" i="85"/>
  <c r="D23" i="85"/>
  <c r="C101" i="73" l="1"/>
  <c r="C102" i="73"/>
  <c r="C103" i="73"/>
  <c r="C104" i="73"/>
  <c r="C105" i="73"/>
  <c r="C106" i="73"/>
  <c r="C107" i="73"/>
  <c r="C108" i="73"/>
  <c r="C109" i="73"/>
  <c r="C110" i="73"/>
  <c r="C100" i="73"/>
  <c r="G13" i="85" l="1"/>
  <c r="D12" i="85"/>
  <c r="D13" i="85" s="1"/>
  <c r="E87" i="84"/>
  <c r="F87" i="84"/>
  <c r="D22" i="76" l="1"/>
  <c r="D23" i="76"/>
  <c r="C25" i="71" l="1"/>
  <c r="C29" i="71" l="1"/>
  <c r="E16" i="81" l="1"/>
  <c r="C42" i="71" l="1"/>
  <c r="D43" i="77" l="1"/>
  <c r="E43" i="77"/>
  <c r="F43" i="77"/>
  <c r="C42" i="77"/>
  <c r="D46" i="77"/>
  <c r="E46" i="77"/>
  <c r="F46" i="77"/>
  <c r="E43" i="74"/>
  <c r="F43" i="74"/>
  <c r="D43" i="74"/>
  <c r="C43" i="74" l="1"/>
  <c r="C95" i="73" l="1"/>
  <c r="C84" i="71" l="1"/>
  <c r="D98" i="73" l="1"/>
  <c r="E98" i="73"/>
  <c r="E113" i="72"/>
  <c r="F113" i="72"/>
  <c r="C113" i="72" s="1"/>
  <c r="D90" i="72"/>
  <c r="E90" i="72"/>
  <c r="F90" i="72"/>
  <c r="C90" i="72" l="1"/>
  <c r="F106" i="76"/>
  <c r="E105" i="76"/>
  <c r="E106" i="76" s="1"/>
  <c r="D104" i="76"/>
  <c r="D105" i="76" s="1"/>
  <c r="D106" i="76" s="1"/>
  <c r="D68" i="73" l="1"/>
  <c r="E68" i="73"/>
  <c r="F68" i="73"/>
  <c r="C65" i="73"/>
  <c r="D44" i="72" l="1"/>
  <c r="E44" i="72"/>
  <c r="F44" i="72"/>
  <c r="D74" i="73" l="1"/>
  <c r="D15" i="72" l="1"/>
  <c r="G22" i="85" l="1"/>
  <c r="D21" i="85"/>
  <c r="D20" i="85"/>
  <c r="D19" i="85"/>
  <c r="D18" i="85"/>
  <c r="D17" i="85"/>
  <c r="D16" i="85"/>
  <c r="D15" i="85"/>
  <c r="C39" i="84"/>
  <c r="F86" i="84"/>
  <c r="D86" i="84"/>
  <c r="C85" i="84"/>
  <c r="C84" i="84"/>
  <c r="C83" i="84"/>
  <c r="C82" i="84"/>
  <c r="C81" i="84"/>
  <c r="C80" i="84"/>
  <c r="C79" i="84"/>
  <c r="C78" i="84"/>
  <c r="C77" i="84"/>
  <c r="C76" i="84"/>
  <c r="C75" i="84"/>
  <c r="F73" i="84"/>
  <c r="E73" i="84"/>
  <c r="D73" i="84"/>
  <c r="C72" i="84"/>
  <c r="F70" i="84"/>
  <c r="D70" i="84"/>
  <c r="C69" i="84"/>
  <c r="C70" i="84" s="1"/>
  <c r="F67" i="84"/>
  <c r="D67" i="84"/>
  <c r="C66" i="84"/>
  <c r="C67" i="84" s="1"/>
  <c r="E64" i="84"/>
  <c r="D64" i="84"/>
  <c r="C63" i="84"/>
  <c r="C62" i="84"/>
  <c r="D60" i="84"/>
  <c r="C58" i="84"/>
  <c r="C60" i="84" s="1"/>
  <c r="F53" i="84"/>
  <c r="E53" i="84"/>
  <c r="D53" i="84"/>
  <c r="C52" i="84"/>
  <c r="C51" i="84"/>
  <c r="C50" i="84"/>
  <c r="F48" i="84"/>
  <c r="E48" i="84"/>
  <c r="D48" i="84"/>
  <c r="C47" i="84"/>
  <c r="C46" i="84"/>
  <c r="C45" i="84"/>
  <c r="C44" i="84"/>
  <c r="C43" i="84"/>
  <c r="C42" i="84"/>
  <c r="C41" i="84"/>
  <c r="C40" i="84"/>
  <c r="F37" i="84"/>
  <c r="E37" i="84"/>
  <c r="D37" i="84"/>
  <c r="C36" i="84"/>
  <c r="C35" i="84"/>
  <c r="C34" i="84"/>
  <c r="C33" i="84"/>
  <c r="C32" i="84"/>
  <c r="C31" i="84"/>
  <c r="C30" i="84"/>
  <c r="C29" i="84"/>
  <c r="C28" i="84"/>
  <c r="C27" i="84"/>
  <c r="C26" i="84"/>
  <c r="C25" i="84"/>
  <c r="C24" i="84"/>
  <c r="C23" i="84"/>
  <c r="C22" i="84"/>
  <c r="C21" i="84"/>
  <c r="C20" i="84"/>
  <c r="C19" i="84"/>
  <c r="C18" i="84"/>
  <c r="F16" i="84"/>
  <c r="E16" i="84"/>
  <c r="D16" i="84"/>
  <c r="C15" i="84"/>
  <c r="C14" i="84"/>
  <c r="C13" i="84"/>
  <c r="D87" i="84" l="1"/>
  <c r="D22" i="85"/>
  <c r="C37" i="84"/>
  <c r="C16" i="84"/>
  <c r="C73" i="84"/>
  <c r="C64" i="84"/>
  <c r="C48" i="84"/>
  <c r="C53" i="84"/>
  <c r="C86" i="84"/>
  <c r="E79" i="76"/>
  <c r="F79" i="76"/>
  <c r="G79" i="76"/>
  <c r="D78" i="76"/>
  <c r="D64" i="76"/>
  <c r="D14" i="76"/>
  <c r="D15" i="76"/>
  <c r="D16" i="76"/>
  <c r="D17" i="76"/>
  <c r="D18" i="76"/>
  <c r="D19" i="76"/>
  <c r="D20" i="76"/>
  <c r="D21" i="76"/>
  <c r="C14" i="75"/>
  <c r="D71" i="76"/>
  <c r="C87" i="84" l="1"/>
  <c r="D79" i="76"/>
  <c r="C49" i="82" l="1"/>
  <c r="D54" i="82" l="1"/>
  <c r="C53" i="82"/>
  <c r="C52" i="82"/>
  <c r="C51" i="82"/>
  <c r="C50" i="82"/>
  <c r="C48" i="82"/>
  <c r="C47" i="82"/>
  <c r="C46" i="82"/>
  <c r="C45" i="82"/>
  <c r="F43" i="82"/>
  <c r="D43" i="82"/>
  <c r="C42" i="82"/>
  <c r="C43" i="82" s="1"/>
  <c r="E40" i="82"/>
  <c r="D40" i="82"/>
  <c r="C39" i="82"/>
  <c r="C40" i="82" s="1"/>
  <c r="E37" i="82"/>
  <c r="D37" i="82"/>
  <c r="C36" i="82"/>
  <c r="C37" i="82" s="1"/>
  <c r="F34" i="82"/>
  <c r="E34" i="82"/>
  <c r="D34" i="82"/>
  <c r="C33" i="82"/>
  <c r="C32" i="82"/>
  <c r="C31" i="82"/>
  <c r="C30" i="82"/>
  <c r="C29" i="82"/>
  <c r="C28" i="82"/>
  <c r="C27" i="82"/>
  <c r="C24" i="82"/>
  <c r="C23" i="82"/>
  <c r="C22" i="82"/>
  <c r="C21" i="82"/>
  <c r="C20" i="82"/>
  <c r="C19" i="82"/>
  <c r="C18" i="82"/>
  <c r="C17" i="82"/>
  <c r="C16" i="82"/>
  <c r="C15" i="82"/>
  <c r="C14" i="82"/>
  <c r="C13" i="82"/>
  <c r="C12" i="82"/>
  <c r="D13" i="83"/>
  <c r="D15" i="83"/>
  <c r="D14" i="83"/>
  <c r="D12" i="83"/>
  <c r="D15" i="81"/>
  <c r="C79" i="71"/>
  <c r="C80" i="71" s="1"/>
  <c r="C73" i="71"/>
  <c r="C82" i="71"/>
  <c r="C36" i="71"/>
  <c r="C39" i="71" s="1"/>
  <c r="C15" i="71"/>
  <c r="C34" i="82" l="1"/>
  <c r="C54" i="82"/>
  <c r="D55" i="82"/>
  <c r="F55" i="82"/>
  <c r="E55" i="82"/>
  <c r="C25" i="82"/>
  <c r="D16" i="83"/>
  <c r="C55" i="82" l="1"/>
  <c r="F97" i="72"/>
  <c r="D94" i="72"/>
  <c r="F94" i="72"/>
  <c r="D84" i="72"/>
  <c r="F84" i="72"/>
  <c r="C44" i="72"/>
  <c r="C46" i="72"/>
  <c r="C47" i="72"/>
  <c r="C50" i="72"/>
  <c r="C49" i="72"/>
  <c r="C45" i="72"/>
  <c r="C52" i="72"/>
  <c r="C31" i="72"/>
  <c r="C33" i="72"/>
  <c r="C36" i="72"/>
  <c r="C29" i="72"/>
  <c r="F15" i="72"/>
  <c r="D14" i="72"/>
  <c r="C14" i="72" s="1"/>
  <c r="D13" i="72"/>
  <c r="C13" i="72" s="1"/>
  <c r="D12" i="72"/>
  <c r="F12" i="72"/>
  <c r="E14" i="72"/>
  <c r="E15" i="72"/>
  <c r="E81" i="72"/>
  <c r="E94" i="72"/>
  <c r="E97" i="72"/>
  <c r="D81" i="72"/>
  <c r="F81" i="72"/>
  <c r="C96" i="73"/>
  <c r="C94" i="73"/>
  <c r="C90" i="73"/>
  <c r="C91" i="73" s="1"/>
  <c r="F25" i="78"/>
  <c r="E25" i="78"/>
  <c r="D25" i="78"/>
  <c r="C24" i="78"/>
  <c r="C25" i="78" s="1"/>
  <c r="F21" i="78"/>
  <c r="F26" i="78" s="1"/>
  <c r="E21" i="78"/>
  <c r="D21" i="78"/>
  <c r="F22" i="80"/>
  <c r="D22" i="80"/>
  <c r="C22" i="80"/>
  <c r="D12" i="81"/>
  <c r="D13" i="81"/>
  <c r="D14" i="81"/>
  <c r="G16" i="81"/>
  <c r="C56" i="73"/>
  <c r="C66" i="73"/>
  <c r="C11" i="71"/>
  <c r="C9" i="71"/>
  <c r="F54" i="73"/>
  <c r="D88" i="73"/>
  <c r="C47" i="73"/>
  <c r="C48" i="73"/>
  <c r="C49" i="73"/>
  <c r="C50" i="73"/>
  <c r="C51" i="73"/>
  <c r="C52" i="73"/>
  <c r="C53" i="73"/>
  <c r="C46" i="73"/>
  <c r="C87" i="73"/>
  <c r="C88" i="73" s="1"/>
  <c r="C12" i="73"/>
  <c r="E68" i="76"/>
  <c r="D86" i="72" s="1"/>
  <c r="F68" i="76"/>
  <c r="E86" i="72" s="1"/>
  <c r="E87" i="72" s="1"/>
  <c r="G68" i="76"/>
  <c r="F86" i="72" s="1"/>
  <c r="C48" i="77"/>
  <c r="C49" i="77" s="1"/>
  <c r="C41" i="77"/>
  <c r="C43" i="77" s="1"/>
  <c r="E39" i="77"/>
  <c r="D39" i="77"/>
  <c r="F39" i="77"/>
  <c r="D30" i="77"/>
  <c r="E30" i="77"/>
  <c r="F30" i="77"/>
  <c r="D49" i="74"/>
  <c r="E49" i="74"/>
  <c r="D59" i="74"/>
  <c r="E59" i="74"/>
  <c r="F59" i="74"/>
  <c r="C52" i="74"/>
  <c r="C53" i="74"/>
  <c r="C54" i="74"/>
  <c r="C55" i="74"/>
  <c r="C56" i="74"/>
  <c r="C57" i="74"/>
  <c r="C58" i="74"/>
  <c r="C51" i="74"/>
  <c r="F49" i="74"/>
  <c r="C45" i="74"/>
  <c r="C46" i="74" s="1"/>
  <c r="D46" i="74"/>
  <c r="D17" i="78"/>
  <c r="C57" i="73"/>
  <c r="C67" i="73"/>
  <c r="C64" i="73"/>
  <c r="E32" i="75"/>
  <c r="D32" i="75"/>
  <c r="C31" i="75"/>
  <c r="C30" i="75"/>
  <c r="C29" i="75"/>
  <c r="C28" i="75"/>
  <c r="C27" i="75"/>
  <c r="C26" i="75"/>
  <c r="C25" i="75"/>
  <c r="C24" i="75"/>
  <c r="C23" i="75"/>
  <c r="C22" i="75"/>
  <c r="C21" i="75"/>
  <c r="C20" i="75"/>
  <c r="C19" i="75"/>
  <c r="C18" i="75"/>
  <c r="C17" i="75"/>
  <c r="C16" i="75"/>
  <c r="C15" i="75"/>
  <c r="C13" i="75"/>
  <c r="F43" i="73"/>
  <c r="F89" i="76"/>
  <c r="F90" i="76" s="1"/>
  <c r="E89" i="76"/>
  <c r="E90" i="76" s="1"/>
  <c r="F111" i="73"/>
  <c r="D111" i="73"/>
  <c r="C93" i="73"/>
  <c r="C98" i="73" s="1"/>
  <c r="F91" i="73"/>
  <c r="D91" i="73"/>
  <c r="F88" i="73"/>
  <c r="E85" i="73"/>
  <c r="D85" i="73"/>
  <c r="C84" i="73"/>
  <c r="C83" i="73"/>
  <c r="D81" i="73"/>
  <c r="C79" i="73"/>
  <c r="C81" i="73" s="1"/>
  <c r="F77" i="73"/>
  <c r="D77" i="73"/>
  <c r="C76" i="73"/>
  <c r="C77" i="73" s="1"/>
  <c r="F74" i="73"/>
  <c r="E74" i="73"/>
  <c r="C73" i="73"/>
  <c r="C74" i="73" s="1"/>
  <c r="C63" i="73"/>
  <c r="C62" i="73"/>
  <c r="C61" i="73"/>
  <c r="C60" i="73"/>
  <c r="C59" i="73"/>
  <c r="C58" i="73"/>
  <c r="E54" i="73"/>
  <c r="D54" i="73"/>
  <c r="C45" i="73"/>
  <c r="E43" i="73"/>
  <c r="D43" i="73"/>
  <c r="C17" i="73"/>
  <c r="C16" i="73"/>
  <c r="C15" i="73"/>
  <c r="C14" i="73"/>
  <c r="C13" i="73"/>
  <c r="E55" i="76"/>
  <c r="E56" i="76" s="1"/>
  <c r="G27" i="76"/>
  <c r="D97" i="72"/>
  <c r="D88" i="76"/>
  <c r="D13" i="76"/>
  <c r="D27" i="76" s="1"/>
  <c r="D33" i="76"/>
  <c r="D58" i="76"/>
  <c r="D65" i="76"/>
  <c r="D66" i="76"/>
  <c r="D67" i="76"/>
  <c r="D70" i="76"/>
  <c r="D72" i="76"/>
  <c r="D75" i="76"/>
  <c r="G89" i="76"/>
  <c r="G90" i="76" s="1"/>
  <c r="G85" i="76"/>
  <c r="G76" i="76"/>
  <c r="G73" i="76"/>
  <c r="E85" i="76"/>
  <c r="E27" i="76"/>
  <c r="E73" i="76"/>
  <c r="E76" i="76"/>
  <c r="F85" i="76"/>
  <c r="F73" i="76"/>
  <c r="D59" i="76"/>
  <c r="D54" i="76"/>
  <c r="D32" i="76"/>
  <c r="F27" i="76"/>
  <c r="C48" i="74"/>
  <c r="C49" i="74" s="1"/>
  <c r="C41" i="74"/>
  <c r="D59" i="77"/>
  <c r="D49" i="77"/>
  <c r="F49" i="77"/>
  <c r="C46" i="77"/>
  <c r="D13" i="78"/>
  <c r="F32" i="75"/>
  <c r="D16" i="80"/>
  <c r="D13" i="80"/>
  <c r="F76" i="76"/>
  <c r="F16" i="80"/>
  <c r="F13" i="80"/>
  <c r="E16" i="80"/>
  <c r="E13" i="80"/>
  <c r="F17" i="78"/>
  <c r="E17" i="78"/>
  <c r="E13" i="78"/>
  <c r="C17" i="78"/>
  <c r="C16" i="80"/>
  <c r="E14" i="89" l="1"/>
  <c r="E25" i="89" s="1"/>
  <c r="E13" i="90"/>
  <c r="E24" i="90" s="1"/>
  <c r="D26" i="78"/>
  <c r="F19" i="72"/>
  <c r="C86" i="72"/>
  <c r="C87" i="72" s="1"/>
  <c r="D87" i="72"/>
  <c r="E26" i="80"/>
  <c r="D26" i="80"/>
  <c r="F26" i="80"/>
  <c r="C20" i="73"/>
  <c r="E19" i="72"/>
  <c r="D19" i="72"/>
  <c r="E80" i="76"/>
  <c r="E117" i="76" s="1"/>
  <c r="F80" i="76"/>
  <c r="F117" i="76" s="1"/>
  <c r="D50" i="76"/>
  <c r="F60" i="77"/>
  <c r="C32" i="75"/>
  <c r="G56" i="76"/>
  <c r="G80" i="76" s="1"/>
  <c r="G117" i="76" s="1"/>
  <c r="D16" i="81"/>
  <c r="C94" i="72"/>
  <c r="C97" i="72"/>
  <c r="C59" i="74"/>
  <c r="C21" i="78"/>
  <c r="C26" i="78" s="1"/>
  <c r="D76" i="76"/>
  <c r="D89" i="76"/>
  <c r="D90" i="76" s="1"/>
  <c r="D68" i="76"/>
  <c r="C13" i="80"/>
  <c r="C26" i="80" s="1"/>
  <c r="C81" i="72"/>
  <c r="D55" i="76"/>
  <c r="E84" i="72"/>
  <c r="C13" i="78"/>
  <c r="C43" i="73"/>
  <c r="C15" i="72"/>
  <c r="C111" i="73"/>
  <c r="F112" i="73"/>
  <c r="C85" i="73"/>
  <c r="E91" i="72"/>
  <c r="C68" i="73"/>
  <c r="C51" i="72"/>
  <c r="C48" i="72"/>
  <c r="C54" i="73"/>
  <c r="E112" i="73"/>
  <c r="C12" i="72"/>
  <c r="D112" i="73"/>
  <c r="C30" i="72"/>
  <c r="C34" i="72"/>
  <c r="C35" i="72"/>
  <c r="C38" i="72"/>
  <c r="D73" i="76"/>
  <c r="F74" i="72"/>
  <c r="C37" i="72"/>
  <c r="D85" i="76"/>
  <c r="E74" i="72"/>
  <c r="D97" i="76"/>
  <c r="D74" i="72"/>
  <c r="C59" i="77"/>
  <c r="F60" i="74"/>
  <c r="C39" i="74"/>
  <c r="C39" i="77"/>
  <c r="E60" i="74"/>
  <c r="D60" i="77"/>
  <c r="E60" i="77"/>
  <c r="D60" i="74"/>
  <c r="C30" i="77"/>
  <c r="F117" i="72"/>
  <c r="C28" i="72"/>
  <c r="E42" i="72"/>
  <c r="C24" i="72"/>
  <c r="C40" i="72"/>
  <c r="F53" i="72"/>
  <c r="C27" i="72"/>
  <c r="C26" i="72"/>
  <c r="D117" i="72"/>
  <c r="C25" i="72"/>
  <c r="C39" i="72"/>
  <c r="D91" i="72"/>
  <c r="E117" i="72"/>
  <c r="E53" i="72"/>
  <c r="C22" i="72"/>
  <c r="F42" i="72"/>
  <c r="C8" i="71"/>
  <c r="D42" i="72"/>
  <c r="D53" i="72"/>
  <c r="E13" i="87" l="1"/>
  <c r="E13" i="86"/>
  <c r="E14" i="87"/>
  <c r="E24" i="87" s="1"/>
  <c r="E14" i="86"/>
  <c r="E24" i="86" s="1"/>
  <c r="C19" i="72"/>
  <c r="D56" i="76"/>
  <c r="D80" i="76" s="1"/>
  <c r="D117" i="76" s="1"/>
  <c r="C117" i="72"/>
  <c r="C60" i="74"/>
  <c r="C74" i="72"/>
  <c r="C53" i="72"/>
  <c r="C84" i="72"/>
  <c r="C112" i="73"/>
  <c r="C91" i="72"/>
  <c r="C60" i="77"/>
  <c r="E118" i="72"/>
  <c r="C42" i="72"/>
  <c r="F118" i="72"/>
  <c r="D118" i="72"/>
  <c r="C118" i="72" l="1"/>
  <c r="C18" i="71"/>
  <c r="C17" i="71" s="1"/>
  <c r="C34" i="71" s="1"/>
  <c r="C81" i="71" s="1"/>
</calcChain>
</file>

<file path=xl/sharedStrings.xml><?xml version="1.0" encoding="utf-8"?>
<sst xmlns="http://schemas.openxmlformats.org/spreadsheetml/2006/main" count="1554" uniqueCount="421">
  <si>
    <t>Savivaldybės administracijos direktorius (Savivaldybės administracijos direktoriaus rezervas)</t>
  </si>
  <si>
    <t>Savivaldybės administracijos direktorius (Savivaldybės tarybos funkcijoms)</t>
  </si>
  <si>
    <t>Kaišiadorių rajono priešgaisrinės tarnybos viršininkas</t>
  </si>
  <si>
    <t>Kaišiadorių lopšelio-darželio „Spindulys“ direktorius</t>
  </si>
  <si>
    <t>2.13.</t>
  </si>
  <si>
    <t>2.15.</t>
  </si>
  <si>
    <t>2.16.</t>
  </si>
  <si>
    <t>2.17.</t>
  </si>
  <si>
    <t>2.19.</t>
  </si>
  <si>
    <t>2.20.</t>
  </si>
  <si>
    <t>2.23.</t>
  </si>
  <si>
    <t>Kaišiadorių r. Rumšiškių  lopšelio-darželio direktorius</t>
  </si>
  <si>
    <t>Kaišiadorių r. Palomenės pagrindinės mokyklos direktorius</t>
  </si>
  <si>
    <t xml:space="preserve">Savivaldybės administracijos direktorius </t>
  </si>
  <si>
    <t>Investicijų ir verslo plėtros programa</t>
  </si>
  <si>
    <t>Dotacijos paskirties pavadinimas</t>
  </si>
  <si>
    <t>Specialios tikslinės dotacijos valstybinėms (valstybės perduotoms savivaldybėms) funkcijoms atlikti</t>
  </si>
  <si>
    <t>civilinei saugai</t>
  </si>
  <si>
    <t>gyvenamosios vietos deklaravimo duomenų ir gyvenamosios vietos neturinčių asmenų apskaitos duomenims tvarkyti</t>
  </si>
  <si>
    <t>1.2.</t>
  </si>
  <si>
    <t>1.3.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</si>
  <si>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</si>
  <si>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</si>
  <si>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</si>
  <si>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</si>
  <si>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</si>
  <si>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</si>
  <si>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</si>
  <si>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</si>
  <si>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</si>
  <si>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1.15.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</si>
  <si>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</si>
  <si>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</si>
  <si>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</si>
  <si>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</si>
  <si>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</si>
  <si>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</si>
  <si>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</si>
  <si>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</si>
  <si>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</si>
  <si>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</si>
  <si>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</si>
  <si>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</si>
  <si>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2.14.</t>
  </si>
  <si>
    <t>3.1.</t>
  </si>
  <si>
    <t>3.2.</t>
  </si>
  <si>
    <t>3.3.</t>
  </si>
  <si>
    <t>3.4.</t>
  </si>
  <si>
    <t>3.5.</t>
  </si>
  <si>
    <t>3.6.</t>
  </si>
  <si>
    <t>3.7.</t>
  </si>
  <si>
    <t>3.8.</t>
  </si>
  <si>
    <t>4.1.</t>
  </si>
  <si>
    <t>4.2.</t>
  </si>
  <si>
    <t>4.3.</t>
  </si>
  <si>
    <t>4.4.</t>
  </si>
  <si>
    <t>5.1.</t>
  </si>
  <si>
    <t>6.1.</t>
  </si>
  <si>
    <t>6.2.</t>
  </si>
  <si>
    <t>6.3.</t>
  </si>
  <si>
    <t>6.4.</t>
  </si>
  <si>
    <t>6.5.</t>
  </si>
  <si>
    <t>6.6.</t>
  </si>
  <si>
    <t>6.7.</t>
  </si>
  <si>
    <t>6.8.</t>
  </si>
  <si>
    <t>7.1.</t>
  </si>
  <si>
    <t>4.8.</t>
  </si>
  <si>
    <t>4.9.</t>
  </si>
  <si>
    <t>4.10.</t>
  </si>
  <si>
    <t>4.11.</t>
  </si>
  <si>
    <t>4.12.</t>
  </si>
  <si>
    <t>4.13.</t>
  </si>
  <si>
    <t>4.14.</t>
  </si>
  <si>
    <t>4.15.</t>
  </si>
  <si>
    <t>4.19.</t>
  </si>
  <si>
    <t>7.2.</t>
  </si>
  <si>
    <t>savivaldybėms priskirtiems archyviniams dokumentams tvarkyti</t>
  </si>
  <si>
    <t>priešgaisrinei saugai</t>
  </si>
  <si>
    <t>Priešgaisrinės tarnybos viršininkas</t>
  </si>
  <si>
    <t xml:space="preserve">Žemės ūkio ir kaimo  plėtros programa </t>
  </si>
  <si>
    <t xml:space="preserve">melioracijai </t>
  </si>
  <si>
    <t>polderiams eksploatuoti</t>
  </si>
  <si>
    <t>administravimui</t>
  </si>
  <si>
    <t xml:space="preserve">jaunimo teisių apsaugai </t>
  </si>
  <si>
    <t>socialinėms išmokoms ir  kompensacijoms skaičiuoti ir mokėti, iš jų:</t>
  </si>
  <si>
    <t>socialinei paramai mokiniams, iš jų:</t>
  </si>
  <si>
    <t>socialinei paramai mokiniams kitiems asignavimų valdytojams</t>
  </si>
  <si>
    <t>Sveikatos  apsaugos programa</t>
  </si>
  <si>
    <t>Iš viso specialios tikslinės dotacijos valstybinėms (valstybės perduotoms savivaldybėms) funkcijoms atlikti</t>
  </si>
  <si>
    <t>Specialios tikslinės dotacijos savivaldybių mokykloms (klasėms arba grupėms), skirtoms šalies (regiono) mokiniams, turintiems specialiųjų ugdymosi poreikių, ir kitoms savivaldybėms perduotoms įstaigoms išlaikyti</t>
  </si>
  <si>
    <t>klasės specialiųjų ugdymosi poreikių  turintiems mokiniams</t>
  </si>
  <si>
    <t>mokyklos specialiųjų ugdymosi poreikių turintiems mokiniams</t>
  </si>
  <si>
    <t>Tūkst. Eur</t>
  </si>
  <si>
    <t xml:space="preserve">ASIGNAVIMAI IŠ VALSTYBĖS BIUDŽETO SPECIALIOS TIKSLINĖS DOTACIJOS </t>
  </si>
  <si>
    <t>ASIGNAVIMAI IŠ BIUDŽETINIŲ ĮSTAIGŲ PAJAMŲ ĮMOKŲ</t>
  </si>
  <si>
    <t xml:space="preserve">Prognozuojamos valstybės biudžeto specialios tikslinės dotacijos </t>
  </si>
  <si>
    <t>socialinėms paslaugoms, iš jų</t>
  </si>
  <si>
    <t>Seniūnijų veiklos programa</t>
  </si>
  <si>
    <t>4.16.</t>
  </si>
  <si>
    <t>4.17.</t>
  </si>
  <si>
    <t>5.2.</t>
  </si>
  <si>
    <t>5.3.</t>
  </si>
  <si>
    <t>5.4.</t>
  </si>
  <si>
    <t>1.18.</t>
  </si>
  <si>
    <t>1.19.</t>
  </si>
  <si>
    <t xml:space="preserve">Asignavimų valdytojas </t>
  </si>
  <si>
    <t>1.1.</t>
  </si>
  <si>
    <t>1.4.</t>
  </si>
  <si>
    <t>Kaišiadorių r. Žiežmarių gimnazijos direktorius</t>
  </si>
  <si>
    <t>Kaišiadorių Vaclovo Giržado progimnazijos direktorius</t>
  </si>
  <si>
    <t>Kaišiadorių r. Žaslių pagrindinės mokyklos direktorius</t>
  </si>
  <si>
    <t>Iš viso</t>
  </si>
  <si>
    <t>Kaišiadorių r. Žaslių lopšelio-darželio „Žaliasis klevelis“ direktorius</t>
  </si>
  <si>
    <t>Kaišiadorių r. Gudienos mokyklos-darželio „Rugelis“ direktorius</t>
  </si>
  <si>
    <t xml:space="preserve">Iš viso </t>
  </si>
  <si>
    <t>PATVIRTINTA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</si>
  <si>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</si>
  <si>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</si>
  <si>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</si>
  <si>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</si>
  <si>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</si>
  <si>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</si>
  <si>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</si>
  <si>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</si>
  <si>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</si>
  <si>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</si>
  <si>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</si>
  <si>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</si>
  <si>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Kultūros programa</t>
  </si>
  <si>
    <t>Teritorijų planavimo programa</t>
  </si>
  <si>
    <t>Žemės ūkio ir kaimo plėtros programa</t>
  </si>
  <si>
    <t>Aplinkos apsaugos  programa</t>
  </si>
  <si>
    <t>Sveikatos apsaugos programa</t>
  </si>
  <si>
    <t>Iš viso  asignavimų iš dotacijų</t>
  </si>
  <si>
    <t>Iš viso už prekes ir paslaugas</t>
  </si>
  <si>
    <t>3.9.</t>
  </si>
  <si>
    <t>4.5.</t>
  </si>
  <si>
    <t>4.6.</t>
  </si>
  <si>
    <t>4.7.</t>
  </si>
  <si>
    <t>8.1.</t>
  </si>
  <si>
    <t>9.1.</t>
  </si>
  <si>
    <t>9.2.</t>
  </si>
  <si>
    <t>10.1.</t>
  </si>
  <si>
    <t>11.1.</t>
  </si>
  <si>
    <t>12.1.</t>
  </si>
  <si>
    <t>12.2.</t>
  </si>
  <si>
    <t>13.1.</t>
  </si>
  <si>
    <t>13.2.</t>
  </si>
  <si>
    <t>13.3.</t>
  </si>
  <si>
    <t>13.4.</t>
  </si>
  <si>
    <t>13.5.</t>
  </si>
  <si>
    <t>13.6.</t>
  </si>
  <si>
    <t>13.7.</t>
  </si>
  <si>
    <t>13.8.</t>
  </si>
  <si>
    <t>13.9.</t>
  </si>
  <si>
    <t>13.10.</t>
  </si>
  <si>
    <t>13.11.</t>
  </si>
  <si>
    <t>Asignavimų valdytojas</t>
  </si>
  <si>
    <t>Švietimo programa</t>
  </si>
  <si>
    <t>Kaišiadorių r. Rumšiškių Antano Baranausko gimnazijos direktorius</t>
  </si>
  <si>
    <t>Kaišiadorių r. Kruonio gimnazijos direktorius</t>
  </si>
  <si>
    <t>Kaišiadorių meno mokyklos direktorius</t>
  </si>
  <si>
    <t>Kaišiadorių rajono savivaldybės viešosios bibliotekos direktorius</t>
  </si>
  <si>
    <t>Kaišiadorių muziejaus direktorius</t>
  </si>
  <si>
    <t>Kaišiadorių kultūros centro direktorius</t>
  </si>
  <si>
    <t>Kruonio kultūros centro direktorius</t>
  </si>
  <si>
    <t>Palomenės kultūros centro direktorius</t>
  </si>
  <si>
    <t>Rumšiškių kultūros centro direktorius</t>
  </si>
  <si>
    <t>Žaslių kultūros centro direktorius</t>
  </si>
  <si>
    <t>Žiežmarių kultūros centro direktorius</t>
  </si>
  <si>
    <t>Socialinės apsaugos programa</t>
  </si>
  <si>
    <t>Kaišiadorių socialinių paslaugų centro direktorius</t>
  </si>
  <si>
    <t>Kaišiadorių rajono savivaldybės visuomenės sveikatos biuro direktorius</t>
  </si>
  <si>
    <t>Savivaldybės pagrindinių funkcijų įgyvendinimo ir viešosios tvarkos užtikrinimo programa</t>
  </si>
  <si>
    <t>ASIGNAVIMAI IŠ NEPANAUDOTŲ TIKSLINĖS PASKIRTIES LĖŠŲ</t>
  </si>
  <si>
    <t>Kaišiadorių kūno kultūros ir sporto centro sporto infrastruktūros sukūrimas</t>
  </si>
  <si>
    <t>Kaišiadorių lopšelio-darželio „Žvaigždutė“ direktorius</t>
  </si>
  <si>
    <t>1.14.</t>
  </si>
  <si>
    <t>1.16.</t>
  </si>
  <si>
    <t>Seniūnijų  veiklos programa</t>
  </si>
  <si>
    <t>iš viso</t>
  </si>
  <si>
    <t>žemės ūkio funkcijoms vykdyti</t>
  </si>
  <si>
    <t>Savivaldybės administracijos direktorius</t>
  </si>
  <si>
    <t>Savivaldybės kontrolierius</t>
  </si>
  <si>
    <t>valstybės garantuojamai pirminei teisinei pagalbai teikti</t>
  </si>
  <si>
    <t>Iš viso prognozuojamų valstybės biudžeto specialių tikslinių dotacijų</t>
  </si>
  <si>
    <t>Aplinkos apsaugos programa</t>
  </si>
  <si>
    <t>Kaišiadorių miesto seniūnas</t>
  </si>
  <si>
    <t>Kruonio seniūnas</t>
  </si>
  <si>
    <t>Dividendai</t>
  </si>
  <si>
    <t>Pastatų ir statinių realizavimo pajamos</t>
  </si>
  <si>
    <t>Palomenės seniūnas</t>
  </si>
  <si>
    <t>Paparčių seniūnas</t>
  </si>
  <si>
    <t>Pravieniškių seniūnas</t>
  </si>
  <si>
    <t>Rumšiškių seniūnas</t>
  </si>
  <si>
    <t>Žaslių seniūnas</t>
  </si>
  <si>
    <t>Kaišiadorių r. Pravieniškių lopšelio-darželio „Ąžuoliukas“ direktorius</t>
  </si>
  <si>
    <t>Kaišiadorių Algirdo Brazausko gimnazijos direktorius</t>
  </si>
  <si>
    <t>Kaišiadorių suaugusiųjų ir jaunimo mokyklos direktorius</t>
  </si>
  <si>
    <t>Ūkio plėtros programa</t>
  </si>
  <si>
    <t>Nemaitonių seniūnas</t>
  </si>
  <si>
    <t>Žiežmarių seniūnas</t>
  </si>
  <si>
    <t>iš jų</t>
  </si>
  <si>
    <t>išlaidoms</t>
  </si>
  <si>
    <t>turtui įsigyti</t>
  </si>
  <si>
    <t>darbo užmokesčiui</t>
  </si>
  <si>
    <t>Kaišiadorių rajono savivaldybės tarybos</t>
  </si>
  <si>
    <t>Socialinio būsto ir turto inventorizavimo programa</t>
  </si>
  <si>
    <t>Iš viso asignavimų</t>
  </si>
  <si>
    <t>Pajamos</t>
  </si>
  <si>
    <t>MOKESČIAI</t>
  </si>
  <si>
    <t>Gyventojų pajamų mokestis</t>
  </si>
  <si>
    <t xml:space="preserve">Turto mokesčiai </t>
  </si>
  <si>
    <t>Žemės mokestis</t>
  </si>
  <si>
    <t>Paveldimo turto mokestis</t>
  </si>
  <si>
    <t>Nekilnojamojo turto mokestis</t>
  </si>
  <si>
    <t>Prekių ir paslaugų mokesčiai</t>
  </si>
  <si>
    <t>KITOS PAJAMOS</t>
  </si>
  <si>
    <t>Turto pajamos</t>
  </si>
  <si>
    <t>Kitos neišvardytos pajamos</t>
  </si>
  <si>
    <t>Ilgalaikio materialiojo turto realizavimo pajamos</t>
  </si>
  <si>
    <t>Įmokos už išlaikymą švietimo, socialinės apsaugos ir kitose įstaigose</t>
  </si>
  <si>
    <t>civilinės būklės aktams registruoti</t>
  </si>
  <si>
    <t>13.</t>
  </si>
  <si>
    <t>Mokesčiai už aplinkos teršimą</t>
  </si>
  <si>
    <t>Kiti mokesčiai už valstybinius gamtos išteklius</t>
  </si>
  <si>
    <t>Pajamos už prekes ir paslaugas</t>
  </si>
  <si>
    <t>KITOS DOTACIJOS</t>
  </si>
  <si>
    <t>DOTACIJOS</t>
  </si>
  <si>
    <t>BIUDŽETINIŲ ĮSTAIGŲ PAJAMŲ ĮMOKOS</t>
  </si>
  <si>
    <t>būsto nuomos ar išperkamosios nuomos mokesčių dalies kompensacijoms</t>
  </si>
  <si>
    <t>SPECIALIŲ TIKSLINIŲ, EUROPOS SĄJUNGOS FINANSINĖS PARAMOS IR KITŲ DOTACIJŲ</t>
  </si>
  <si>
    <t>vietinės reikšmės keliams (gatvėms) tiesti, taisyti, prižiūrėti ir saugaus eismo sąlygoms užtikrinti</t>
  </si>
  <si>
    <t>Kaišiadorių r. Paparčių  mokyklos-daugiafunkcio centro direktorius</t>
  </si>
  <si>
    <t>Kaišiadorių r. Žiežmarių mokyklos-darželio„Vaikystės dvaras“ direktorius</t>
  </si>
  <si>
    <t>Kaišiadorių r. Žiežmarių mokyklos-darželio „Vaikystės dvaras“ direktorius</t>
  </si>
  <si>
    <t>Kaišiadorių r. Paparčių mokyklos-daugiafunkcio centro direktorius</t>
  </si>
  <si>
    <t>Kitos dotacijos ir lėšos iš kitų valdymo lygių</t>
  </si>
  <si>
    <t>4.18.</t>
  </si>
  <si>
    <t>12.3.</t>
  </si>
  <si>
    <t>gyventojų registrui tvarkyti ir duomenims valstybės registrams teikti</t>
  </si>
  <si>
    <t>neveiksnių asmenų būklės peržiūrėjimo funkcijai atlikti</t>
  </si>
  <si>
    <t>socialinėms paslaugoms</t>
  </si>
  <si>
    <t>Europos Sąjungos finansinės paramos lėšos</t>
  </si>
  <si>
    <t>2.18.</t>
  </si>
  <si>
    <t>VALSTYBĖS BIUDŽETO SPECIALIOS TIKSLINĖS DOTACIJOS</t>
  </si>
  <si>
    <t>ES finansinės paramos lėšos investiciniams projektams įgyvendinti</t>
  </si>
  <si>
    <t>Kaišiadorių švietimo ir sporto paslaugų centro direktorius</t>
  </si>
  <si>
    <t>IŠ NEPANAUDOTŲ EUROPOS SĄJUNGOS FINANSINĖS PARAMOS LĖŠŲ</t>
  </si>
  <si>
    <t>ASIGNAVIMAI IŠ NEPANAUDOTŲ BIUDŽETINIŲ ĮSTAIGŲ PAJAMŲ ĮMOKŲ</t>
  </si>
  <si>
    <t>Kaišiadorių apylinkės seniūnas</t>
  </si>
  <si>
    <t>Žiežmarių apylinkės seniūnas</t>
  </si>
  <si>
    <t>1. Švietimo programa</t>
  </si>
  <si>
    <t>1.17.</t>
  </si>
  <si>
    <t>Kaišiadorių šventosios Faustinos mokyklos direktorius</t>
  </si>
  <si>
    <t>Biudžetinių įstaigų pajamos už prekes ir paslaugas</t>
  </si>
  <si>
    <t>Pajamos už ilgalaikio ir trumpalaikio materialiojo turto nuomą</t>
  </si>
  <si>
    <t>saugaus duomenų perdavimo kanalų ir kompiuterinės technikos priežiūrai užtikrinti</t>
  </si>
  <si>
    <t>IŠ SAVIVALDYBĖS BIUDŽETO PROGNOZUOJAMŲ PAJAMŲ</t>
  </si>
  <si>
    <t>iš jų melioracijai</t>
  </si>
  <si>
    <t>12.4.</t>
  </si>
  <si>
    <t>12.5.</t>
  </si>
  <si>
    <t>Nuomos mokestis už valstybinę žemę</t>
  </si>
  <si>
    <t>Pajamos iš baudų, konfiskuoto turto ir kitų netesybų</t>
  </si>
  <si>
    <t>Žemės realizavimo pajamos</t>
  </si>
  <si>
    <t>2.1.2.</t>
  </si>
  <si>
    <t>2.1.1.</t>
  </si>
  <si>
    <t>1.1.1.</t>
  </si>
  <si>
    <t>1.2.1</t>
  </si>
  <si>
    <t>1.2.2.</t>
  </si>
  <si>
    <t>1.2.3.</t>
  </si>
  <si>
    <t>1.3.1.</t>
  </si>
  <si>
    <t>ES lėšų paskirties pavadinimas</t>
  </si>
  <si>
    <t>Socialinio būsto fondo plėtra Kaišiadorių rajono savivaldybėje</t>
  </si>
  <si>
    <t>1.3</t>
  </si>
  <si>
    <t>1.4</t>
  </si>
  <si>
    <t>Komunalinių atliekų tvarkymo infrastruktūros plėtra Kaišiadorių rajono savivaldybėje</t>
  </si>
  <si>
    <t>Paslaugų šeimai plėtojimas Kaišiadorių rajone</t>
  </si>
  <si>
    <t>IŠ PAJAMŲ DALIES SPECIALIOSIOMS IR TIKSLINĖMS PROGRAMOMS FINANSUOTI</t>
  </si>
  <si>
    <t>Mokesčiai už valstybinius gamtos išteklius</t>
  </si>
  <si>
    <t>Birštono, Kaišiadorių rajono ir Prienų rajono savivaldybes jungiančių trasų ir turizmo maršrutų informacinės infrastruktūros plėtra</t>
  </si>
  <si>
    <t>Neformaliojo švietimo infrastruktūros tobulinimas Kaišiadorių rajono savivaldybėje</t>
  </si>
  <si>
    <t>Iš viso socialinėms paslaugoms</t>
  </si>
  <si>
    <t>Iš viso socialinei paramai mokiniams</t>
  </si>
  <si>
    <t>Užimtumo didinimo programa</t>
  </si>
  <si>
    <t xml:space="preserve">Užimtumo didinimo programa </t>
  </si>
  <si>
    <t xml:space="preserve">Gyventojų pajamų mokestis </t>
  </si>
  <si>
    <t>Palūkanos</t>
  </si>
  <si>
    <t>2.1.3.</t>
  </si>
  <si>
    <t>2.1.4.</t>
  </si>
  <si>
    <t>2.1.4.1.</t>
  </si>
  <si>
    <t>2.1.4.2.</t>
  </si>
  <si>
    <t>Mokesčiai už medžiojamųjų gyvūnų išteklius</t>
  </si>
  <si>
    <t>Valstybės rinkliava</t>
  </si>
  <si>
    <t>Vietinė rinkliava</t>
  </si>
  <si>
    <t>Rinkliavos</t>
  </si>
  <si>
    <t>2.2.1.</t>
  </si>
  <si>
    <t>2.2.2.</t>
  </si>
  <si>
    <t>2.2.3.</t>
  </si>
  <si>
    <t>2.2.4.</t>
  </si>
  <si>
    <t>2.2.4.1.</t>
  </si>
  <si>
    <t>2.2.4.2.</t>
  </si>
  <si>
    <t>3. MATERIALIOJO IR NEMATERIALIOJO TURTO REALIZAVIMO PAJAMOS</t>
  </si>
  <si>
    <t>3.1.1.</t>
  </si>
  <si>
    <t>3.1.2.</t>
  </si>
  <si>
    <t>IŠ VISO MOKESČIŲ IR KITŲ PAJAMŲ</t>
  </si>
  <si>
    <t>IŠ VISO MATERIALIOJO IR NEMATERIALIOJO TURTO REALIZAVIMO PAJAMŲ</t>
  </si>
  <si>
    <t>Valstybinėms (valstybės perduotoms savivaldybėms) funkcijoms atlikti, iš jų:</t>
  </si>
  <si>
    <t>socialinėms išmokoms ir  kompensacijoms skaičiuoti ir mokėti</t>
  </si>
  <si>
    <t>socialinei paramai mokiniams</t>
  </si>
  <si>
    <t>Vietinės reikšmės keliams (gatvėms) tiesti, taisyti, prižiūrėti ir saugaus eismo sąlygoms užtikrinti</t>
  </si>
  <si>
    <t>Valstybės investicijų programoje numatytiems projektams finansuoti</t>
  </si>
  <si>
    <t>Ugdymo reikmėms finansuoti</t>
  </si>
  <si>
    <t>Savivaldybių mokykloms (klasėms arba grupėms), skirtoms šalies (regiono) mokiniams, turintiems specialiųjų ugdymosi poreikių, ir kitoms savivaldybėms perduotoms įstaigoms išlaikyti</t>
  </si>
  <si>
    <t>duomenims į Suteiktos valstybės pagalbos ir nereikšmingos pagalbos registrą teikti</t>
  </si>
  <si>
    <t>dalyvauti rengiant ir vykdant mobilizaciją, demobilizaciją, priimančios šalies paramą</t>
  </si>
  <si>
    <t>būsto nuomos mokesčio daliai kompensuoti</t>
  </si>
  <si>
    <t>savivaldybių patvirtintoms užimtumo didinimo programoms įgyvendinti</t>
  </si>
  <si>
    <t>neveiksnių asmenų būklės peržiūrėjimui užtikrinti</t>
  </si>
  <si>
    <t>Europos Sąjungos struktūrinių fondų įgyvendinamų investicinių projektų savivaldybės nuosavam indėliui užtikrinti</t>
  </si>
  <si>
    <t>KITI FINANSAVIMO ŠALTINIAI</t>
  </si>
  <si>
    <t>Skolintos lėšos</t>
  </si>
  <si>
    <t>6.2.1.</t>
  </si>
  <si>
    <t>Aplinkos apsaugos rėmimo spec. programa</t>
  </si>
  <si>
    <t>6.2.2.</t>
  </si>
  <si>
    <t>Biudžetinių įstaigų pajamos už teikiamas paslaugas</t>
  </si>
  <si>
    <t>6.2.3.</t>
  </si>
  <si>
    <t>Kitos tikslinės paskirties lėšos</t>
  </si>
  <si>
    <t>6.2.4.</t>
  </si>
  <si>
    <t>6.2.5.</t>
  </si>
  <si>
    <t>Kreditoriniam įsiskolinimui padengti</t>
  </si>
  <si>
    <t>IŠ VISO KITŲ DOTACIJŲ</t>
  </si>
  <si>
    <t>IŠ VISO DOTACIJŲ</t>
  </si>
  <si>
    <t>IŠ VISO MOKESČIŲ, PAJAMŲ IR DOTACIJŲ</t>
  </si>
  <si>
    <t>Lėšų likučiai</t>
  </si>
  <si>
    <t>6.2.6.</t>
  </si>
  <si>
    <t>IŠ VISO VALSTYBĖS BIUDŽETO SPECIALIŲ TIKSLINIŲ DOTACIJŲ</t>
  </si>
  <si>
    <t>Savivaldybes jungiančių turizmo trasų ir turizmo maršrutų informacinės infrastruktūros plėtra Kaišiadorių rajono savivaldybėje</t>
  </si>
  <si>
    <t>Kaišiadorių miesto buvusio kino teatro pastato pritaikymas vietos bendruomenės, verslo ir jaunimo poreikiams</t>
  </si>
  <si>
    <t>Kaišiadorių miesto Gedimino gatvės prieigų sutvarkymas</t>
  </si>
  <si>
    <t>Kaišiadorių miesto viešųjų erdvių pritaikymas bendruomenės sveikatinimo veiklai bei poilsiui</t>
  </si>
  <si>
    <t>Ugdymo prieinamumo didinimas Kaišiadorių lopšelyje-darželyje „Spindulys“</t>
  </si>
  <si>
    <t>1.6</t>
  </si>
  <si>
    <t>Rumšiškių seniūnija</t>
  </si>
  <si>
    <t>plėtoti sveiką gyvenseną ir stiprinti mokinių sveikatos įgūdžius ugdymo įstaigose</t>
  </si>
  <si>
    <t>stiprinti sveikos gyvensenos įgūdžius bendruomenėse bei vykdyti visuomenės sveikatos stebėseną savivaldybėse</t>
  </si>
  <si>
    <t>savivaldybės erdvinių duomenų rinkinio tvarkymo funkcijai atlikti</t>
  </si>
  <si>
    <t>UGDYMO REIKMĖMS FINANSUOTI</t>
  </si>
  <si>
    <t>6.2.7.</t>
  </si>
  <si>
    <t>iš jų melioracijai ir vandentvarkos projektui</t>
  </si>
  <si>
    <t>Kitos specialios tikslinės dotacijos ir lėšos iš kitų valdymo lygių</t>
  </si>
  <si>
    <t>Valstybės biudžeto lėšų dotacija ES struktūrinių fondų įgyvendinamų investicinių projektų savivaldybės nuosavam indėliui užtikrinti</t>
  </si>
  <si>
    <t>Vandentiekio ir nuotekų tinklų rekonstrukcija ir plėtra Kaišiadorių rajono savivaldybėje</t>
  </si>
  <si>
    <t>Kaišiadorių Vaclovo Giržado progimnazijos patalpų atnaujinimas</t>
  </si>
  <si>
    <t>Socialinių paslaugų kokybės gerinimas ir paslaugų plėtra Kaišiadorių rajono savivaldybėje</t>
  </si>
  <si>
    <t>Gudienos kaimo gyvenamosios vietovės atnaujinimas</t>
  </si>
  <si>
    <t>Savivaldybės administracijos direktorius (SL)</t>
  </si>
  <si>
    <t>Savivaldybės administracijos direktorius (TL)</t>
  </si>
  <si>
    <t>14.</t>
  </si>
  <si>
    <t>14.1.</t>
  </si>
  <si>
    <t>14.2.</t>
  </si>
  <si>
    <t xml:space="preserve">IŠ NEPANAUDOTŲ SAVIVALDYBĖS BIUDŽETO LĖŠŲ KREDITORINIAM </t>
  </si>
  <si>
    <t>ĮSISKOLINIMUI PADENGTI</t>
  </si>
  <si>
    <t>4.1.1.</t>
  </si>
  <si>
    <t>Eil. nr.</t>
  </si>
  <si>
    <t>Investiciniams projektams vykdyti</t>
  </si>
  <si>
    <t xml:space="preserve">Eil. nr. </t>
  </si>
  <si>
    <t>2020 m. vasario 27 d. sprendimu Nr. V17-</t>
  </si>
  <si>
    <t>KAIŠIADORIŲ RAJONO SAVIVALDYBĖS 2020 METŲ BIUDŽETE NUMATYTI</t>
  </si>
  <si>
    <t>KAIŠIADORIŲ RAJONO SAVIVALDYBĖS 2020 METŲ BIUDŽETO PAJAMOS</t>
  </si>
  <si>
    <t>KAIŠIADORIŲ RAJONO SAVIVALDYBĖS 2020 METŲ BIUDŽETE NUMATYTOS</t>
  </si>
  <si>
    <t>KAIŠIADORIŲ RAJONO SAVIVALDYBĖS 2020 METŲ BIUDŽETE NUMATYTI ASIGNAVIMAI IŠ SKOLINTŲ LĖŠŲ INVESTICINIAMS PROJEKTAMS</t>
  </si>
  <si>
    <t>KAIŠIADORIŲ RAJONO SAVIVALDYBĖS 2020 METŲ BIUDŽETE NUMATYTI ASIGNAVIMAI</t>
  </si>
  <si>
    <t>Savivaldybės administracijos direktorius (ŽPL)</t>
  </si>
  <si>
    <t>sukurti ankstyvojo savižudybių atpažinimo ir kompleksinės pagalbos savižudybės grėsmę patiriantiems asmenims teikimo sistemą</t>
  </si>
  <si>
    <t>KAIŠIADORIŲ RAJONO SAVIVALDYBĖS 2020 METŲ BIUDŽETE NUMATYTI ASIGNAVIMAI IŠ VALSTYBĖS BIUDŽETO</t>
  </si>
  <si>
    <t>savivaldybėms priskirtų archyvinių dokumentų tvarkymo funkcijai atlikti</t>
  </si>
  <si>
    <t>7.3.</t>
  </si>
  <si>
    <t>7.4.</t>
  </si>
  <si>
    <t>7.5.</t>
  </si>
  <si>
    <t>7.6.</t>
  </si>
  <si>
    <t>7.7.</t>
  </si>
  <si>
    <t>7.8.</t>
  </si>
  <si>
    <t>7.9.</t>
  </si>
  <si>
    <t>7.10.</t>
  </si>
  <si>
    <t>7.11.</t>
  </si>
  <si>
    <t>Eismo saugos priemonės diegimas Kaišiadorių rajono savivaldybėje prie kelio Nr. 1808</t>
  </si>
  <si>
    <t>5.3.1.</t>
  </si>
  <si>
    <t>mokytojų, dirbančių pagal neformaliojo vaikų švietimo (išskyrus ikimokyklinio ir priešmokyklinio ugdymo) programas savivaldybių mokyklose, kurios yra priskirtos Lietuvos Respublikos švietimo įstatymo 41 straipsnio 13 dalies 2 punkte nurodytoms mokyklų grupėms ir kurių teisinė forma yra biudžetinė įstaiga, darbo apmokėjimui 2020 metais</t>
  </si>
  <si>
    <t>5.3.2.</t>
  </si>
  <si>
    <t>asbesto turinčių gaminių atliekų surinkimas apvažiavimo būdu, transportavimas ir saugus šalinimas Kaišiadorių rajono savivaldybėje</t>
  </si>
  <si>
    <t>KAIŠIADORIŲ RAJONO SAVIVALDYBĖS 2020 METŲ BIUDŽETE NUMATYTI ASIGNAVIMAI IŠ NEPANAUDOTŲ EUROPOS SĄJUNGOS STRUKTŪRINIŲ FONDŲ ĮGYVENDINAMŲ INVESTICINIŲ PROJEKTŲ SAVIVALDYBĖS NUOSAVAM INDĖLIUI UŽTIKRINTI</t>
  </si>
  <si>
    <t>1.2</t>
  </si>
  <si>
    <t>valstybinės kalbos vartojimo ir taisyklingumo kontrolės funkcijai atlikti</t>
  </si>
  <si>
    <t>savivaldybių patvirtintoms užimtumo didinimo programoms įgyvendinti, iš jų:</t>
  </si>
  <si>
    <t>Švietimo  programa</t>
  </si>
  <si>
    <t>Iš viso kitų specialių tikslinių dotacijų ir lėšų iš kitų valdymo lygių</t>
  </si>
  <si>
    <t>tarpinstitucinio bendradarbiavimo koordinatorių pareigybėms išlaikyti</t>
  </si>
  <si>
    <t>KAIŠIADORIŲ RAJONO SAVIVALDYBĖS 2020 METŲ BIUDŽETO ASIGNAVIMAI</t>
  </si>
  <si>
    <t>iš jų centralizuotai buhalterinei apskaitai tvarkyti</t>
  </si>
  <si>
    <t>14.3</t>
  </si>
  <si>
    <t>14.4</t>
  </si>
  <si>
    <t>14.5.</t>
  </si>
  <si>
    <t>14.6.</t>
  </si>
  <si>
    <t xml:space="preserve">užimtumo skatinimo ir motyvavimo paslaugų nedirbantiems ir socialinę paramą gaunantiems asmenims modeliui įgyvendinti, iš jų </t>
  </si>
  <si>
    <t>14.7.</t>
  </si>
  <si>
    <t>Kaišiadorių miesto V. Kudirkos ir Maironio gatvių rekonstravimas</t>
  </si>
  <si>
    <t>11.2.</t>
  </si>
  <si>
    <t>11.3.</t>
  </si>
  <si>
    <t>11.4.</t>
  </si>
  <si>
    <t>Iš viso Socialinės apsaugos programai</t>
  </si>
  <si>
    <t xml:space="preserve">     2020 m. vasario 27 d. sprendimu Nr. V17-</t>
  </si>
  <si>
    <t xml:space="preserve">           PATVIRTINTA</t>
  </si>
  <si>
    <t>Savivaldybės administracijos direktorius (paskolų grąžinimas ir palūkanų mokėjimas)</t>
  </si>
  <si>
    <t>PAGAL PROGRAMAS</t>
  </si>
  <si>
    <t>Programos pavadinimas</t>
  </si>
  <si>
    <t>PAGAL PROGRAMAS IŠ SAVIVALDYBĖS BIUDŽETO PROGNOZUOJAMŲ PAJAMŲ</t>
  </si>
  <si>
    <t xml:space="preserve">KAIŠIADORIŲ RAJONO SAVIVALDYBĖS 2020 METŲ BIUDŽETE NUMATYTI </t>
  </si>
  <si>
    <t>ASIGNAVIMAI PAGAL PROGRAMAS</t>
  </si>
  <si>
    <t xml:space="preserve">ASIGNAVIMAI PAGAL PROGRAMAS IŠ SAVIVALDYBĖS BIUDŽETO </t>
  </si>
  <si>
    <t xml:space="preserve"> PROGNOZUOJAMŲ PAJAMŲ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</si>
</sst>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</font>
    <font>
      <sz val="11"/>
      <name val="Times New Roman"/>
      <family val="1"/>
    </font>
    <font>
      <sz val="12"/>
      <color indexed="1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indexed="8"/>
      <name val="Calibri"/>
      <family val="2"/>
    </font>
    <font>
      <sz val="11"/>
      <color indexed="8"/>
      <name val="Calibri"/>
      <family val="2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i/>
      <sz val="11"/>
      <name val="Times New Roman"/>
      <family val="1"/>
      <charset val="186"/>
    </font>
    <font>
      <i/>
      <sz val="12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9" fillId="0" borderId="0"/>
    <xf numFmtId="0" fontId="8" fillId="0" borderId="0"/>
  </cellStyleXfs>
  <cellXfs count="526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justify"/>
    </xf>
    <xf numFmtId="0" fontId="2" fillId="0" borderId="0" xfId="0" applyFont="1" applyFill="1"/>
    <xf numFmtId="0" fontId="4" fillId="0" borderId="0" xfId="0" applyFont="1" applyFill="1"/>
    <xf numFmtId="0" fontId="4" fillId="0" borderId="0" xfId="0" applyFont="1" applyFill="1" applyBorder="1"/>
    <xf numFmtId="1" fontId="2" fillId="0" borderId="1" xfId="0" applyNumberFormat="1" applyFont="1" applyFill="1" applyBorder="1" applyAlignment="1">
      <alignment horizontal="center"/>
    </xf>
    <xf numFmtId="1" fontId="4" fillId="0" borderId="0" xfId="0" applyNumberFormat="1" applyFont="1" applyFill="1"/>
    <xf numFmtId="0" fontId="3" fillId="0" borderId="2" xfId="0" applyFont="1" applyFill="1" applyBorder="1" applyAlignment="1"/>
    <xf numFmtId="0" fontId="3" fillId="0" borderId="2" xfId="0" applyFont="1" applyFill="1" applyBorder="1" applyAlignment="1">
      <alignment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1" xfId="0" applyFont="1" applyFill="1" applyBorder="1" applyAlignment="1">
      <alignment horizontal="center"/>
    </xf>
    <xf numFmtId="1" fontId="2" fillId="0" borderId="0" xfId="0" applyNumberFormat="1" applyFont="1" applyFill="1"/>
    <xf numFmtId="1" fontId="2" fillId="0" borderId="0" xfId="0" applyNumberFormat="1" applyFont="1" applyFill="1" applyAlignment="1">
      <alignment horizontal="center"/>
    </xf>
    <xf numFmtId="0" fontId="2" fillId="0" borderId="1" xfId="0" applyFont="1" applyFill="1" applyBorder="1" applyAlignment="1">
      <alignment horizontal="justify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justify" vertical="center"/>
    </xf>
    <xf numFmtId="0" fontId="3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right"/>
    </xf>
    <xf numFmtId="0" fontId="3" fillId="0" borderId="0" xfId="0" applyFont="1" applyFill="1"/>
    <xf numFmtId="0" fontId="3" fillId="0" borderId="0" xfId="0" applyFont="1" applyFill="1" applyAlignment="1"/>
    <xf numFmtId="0" fontId="3" fillId="0" borderId="0" xfId="0" applyFont="1" applyFill="1" applyBorder="1"/>
    <xf numFmtId="1" fontId="2" fillId="0" borderId="0" xfId="0" applyNumberFormat="1" applyFont="1" applyFill="1" applyAlignment="1">
      <alignment horizontal="left"/>
    </xf>
    <xf numFmtId="1" fontId="3" fillId="0" borderId="0" xfId="0" applyNumberFormat="1" applyFont="1" applyFill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justify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2" fillId="0" borderId="0" xfId="0" applyFont="1" applyFill="1" applyAlignment="1"/>
    <xf numFmtId="0" fontId="5" fillId="0" borderId="0" xfId="0" applyFont="1" applyFill="1"/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justify" vertical="center"/>
    </xf>
    <xf numFmtId="0" fontId="3" fillId="0" borderId="4" xfId="0" applyFont="1" applyFill="1" applyBorder="1" applyAlignment="1">
      <alignment vertical="center"/>
    </xf>
    <xf numFmtId="0" fontId="3" fillId="0" borderId="4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2" fillId="0" borderId="0" xfId="0" applyNumberFormat="1" applyFont="1" applyFill="1"/>
    <xf numFmtId="0" fontId="3" fillId="0" borderId="0" xfId="0" applyFont="1" applyAlignment="1"/>
    <xf numFmtId="1" fontId="3" fillId="0" borderId="1" xfId="0" applyNumberFormat="1" applyFont="1" applyFill="1" applyBorder="1" applyAlignment="1">
      <alignment horizontal="center"/>
    </xf>
    <xf numFmtId="1" fontId="3" fillId="0" borderId="0" xfId="0" applyNumberFormat="1" applyFont="1" applyFill="1" applyAlignment="1">
      <alignment horizontal="center"/>
    </xf>
    <xf numFmtId="0" fontId="2" fillId="0" borderId="1" xfId="0" applyFont="1" applyBorder="1"/>
    <xf numFmtId="2" fontId="2" fillId="0" borderId="0" xfId="0" applyNumberFormat="1" applyFont="1" applyFill="1" applyAlignment="1">
      <alignment horizontal="center"/>
    </xf>
    <xf numFmtId="1" fontId="3" fillId="0" borderId="5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justify"/>
    </xf>
    <xf numFmtId="49" fontId="2" fillId="0" borderId="1" xfId="0" applyNumberFormat="1" applyFont="1" applyBorder="1"/>
    <xf numFmtId="49" fontId="3" fillId="2" borderId="1" xfId="0" applyNumberFormat="1" applyFont="1" applyFill="1" applyBorder="1" applyAlignment="1"/>
    <xf numFmtId="49" fontId="3" fillId="0" borderId="1" xfId="0" applyNumberFormat="1" applyFont="1" applyBorder="1" applyAlignment="1">
      <alignment horizontal="justify"/>
    </xf>
    <xf numFmtId="49" fontId="2" fillId="0" borderId="1" xfId="0" applyNumberFormat="1" applyFont="1" applyBorder="1" applyAlignment="1">
      <alignment horizontal="justify"/>
    </xf>
    <xf numFmtId="1" fontId="3" fillId="0" borderId="2" xfId="0" applyNumberFormat="1" applyFont="1" applyFill="1" applyBorder="1" applyAlignment="1">
      <alignment vertical="center"/>
    </xf>
    <xf numFmtId="1" fontId="3" fillId="0" borderId="4" xfId="0" applyNumberFormat="1" applyFont="1" applyFill="1" applyBorder="1" applyAlignment="1">
      <alignment vertical="center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justify" vertical="center"/>
    </xf>
    <xf numFmtId="0" fontId="3" fillId="0" borderId="1" xfId="0" applyFont="1" applyFill="1" applyBorder="1"/>
    <xf numFmtId="0" fontId="2" fillId="0" borderId="5" xfId="0" applyFont="1" applyFill="1" applyBorder="1" applyAlignment="1">
      <alignment horizontal="center"/>
    </xf>
    <xf numFmtId="49" fontId="3" fillId="0" borderId="1" xfId="0" applyNumberFormat="1" applyFont="1" applyBorder="1"/>
    <xf numFmtId="0" fontId="2" fillId="0" borderId="0" xfId="0" applyNumberFormat="1" applyFont="1" applyFill="1" applyAlignment="1">
      <alignment horizontal="center"/>
    </xf>
    <xf numFmtId="0" fontId="3" fillId="0" borderId="0" xfId="0" applyNumberFormat="1" applyFont="1" applyFill="1"/>
    <xf numFmtId="0" fontId="2" fillId="0" borderId="4" xfId="0" applyFont="1" applyFill="1" applyBorder="1" applyAlignment="1">
      <alignment horizontal="justify"/>
    </xf>
    <xf numFmtId="0" fontId="2" fillId="0" borderId="1" xfId="0" applyFont="1" applyFill="1" applyBorder="1" applyAlignment="1"/>
    <xf numFmtId="0" fontId="2" fillId="0" borderId="6" xfId="0" applyFont="1" applyFill="1" applyBorder="1" applyAlignment="1">
      <alignment horizontal="justify"/>
    </xf>
    <xf numFmtId="0" fontId="2" fillId="0" borderId="7" xfId="0" applyFont="1" applyFill="1" applyBorder="1" applyAlignment="1">
      <alignment vertical="center"/>
    </xf>
    <xf numFmtId="0" fontId="2" fillId="0" borderId="2" xfId="0" applyFont="1" applyFill="1" applyBorder="1"/>
    <xf numFmtId="0" fontId="3" fillId="2" borderId="4" xfId="0" applyFont="1" applyFill="1" applyBorder="1" applyAlignment="1">
      <alignment horizontal="justify"/>
    </xf>
    <xf numFmtId="164" fontId="2" fillId="0" borderId="1" xfId="0" applyNumberFormat="1" applyFont="1" applyFill="1" applyBorder="1"/>
    <xf numFmtId="0" fontId="2" fillId="0" borderId="0" xfId="0" applyFont="1" applyFill="1" applyBorder="1" applyAlignment="1">
      <alignment horizontal="left"/>
    </xf>
    <xf numFmtId="1" fontId="2" fillId="0" borderId="1" xfId="0" applyNumberFormat="1" applyFont="1" applyFill="1" applyBorder="1" applyAlignment="1">
      <alignment horizontal="left"/>
    </xf>
    <xf numFmtId="0" fontId="3" fillId="2" borderId="4" xfId="0" applyFont="1" applyFill="1" applyBorder="1"/>
    <xf numFmtId="0" fontId="3" fillId="2" borderId="2" xfId="0" applyFont="1" applyFill="1" applyBorder="1"/>
    <xf numFmtId="1" fontId="2" fillId="0" borderId="2" xfId="0" applyNumberFormat="1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vertical="center"/>
    </xf>
    <xf numFmtId="2" fontId="3" fillId="0" borderId="0" xfId="0" applyNumberFormat="1" applyFont="1"/>
    <xf numFmtId="0" fontId="2" fillId="0" borderId="0" xfId="0" applyFont="1" applyAlignment="1">
      <alignment horizontal="left"/>
    </xf>
    <xf numFmtId="0" fontId="3" fillId="0" borderId="4" xfId="0" applyFont="1" applyFill="1" applyBorder="1" applyAlignment="1">
      <alignment horizontal="justify"/>
    </xf>
    <xf numFmtId="49" fontId="7" fillId="0" borderId="4" xfId="0" applyNumberFormat="1" applyFont="1" applyFill="1" applyBorder="1" applyAlignment="1">
      <alignment horizontal="left"/>
    </xf>
    <xf numFmtId="49" fontId="3" fillId="0" borderId="1" xfId="0" applyNumberFormat="1" applyFont="1" applyFill="1" applyBorder="1"/>
    <xf numFmtId="0" fontId="2" fillId="0" borderId="4" xfId="0" applyFont="1" applyFill="1" applyBorder="1" applyAlignment="1">
      <alignment horizontal="justify" wrapText="1"/>
    </xf>
    <xf numFmtId="49" fontId="2" fillId="0" borderId="1" xfId="0" applyNumberFormat="1" applyFont="1" applyFill="1" applyBorder="1" applyAlignment="1"/>
    <xf numFmtId="49" fontId="3" fillId="0" borderId="1" xfId="0" applyNumberFormat="1" applyFont="1" applyFill="1" applyBorder="1" applyAlignment="1"/>
    <xf numFmtId="1" fontId="2" fillId="0" borderId="1" xfId="0" applyNumberFormat="1" applyFont="1" applyBorder="1" applyAlignment="1">
      <alignment horizontal="center"/>
    </xf>
    <xf numFmtId="0" fontId="3" fillId="0" borderId="2" xfId="0" applyFont="1" applyFill="1" applyBorder="1" applyAlignment="1">
      <alignment horizontal="justify"/>
    </xf>
    <xf numFmtId="49" fontId="2" fillId="0" borderId="1" xfId="0" applyNumberFormat="1" applyFont="1" applyFill="1" applyBorder="1"/>
    <xf numFmtId="0" fontId="3" fillId="0" borderId="5" xfId="0" applyFont="1" applyFill="1" applyBorder="1" applyAlignment="1"/>
    <xf numFmtId="1" fontId="3" fillId="0" borderId="5" xfId="0" applyNumberFormat="1" applyFont="1" applyFill="1" applyBorder="1" applyAlignment="1"/>
    <xf numFmtId="1" fontId="3" fillId="0" borderId="2" xfId="0" applyNumberFormat="1" applyFont="1" applyFill="1" applyBorder="1" applyAlignment="1"/>
    <xf numFmtId="1" fontId="3" fillId="0" borderId="4" xfId="0" applyNumberFormat="1" applyFont="1" applyFill="1" applyBorder="1" applyAlignment="1"/>
    <xf numFmtId="1" fontId="2" fillId="0" borderId="5" xfId="0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justify"/>
    </xf>
    <xf numFmtId="0" fontId="2" fillId="0" borderId="9" xfId="0" applyFont="1" applyFill="1" applyBorder="1" applyAlignment="1">
      <alignment horizontal="justify" vertical="center"/>
    </xf>
    <xf numFmtId="0" fontId="3" fillId="2" borderId="1" xfId="0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vertical="center"/>
    </xf>
    <xf numFmtId="0" fontId="3" fillId="3" borderId="2" xfId="0" applyFont="1" applyFill="1" applyBorder="1" applyAlignment="1"/>
    <xf numFmtId="0" fontId="3" fillId="2" borderId="1" xfId="0" applyFont="1" applyFill="1" applyBorder="1" applyAlignment="1">
      <alignment horizontal="justify"/>
    </xf>
    <xf numFmtId="0" fontId="3" fillId="2" borderId="2" xfId="0" applyFont="1" applyFill="1" applyBorder="1" applyAlignment="1"/>
    <xf numFmtId="0" fontId="3" fillId="2" borderId="4" xfId="0" applyFont="1" applyFill="1" applyBorder="1" applyAlignment="1"/>
    <xf numFmtId="164" fontId="3" fillId="0" borderId="2" xfId="0" applyNumberFormat="1" applyFont="1" applyFill="1" applyBorder="1" applyAlignment="1"/>
    <xf numFmtId="164" fontId="2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3" fillId="0" borderId="4" xfId="0" applyNumberFormat="1" applyFont="1" applyFill="1" applyBorder="1" applyAlignment="1">
      <alignment vertical="center"/>
    </xf>
    <xf numFmtId="164" fontId="2" fillId="0" borderId="1" xfId="0" applyNumberFormat="1" applyFont="1" applyBorder="1" applyAlignment="1">
      <alignment horizontal="center"/>
    </xf>
    <xf numFmtId="164" fontId="2" fillId="0" borderId="0" xfId="0" applyNumberFormat="1" applyFont="1"/>
    <xf numFmtId="164" fontId="4" fillId="0" borderId="0" xfId="0" applyNumberFormat="1" applyFont="1" applyFill="1"/>
    <xf numFmtId="164" fontId="4" fillId="0" borderId="0" xfId="0" applyNumberFormat="1" applyFont="1" applyFill="1" applyAlignment="1">
      <alignment horizontal="left"/>
    </xf>
    <xf numFmtId="164" fontId="3" fillId="0" borderId="1" xfId="0" applyNumberFormat="1" applyFont="1" applyBorder="1" applyAlignment="1">
      <alignment horizontal="center"/>
    </xf>
    <xf numFmtId="164" fontId="2" fillId="0" borderId="5" xfId="0" applyNumberFormat="1" applyFont="1" applyFill="1" applyBorder="1" applyAlignment="1">
      <alignment horizontal="center"/>
    </xf>
    <xf numFmtId="164" fontId="2" fillId="0" borderId="0" xfId="0" applyNumberFormat="1" applyFont="1" applyFill="1" applyAlignment="1">
      <alignment horizontal="center"/>
    </xf>
    <xf numFmtId="164" fontId="3" fillId="0" borderId="1" xfId="0" applyNumberFormat="1" applyFont="1" applyFill="1" applyBorder="1"/>
    <xf numFmtId="164" fontId="3" fillId="2" borderId="1" xfId="0" applyNumberFormat="1" applyFont="1" applyFill="1" applyBorder="1"/>
    <xf numFmtId="164" fontId="2" fillId="0" borderId="1" xfId="0" applyNumberFormat="1" applyFont="1" applyFill="1" applyBorder="1" applyProtection="1">
      <protection locked="0"/>
    </xf>
    <xf numFmtId="0" fontId="3" fillId="0" borderId="0" xfId="0" applyNumberFormat="1" applyFont="1" applyFill="1" applyAlignment="1">
      <alignment horizontal="center"/>
    </xf>
    <xf numFmtId="0" fontId="2" fillId="0" borderId="3" xfId="0" applyFont="1" applyFill="1" applyBorder="1" applyAlignment="1">
      <alignment horizontal="center"/>
    </xf>
    <xf numFmtId="49" fontId="3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Protection="1">
      <protection locked="0"/>
    </xf>
    <xf numFmtId="164" fontId="3" fillId="3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center" wrapText="1"/>
    </xf>
    <xf numFmtId="49" fontId="2" fillId="0" borderId="10" xfId="0" applyNumberFormat="1" applyFont="1" applyFill="1" applyBorder="1" applyAlignment="1"/>
    <xf numFmtId="49" fontId="2" fillId="0" borderId="11" xfId="0" applyNumberFormat="1" applyFont="1" applyFill="1" applyBorder="1" applyAlignment="1"/>
    <xf numFmtId="49" fontId="2" fillId="0" borderId="12" xfId="0" applyNumberFormat="1" applyFont="1" applyFill="1" applyBorder="1" applyAlignment="1"/>
    <xf numFmtId="164" fontId="3" fillId="0" borderId="0" xfId="0" applyNumberFormat="1" applyFont="1" applyFill="1" applyAlignment="1">
      <alignment horizontal="center"/>
    </xf>
    <xf numFmtId="0" fontId="3" fillId="2" borderId="1" xfId="0" applyFont="1" applyFill="1" applyBorder="1" applyAlignment="1"/>
    <xf numFmtId="164" fontId="3" fillId="2" borderId="4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0" fontId="3" fillId="3" borderId="4" xfId="0" applyFont="1" applyFill="1" applyBorder="1" applyAlignment="1"/>
    <xf numFmtId="164" fontId="2" fillId="0" borderId="1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justify"/>
    </xf>
    <xf numFmtId="0" fontId="2" fillId="0" borderId="9" xfId="0" applyFont="1" applyFill="1" applyBorder="1" applyAlignment="1">
      <alignment horizontal="justify"/>
    </xf>
    <xf numFmtId="164" fontId="3" fillId="2" borderId="1" xfId="0" applyNumberFormat="1" applyFont="1" applyFill="1" applyBorder="1" applyAlignment="1">
      <alignment horizontal="left"/>
    </xf>
    <xf numFmtId="164" fontId="3" fillId="3" borderId="1" xfId="0" applyNumberFormat="1" applyFont="1" applyFill="1" applyBorder="1" applyAlignment="1">
      <alignment horizontal="left"/>
    </xf>
    <xf numFmtId="2" fontId="3" fillId="0" borderId="0" xfId="0" applyNumberFormat="1" applyFont="1" applyFill="1" applyAlignment="1">
      <alignment horizontal="center"/>
    </xf>
    <xf numFmtId="0" fontId="3" fillId="0" borderId="5" xfId="0" applyNumberFormat="1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vertical="center"/>
    </xf>
    <xf numFmtId="0" fontId="3" fillId="0" borderId="4" xfId="0" applyNumberFormat="1" applyFont="1" applyFill="1" applyBorder="1" applyAlignment="1">
      <alignment vertical="center"/>
    </xf>
    <xf numFmtId="49" fontId="2" fillId="0" borderId="0" xfId="0" applyNumberFormat="1" applyFont="1" applyFill="1" applyBorder="1"/>
    <xf numFmtId="0" fontId="3" fillId="3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2" fontId="3" fillId="0" borderId="0" xfId="0" applyNumberFormat="1" applyFont="1" applyFill="1" applyAlignment="1">
      <alignment horizontal="left"/>
    </xf>
    <xf numFmtId="0" fontId="3" fillId="2" borderId="3" xfId="0" applyFont="1" applyFill="1" applyBorder="1" applyAlignment="1"/>
    <xf numFmtId="1" fontId="3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left"/>
    </xf>
    <xf numFmtId="0" fontId="3" fillId="0" borderId="3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1" fontId="3" fillId="0" borderId="2" xfId="0" applyNumberFormat="1" applyFont="1" applyFill="1" applyBorder="1" applyAlignment="1">
      <alignment horizontal="left" vertical="center"/>
    </xf>
    <xf numFmtId="1" fontId="3" fillId="0" borderId="4" xfId="0" applyNumberFormat="1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 applyProtection="1">
      <alignment horizontal="left"/>
      <protection locked="0"/>
    </xf>
    <xf numFmtId="164" fontId="2" fillId="0" borderId="11" xfId="0" applyNumberFormat="1" applyFont="1" applyFill="1" applyBorder="1" applyAlignment="1" applyProtection="1">
      <alignment horizontal="left"/>
      <protection locked="0"/>
    </xf>
    <xf numFmtId="164" fontId="2" fillId="0" borderId="11" xfId="0" applyNumberFormat="1" applyFont="1" applyFill="1" applyBorder="1" applyAlignment="1">
      <alignment horizontal="left"/>
    </xf>
    <xf numFmtId="164" fontId="2" fillId="0" borderId="1" xfId="0" applyNumberFormat="1" applyFont="1" applyFill="1" applyBorder="1" applyAlignment="1" applyProtection="1">
      <alignment horizontal="left"/>
      <protection locked="0"/>
    </xf>
    <xf numFmtId="164" fontId="3" fillId="0" borderId="2" xfId="0" applyNumberFormat="1" applyFont="1" applyFill="1" applyBorder="1" applyAlignment="1">
      <alignment horizontal="left" vertical="center"/>
    </xf>
    <xf numFmtId="164" fontId="3" fillId="0" borderId="4" xfId="0" applyNumberFormat="1" applyFont="1" applyFill="1" applyBorder="1" applyAlignment="1">
      <alignment horizontal="left" vertical="center"/>
    </xf>
    <xf numFmtId="164" fontId="2" fillId="0" borderId="10" xfId="0" applyNumberFormat="1" applyFont="1" applyFill="1" applyBorder="1" applyAlignment="1">
      <alignment horizontal="left"/>
    </xf>
    <xf numFmtId="164" fontId="3" fillId="2" borderId="1" xfId="0" applyNumberFormat="1" applyFont="1" applyFill="1" applyBorder="1" applyAlignment="1" applyProtection="1">
      <alignment horizontal="left"/>
      <protection locked="0"/>
    </xf>
    <xf numFmtId="164" fontId="3" fillId="0" borderId="10" xfId="0" applyNumberFormat="1" applyFont="1" applyFill="1" applyBorder="1" applyAlignment="1">
      <alignment horizontal="left"/>
    </xf>
    <xf numFmtId="164" fontId="3" fillId="0" borderId="1" xfId="0" applyNumberFormat="1" applyFont="1" applyFill="1" applyBorder="1" applyAlignment="1">
      <alignment horizontal="left"/>
    </xf>
    <xf numFmtId="1" fontId="3" fillId="0" borderId="0" xfId="0" applyNumberFormat="1" applyFont="1" applyFill="1" applyAlignment="1">
      <alignment horizontal="left"/>
    </xf>
    <xf numFmtId="164" fontId="3" fillId="2" borderId="1" xfId="0" applyNumberFormat="1" applyFont="1" applyFill="1" applyBorder="1" applyAlignment="1">
      <alignment horizontal="left" vertical="center"/>
    </xf>
    <xf numFmtId="1" fontId="3" fillId="0" borderId="13" xfId="0" applyNumberFormat="1" applyFont="1" applyFill="1" applyBorder="1" applyAlignment="1">
      <alignment horizontal="justify"/>
    </xf>
    <xf numFmtId="1" fontId="3" fillId="0" borderId="14" xfId="0" applyNumberFormat="1" applyFont="1" applyFill="1" applyBorder="1" applyAlignment="1">
      <alignment horizontal="justify"/>
    </xf>
    <xf numFmtId="1" fontId="3" fillId="0" borderId="5" xfId="0" applyNumberFormat="1" applyFont="1" applyFill="1" applyBorder="1" applyAlignment="1">
      <alignment horizontal="justify"/>
    </xf>
    <xf numFmtId="0" fontId="3" fillId="0" borderId="14" xfId="0" applyFont="1" applyFill="1" applyBorder="1" applyAlignment="1">
      <alignment horizontal="justify"/>
    </xf>
    <xf numFmtId="0" fontId="3" fillId="0" borderId="15" xfId="0" applyFont="1" applyFill="1" applyBorder="1" applyAlignment="1">
      <alignment horizontal="justify"/>
    </xf>
    <xf numFmtId="0" fontId="2" fillId="2" borderId="1" xfId="0" applyFont="1" applyFill="1" applyBorder="1" applyAlignment="1">
      <alignment horizontal="justify"/>
    </xf>
    <xf numFmtId="0" fontId="3" fillId="2" borderId="15" xfId="0" applyFont="1" applyFill="1" applyBorder="1" applyAlignment="1">
      <alignment horizontal="justify"/>
    </xf>
    <xf numFmtId="49" fontId="3" fillId="0" borderId="1" xfId="0" applyNumberFormat="1" applyFont="1" applyFill="1" applyBorder="1" applyAlignment="1">
      <alignment horizontal="justify"/>
    </xf>
    <xf numFmtId="49" fontId="2" fillId="2" borderId="1" xfId="0" applyNumberFormat="1" applyFont="1" applyFill="1" applyBorder="1"/>
    <xf numFmtId="49" fontId="2" fillId="0" borderId="1" xfId="0" applyNumberFormat="1" applyFont="1" applyFill="1" applyBorder="1" applyAlignment="1">
      <alignment horizontal="justify"/>
    </xf>
    <xf numFmtId="0" fontId="2" fillId="0" borderId="3" xfId="0" applyFont="1" applyFill="1" applyBorder="1" applyAlignment="1">
      <alignment horizontal="right"/>
    </xf>
    <xf numFmtId="2" fontId="3" fillId="2" borderId="1" xfId="0" applyNumberFormat="1" applyFont="1" applyFill="1" applyBorder="1" applyAlignment="1" applyProtection="1">
      <alignment horizontal="left"/>
      <protection locked="0"/>
    </xf>
    <xf numFmtId="49" fontId="3" fillId="0" borderId="5" xfId="0" applyNumberFormat="1" applyFont="1" applyFill="1" applyBorder="1" applyAlignment="1">
      <alignment horizontal="left"/>
    </xf>
    <xf numFmtId="49" fontId="3" fillId="0" borderId="2" xfId="0" applyNumberFormat="1" applyFont="1" applyFill="1" applyBorder="1" applyAlignment="1">
      <alignment horizontal="left"/>
    </xf>
    <xf numFmtId="164" fontId="3" fillId="0" borderId="10" xfId="0" applyNumberFormat="1" applyFont="1" applyFill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2" fillId="0" borderId="13" xfId="0" applyNumberFormat="1" applyFont="1" applyFill="1" applyBorder="1" applyAlignment="1">
      <alignment horizontal="center"/>
    </xf>
    <xf numFmtId="164" fontId="6" fillId="0" borderId="5" xfId="0" applyNumberFormat="1" applyFont="1" applyFill="1" applyBorder="1" applyAlignment="1">
      <alignment horizontal="center"/>
    </xf>
    <xf numFmtId="1" fontId="3" fillId="2" borderId="5" xfId="0" applyNumberFormat="1" applyFont="1" applyFill="1" applyBorder="1" applyAlignment="1">
      <alignment horizontal="left"/>
    </xf>
    <xf numFmtId="164" fontId="3" fillId="2" borderId="5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/>
    <xf numFmtId="164" fontId="2" fillId="0" borderId="2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0" fontId="11" fillId="0" borderId="0" xfId="0" applyFont="1"/>
    <xf numFmtId="0" fontId="3" fillId="0" borderId="11" xfId="0" applyFont="1" applyFill="1" applyBorder="1" applyAlignment="1">
      <alignment horizontal="justify"/>
    </xf>
    <xf numFmtId="1" fontId="3" fillId="0" borderId="1" xfId="0" applyNumberFormat="1" applyFont="1" applyFill="1" applyBorder="1" applyAlignment="1"/>
    <xf numFmtId="0" fontId="2" fillId="0" borderId="1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justify"/>
    </xf>
    <xf numFmtId="2" fontId="2" fillId="0" borderId="0" xfId="0" applyNumberFormat="1" applyFont="1" applyFill="1"/>
    <xf numFmtId="2" fontId="2" fillId="0" borderId="0" xfId="0" applyNumberFormat="1" applyFont="1" applyFill="1" applyBorder="1"/>
    <xf numFmtId="0" fontId="2" fillId="0" borderId="0" xfId="0" applyFont="1" applyFill="1" applyProtection="1">
      <protection locked="0"/>
    </xf>
    <xf numFmtId="0" fontId="2" fillId="0" borderId="2" xfId="0" applyFont="1" applyFill="1" applyBorder="1" applyAlignment="1">
      <alignment horizontal="justify"/>
    </xf>
    <xf numFmtId="49" fontId="2" fillId="0" borderId="1" xfId="0" applyNumberFormat="1" applyFont="1" applyFill="1" applyBorder="1" applyProtection="1">
      <protection locked="0"/>
    </xf>
    <xf numFmtId="1" fontId="2" fillId="0" borderId="2" xfId="0" applyNumberFormat="1" applyFont="1" applyFill="1" applyBorder="1" applyAlignment="1">
      <alignment horizontal="justify"/>
    </xf>
    <xf numFmtId="1" fontId="3" fillId="2" borderId="2" xfId="0" applyNumberFormat="1" applyFont="1" applyFill="1" applyBorder="1"/>
    <xf numFmtId="1" fontId="2" fillId="0" borderId="2" xfId="0" applyNumberFormat="1" applyFont="1" applyFill="1" applyBorder="1"/>
    <xf numFmtId="1" fontId="2" fillId="0" borderId="0" xfId="0" applyNumberFormat="1" applyFont="1" applyFill="1" applyBorder="1"/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justify" vertical="center"/>
    </xf>
    <xf numFmtId="2" fontId="2" fillId="0" borderId="0" xfId="0" applyNumberFormat="1" applyFont="1" applyFill="1" applyBorder="1" applyAlignment="1">
      <alignment horizontal="left"/>
    </xf>
    <xf numFmtId="1" fontId="2" fillId="0" borderId="0" xfId="0" applyNumberFormat="1" applyFont="1" applyFill="1" applyBorder="1" applyAlignment="1">
      <alignment horizontal="left"/>
    </xf>
    <xf numFmtId="0" fontId="2" fillId="0" borderId="4" xfId="0" applyNumberFormat="1" applyFont="1" applyFill="1" applyBorder="1" applyAlignment="1">
      <alignment horizontal="justify"/>
    </xf>
    <xf numFmtId="0" fontId="3" fillId="3" borderId="4" xfId="0" applyNumberFormat="1" applyFont="1" applyFill="1" applyBorder="1" applyAlignment="1">
      <alignment horizontal="justify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justify" vertical="center"/>
    </xf>
    <xf numFmtId="0" fontId="3" fillId="0" borderId="0" xfId="0" applyFont="1" applyAlignment="1">
      <alignment horizontal="left"/>
    </xf>
    <xf numFmtId="2" fontId="11" fillId="0" borderId="0" xfId="0" applyNumberFormat="1" applyFont="1"/>
    <xf numFmtId="49" fontId="2" fillId="0" borderId="1" xfId="0" applyNumberFormat="1" applyFont="1" applyFill="1" applyBorder="1" applyAlignment="1" applyProtection="1">
      <alignment horizontal="justify"/>
      <protection locked="0"/>
    </xf>
    <xf numFmtId="0" fontId="2" fillId="0" borderId="1" xfId="2" applyFont="1" applyFill="1" applyBorder="1" applyAlignment="1">
      <alignment horizontal="justify"/>
    </xf>
    <xf numFmtId="0" fontId="2" fillId="0" borderId="4" xfId="2" applyFont="1" applyFill="1" applyBorder="1" applyAlignment="1">
      <alignment horizontal="justify"/>
    </xf>
    <xf numFmtId="0" fontId="3" fillId="2" borderId="11" xfId="0" applyFont="1" applyFill="1" applyBorder="1" applyAlignment="1"/>
    <xf numFmtId="2" fontId="2" fillId="0" borderId="0" xfId="0" applyNumberFormat="1" applyFont="1" applyFill="1" applyAlignment="1">
      <alignment horizontal="left"/>
    </xf>
    <xf numFmtId="164" fontId="3" fillId="0" borderId="0" xfId="0" applyNumberFormat="1" applyFont="1" applyFill="1"/>
    <xf numFmtId="164" fontId="3" fillId="0" borderId="0" xfId="0" applyNumberFormat="1" applyFont="1"/>
    <xf numFmtId="49" fontId="2" fillId="0" borderId="1" xfId="0" applyNumberFormat="1" applyFont="1" applyFill="1" applyBorder="1" applyAlignment="1">
      <alignment horizontal="left"/>
    </xf>
    <xf numFmtId="0" fontId="2" fillId="0" borderId="4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/>
    </xf>
    <xf numFmtId="2" fontId="0" fillId="0" borderId="0" xfId="0" applyNumberFormat="1"/>
    <xf numFmtId="0" fontId="2" fillId="0" borderId="3" xfId="0" applyFont="1" applyFill="1" applyBorder="1" applyAlignment="1">
      <alignment horizontal="justify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Alignment="1"/>
    <xf numFmtId="0" fontId="2" fillId="2" borderId="11" xfId="0" applyFont="1" applyFill="1" applyBorder="1" applyAlignment="1"/>
    <xf numFmtId="164" fontId="3" fillId="0" borderId="11" xfId="0" applyNumberFormat="1" applyFont="1" applyFill="1" applyBorder="1" applyAlignment="1">
      <alignment horizontal="left"/>
    </xf>
    <xf numFmtId="164" fontId="3" fillId="2" borderId="2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164" fontId="2" fillId="0" borderId="11" xfId="0" applyNumberFormat="1" applyFont="1" applyFill="1" applyBorder="1" applyAlignment="1">
      <alignment horizontal="center"/>
    </xf>
    <xf numFmtId="0" fontId="2" fillId="0" borderId="1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164" fontId="3" fillId="0" borderId="5" xfId="0" applyNumberFormat="1" applyFont="1" applyFill="1" applyBorder="1" applyAlignment="1">
      <alignment horizontal="center"/>
    </xf>
    <xf numFmtId="164" fontId="3" fillId="0" borderId="4" xfId="0" applyNumberFormat="1" applyFont="1" applyFill="1" applyBorder="1" applyAlignment="1">
      <alignment horizontal="center"/>
    </xf>
    <xf numFmtId="0" fontId="2" fillId="0" borderId="0" xfId="0" applyFont="1" applyBorder="1"/>
    <xf numFmtId="0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0" borderId="2" xfId="0" applyNumberFormat="1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/>
    </xf>
    <xf numFmtId="164" fontId="4" fillId="0" borderId="13" xfId="0" applyNumberFormat="1" applyFont="1" applyFill="1" applyBorder="1" applyAlignment="1" applyProtection="1">
      <alignment horizontal="center"/>
      <protection locked="0"/>
    </xf>
    <xf numFmtId="164" fontId="4" fillId="0" borderId="10" xfId="0" applyNumberFormat="1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>
      <alignment horizontal="center"/>
    </xf>
    <xf numFmtId="164" fontId="1" fillId="0" borderId="2" xfId="0" applyNumberFormat="1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/>
    </xf>
    <xf numFmtId="164" fontId="4" fillId="0" borderId="11" xfId="0" applyNumberFormat="1" applyFont="1" applyFill="1" applyBorder="1" applyAlignment="1">
      <alignment horizontal="center"/>
    </xf>
    <xf numFmtId="164" fontId="4" fillId="0" borderId="12" xfId="0" applyNumberFormat="1" applyFont="1" applyFill="1" applyBorder="1" applyAlignment="1" applyProtection="1">
      <alignment horizontal="center"/>
      <protection locked="0"/>
    </xf>
    <xf numFmtId="164" fontId="1" fillId="3" borderId="5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left"/>
    </xf>
    <xf numFmtId="164" fontId="4" fillId="0" borderId="10" xfId="0" applyNumberFormat="1" applyFont="1" applyFill="1" applyBorder="1" applyAlignment="1">
      <alignment horizontal="left"/>
    </xf>
    <xf numFmtId="164" fontId="1" fillId="0" borderId="5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2" fillId="0" borderId="2" xfId="0" applyFont="1" applyBorder="1" applyAlignment="1"/>
    <xf numFmtId="0" fontId="2" fillId="0" borderId="1" xfId="0" applyFont="1" applyBorder="1" applyAlignment="1"/>
    <xf numFmtId="49" fontId="3" fillId="0" borderId="4" xfId="0" applyNumberFormat="1" applyFont="1" applyFill="1" applyBorder="1" applyAlignment="1">
      <alignment horizontal="left"/>
    </xf>
    <xf numFmtId="0" fontId="3" fillId="2" borderId="1" xfId="0" applyFont="1" applyFill="1" applyBorder="1"/>
    <xf numFmtId="164" fontId="2" fillId="0" borderId="2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/>
    </xf>
    <xf numFmtId="164" fontId="2" fillId="4" borderId="5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justify" vertical="center"/>
    </xf>
    <xf numFmtId="0" fontId="2" fillId="0" borderId="10" xfId="0" applyFont="1" applyFill="1" applyBorder="1" applyAlignment="1">
      <alignment horizontal="center"/>
    </xf>
    <xf numFmtId="16" fontId="2" fillId="0" borderId="1" xfId="0" applyNumberFormat="1" applyFont="1" applyFill="1" applyBorder="1"/>
    <xf numFmtId="164" fontId="2" fillId="4" borderId="1" xfId="0" applyNumberFormat="1" applyFont="1" applyFill="1" applyBorder="1" applyAlignment="1">
      <alignment horizontal="center"/>
    </xf>
    <xf numFmtId="0" fontId="2" fillId="0" borderId="0" xfId="0" applyFont="1" applyAlignment="1">
      <alignment wrapText="1"/>
    </xf>
    <xf numFmtId="164" fontId="2" fillId="0" borderId="10" xfId="0" applyNumberFormat="1" applyFont="1" applyFill="1" applyBorder="1" applyAlignment="1">
      <alignment horizontal="center"/>
    </xf>
    <xf numFmtId="49" fontId="2" fillId="4" borderId="1" xfId="0" applyNumberFormat="1" applyFont="1" applyFill="1" applyBorder="1"/>
    <xf numFmtId="1" fontId="3" fillId="4" borderId="5" xfId="0" applyNumberFormat="1" applyFont="1" applyFill="1" applyBorder="1" applyAlignment="1">
      <alignment horizontal="left"/>
    </xf>
    <xf numFmtId="164" fontId="2" fillId="4" borderId="2" xfId="0" applyNumberFormat="1" applyFont="1" applyFill="1" applyBorder="1" applyAlignment="1">
      <alignment horizontal="center"/>
    </xf>
    <xf numFmtId="1" fontId="3" fillId="4" borderId="2" xfId="0" applyNumberFormat="1" applyFont="1" applyFill="1" applyBorder="1" applyAlignment="1">
      <alignment horizontal="center"/>
    </xf>
    <xf numFmtId="1" fontId="3" fillId="4" borderId="4" xfId="0" applyNumberFormat="1" applyFont="1" applyFill="1" applyBorder="1" applyAlignment="1">
      <alignment horizontal="center"/>
    </xf>
    <xf numFmtId="164" fontId="3" fillId="4" borderId="5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justify"/>
    </xf>
    <xf numFmtId="0" fontId="2" fillId="0" borderId="1" xfId="0" applyFont="1" applyBorder="1" applyAlignment="1">
      <alignment wrapText="1"/>
    </xf>
    <xf numFmtId="49" fontId="3" fillId="2" borderId="1" xfId="0" applyNumberFormat="1" applyFont="1" applyFill="1" applyBorder="1" applyAlignment="1"/>
    <xf numFmtId="0" fontId="3" fillId="2" borderId="2" xfId="0" applyFont="1" applyFill="1" applyBorder="1" applyAlignment="1"/>
    <xf numFmtId="0" fontId="3" fillId="2" borderId="4" xfId="0" applyFont="1" applyFill="1" applyBorder="1" applyAlignment="1"/>
    <xf numFmtId="0" fontId="2" fillId="0" borderId="4" xfId="2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center"/>
    </xf>
    <xf numFmtId="0" fontId="3" fillId="0" borderId="2" xfId="0" applyFont="1" applyFill="1" applyBorder="1" applyAlignment="1"/>
    <xf numFmtId="0" fontId="3" fillId="0" borderId="5" xfId="0" applyFont="1" applyFill="1" applyBorder="1" applyAlignment="1">
      <alignment horizontal="justify"/>
    </xf>
    <xf numFmtId="1" fontId="3" fillId="0" borderId="0" xfId="0" applyNumberFormat="1" applyFont="1" applyFill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164" fontId="3" fillId="0" borderId="4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justify"/>
    </xf>
    <xf numFmtId="0" fontId="3" fillId="0" borderId="1" xfId="0" applyFont="1" applyBorder="1"/>
    <xf numFmtId="164" fontId="2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/>
    </xf>
    <xf numFmtId="0" fontId="3" fillId="0" borderId="8" xfId="0" applyFont="1" applyFill="1" applyBorder="1" applyAlignment="1"/>
    <xf numFmtId="49" fontId="3" fillId="5" borderId="1" xfId="0" applyNumberFormat="1" applyFont="1" applyFill="1" applyBorder="1" applyAlignment="1">
      <alignment horizontal="left"/>
    </xf>
    <xf numFmtId="49" fontId="3" fillId="5" borderId="4" xfId="0" applyNumberFormat="1" applyFont="1" applyFill="1" applyBorder="1" applyAlignment="1">
      <alignment horizontal="justify"/>
    </xf>
    <xf numFmtId="49" fontId="3" fillId="5" borderId="1" xfId="0" applyNumberFormat="1" applyFont="1" applyFill="1" applyBorder="1" applyAlignment="1"/>
    <xf numFmtId="49" fontId="3" fillId="5" borderId="4" xfId="0" applyNumberFormat="1" applyFont="1" applyFill="1" applyBorder="1" applyAlignment="1"/>
    <xf numFmtId="164" fontId="3" fillId="5" borderId="6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/>
    <xf numFmtId="49" fontId="2" fillId="5" borderId="4" xfId="0" applyNumberFormat="1" applyFont="1" applyFill="1" applyBorder="1" applyAlignment="1"/>
    <xf numFmtId="164" fontId="2" fillId="5" borderId="6" xfId="0" applyNumberFormat="1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wrapText="1"/>
    </xf>
    <xf numFmtId="164" fontId="3" fillId="5" borderId="10" xfId="0" applyNumberFormat="1" applyFont="1" applyFill="1" applyBorder="1" applyAlignment="1">
      <alignment horizontal="center"/>
    </xf>
    <xf numFmtId="0" fontId="3" fillId="5" borderId="1" xfId="0" applyFont="1" applyFill="1" applyBorder="1" applyAlignment="1"/>
    <xf numFmtId="1" fontId="2" fillId="0" borderId="1" xfId="0" applyNumberFormat="1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justify"/>
    </xf>
    <xf numFmtId="0" fontId="13" fillId="0" borderId="4" xfId="0" applyFont="1" applyFill="1" applyBorder="1" applyAlignment="1">
      <alignment horizontal="right" wrapText="1"/>
    </xf>
    <xf numFmtId="0" fontId="13" fillId="0" borderId="3" xfId="0" applyFont="1" applyFill="1" applyBorder="1" applyAlignment="1">
      <alignment horizontal="right" wrapText="1"/>
    </xf>
    <xf numFmtId="0" fontId="13" fillId="0" borderId="2" xfId="0" applyFont="1" applyFill="1" applyBorder="1" applyAlignment="1">
      <alignment horizontal="right" wrapText="1"/>
    </xf>
    <xf numFmtId="49" fontId="13" fillId="0" borderId="1" xfId="0" applyNumberFormat="1" applyFont="1" applyFill="1" applyBorder="1" applyAlignment="1">
      <alignment horizontal="right" wrapText="1"/>
    </xf>
    <xf numFmtId="0" fontId="13" fillId="0" borderId="4" xfId="0" applyFont="1" applyFill="1" applyBorder="1" applyAlignment="1">
      <alignment horizontal="right" vertical="center" wrapText="1"/>
    </xf>
    <xf numFmtId="164" fontId="14" fillId="0" borderId="1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justify"/>
    </xf>
    <xf numFmtId="0" fontId="3" fillId="0" borderId="2" xfId="0" applyFont="1" applyFill="1" applyBorder="1" applyAlignment="1"/>
    <xf numFmtId="1" fontId="3" fillId="0" borderId="0" xfId="0" applyNumberFormat="1" applyFont="1" applyFill="1" applyAlignment="1">
      <alignment horizontal="center"/>
    </xf>
    <xf numFmtId="164" fontId="3" fillId="0" borderId="8" xfId="0" applyNumberFormat="1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justify" vertical="center"/>
    </xf>
    <xf numFmtId="0" fontId="2" fillId="0" borderId="10" xfId="0" applyFont="1" applyFill="1" applyBorder="1" applyAlignment="1">
      <alignment horizontal="left" vertical="center"/>
    </xf>
    <xf numFmtId="0" fontId="3" fillId="0" borderId="2" xfId="0" applyFont="1" applyFill="1" applyBorder="1" applyAlignment="1"/>
    <xf numFmtId="0" fontId="3" fillId="5" borderId="2" xfId="0" applyFont="1" applyFill="1" applyBorder="1" applyAlignment="1"/>
    <xf numFmtId="164" fontId="3" fillId="5" borderId="2" xfId="0" applyNumberFormat="1" applyFont="1" applyFill="1" applyBorder="1" applyAlignment="1">
      <alignment horizontal="center"/>
    </xf>
    <xf numFmtId="164" fontId="3" fillId="5" borderId="4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/>
    <xf numFmtId="0" fontId="3" fillId="5" borderId="2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164" fontId="2" fillId="5" borderId="4" xfId="0" applyNumberFormat="1" applyFont="1" applyFill="1" applyBorder="1" applyAlignment="1">
      <alignment horizontal="center"/>
    </xf>
    <xf numFmtId="0" fontId="2" fillId="0" borderId="3" xfId="0" applyFont="1" applyBorder="1"/>
    <xf numFmtId="164" fontId="2" fillId="0" borderId="3" xfId="0" applyNumberFormat="1" applyFont="1" applyBorder="1" applyAlignment="1">
      <alignment horizontal="center"/>
    </xf>
    <xf numFmtId="0" fontId="0" fillId="0" borderId="3" xfId="0" applyBorder="1"/>
    <xf numFmtId="0" fontId="11" fillId="0" borderId="3" xfId="0" applyFont="1" applyBorder="1"/>
    <xf numFmtId="0" fontId="2" fillId="0" borderId="2" xfId="0" applyFont="1" applyFill="1" applyBorder="1" applyAlignment="1">
      <alignment horizontal="center"/>
    </xf>
    <xf numFmtId="1" fontId="3" fillId="0" borderId="2" xfId="0" applyNumberFormat="1" applyFont="1" applyFill="1" applyBorder="1" applyAlignment="1">
      <alignment horizontal="left"/>
    </xf>
    <xf numFmtId="2" fontId="2" fillId="0" borderId="2" xfId="0" applyNumberFormat="1" applyFont="1" applyFill="1" applyBorder="1" applyAlignment="1">
      <alignment horizontal="left"/>
    </xf>
    <xf numFmtId="0" fontId="2" fillId="0" borderId="3" xfId="0" applyNumberFormat="1" applyFont="1" applyFill="1" applyBorder="1"/>
    <xf numFmtId="2" fontId="3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2" fillId="0" borderId="3" xfId="0" applyFont="1" applyFill="1" applyBorder="1" applyAlignment="1"/>
    <xf numFmtId="164" fontId="3" fillId="0" borderId="3" xfId="0" applyNumberFormat="1" applyFont="1" applyFill="1" applyBorder="1" applyAlignment="1">
      <alignment horizontal="center"/>
    </xf>
    <xf numFmtId="0" fontId="2" fillId="0" borderId="2" xfId="0" applyFont="1" applyFill="1" applyBorder="1" applyAlignment="1"/>
    <xf numFmtId="1" fontId="2" fillId="0" borderId="2" xfId="0" applyNumberFormat="1" applyFont="1" applyFill="1" applyBorder="1" applyAlignment="1">
      <alignment horizontal="left"/>
    </xf>
    <xf numFmtId="1" fontId="2" fillId="0" borderId="2" xfId="0" applyNumberFormat="1" applyFont="1" applyFill="1" applyBorder="1" applyAlignment="1">
      <alignment horizontal="center"/>
    </xf>
    <xf numFmtId="2" fontId="2" fillId="0" borderId="3" xfId="0" applyNumberFormat="1" applyFont="1" applyBorder="1"/>
    <xf numFmtId="0" fontId="4" fillId="0" borderId="3" xfId="0" applyFont="1" applyFill="1" applyBorder="1"/>
    <xf numFmtId="1" fontId="4" fillId="0" borderId="3" xfId="0" applyNumberFormat="1" applyFont="1" applyFill="1" applyBorder="1"/>
    <xf numFmtId="1" fontId="4" fillId="0" borderId="3" xfId="0" applyNumberFormat="1" applyFont="1" applyFill="1" applyBorder="1" applyAlignment="1">
      <alignment horizontal="left"/>
    </xf>
    <xf numFmtId="0" fontId="2" fillId="0" borderId="4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left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/>
    </xf>
    <xf numFmtId="0" fontId="2" fillId="0" borderId="1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0" fillId="0" borderId="11" xfId="0" applyBorder="1" applyAlignment="1">
      <alignment horizontal="left" vertical="center"/>
    </xf>
    <xf numFmtId="0" fontId="3" fillId="0" borderId="2" xfId="0" applyFont="1" applyFill="1" applyBorder="1" applyAlignment="1"/>
    <xf numFmtId="164" fontId="3" fillId="0" borderId="4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/>
    <xf numFmtId="0" fontId="2" fillId="5" borderId="1" xfId="0" applyFont="1" applyFill="1" applyBorder="1"/>
    <xf numFmtId="0" fontId="2" fillId="5" borderId="2" xfId="0" applyFont="1" applyFill="1" applyBorder="1" applyAlignment="1">
      <alignment horizontal="justify"/>
    </xf>
    <xf numFmtId="164" fontId="3" fillId="5" borderId="8" xfId="0" applyNumberFormat="1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1" xfId="2" applyFont="1" applyFill="1" applyBorder="1" applyAlignment="1">
      <alignment horizontal="justify"/>
    </xf>
    <xf numFmtId="0" fontId="2" fillId="0" borderId="2" xfId="2" applyFont="1" applyFill="1" applyBorder="1" applyAlignment="1">
      <alignment horizontal="justify"/>
    </xf>
    <xf numFmtId="164" fontId="2" fillId="0" borderId="10" xfId="0" applyNumberFormat="1" applyFont="1" applyFill="1" applyBorder="1" applyAlignment="1">
      <alignment horizontal="right"/>
    </xf>
    <xf numFmtId="1" fontId="2" fillId="0" borderId="1" xfId="0" applyNumberFormat="1" applyFont="1" applyBorder="1" applyAlignment="1">
      <alignment wrapText="1"/>
    </xf>
    <xf numFmtId="1" fontId="2" fillId="0" borderId="1" xfId="0" applyNumberFormat="1" applyFont="1" applyBorder="1"/>
    <xf numFmtId="0" fontId="3" fillId="0" borderId="0" xfId="0" applyFont="1" applyAlignment="1">
      <alignment horizontal="center"/>
    </xf>
    <xf numFmtId="49" fontId="3" fillId="0" borderId="5" xfId="0" applyNumberFormat="1" applyFont="1" applyFill="1" applyBorder="1" applyAlignment="1">
      <alignment horizontal="left" wrapText="1"/>
    </xf>
    <xf numFmtId="49" fontId="3" fillId="0" borderId="2" xfId="0" applyNumberFormat="1" applyFont="1" applyFill="1" applyBorder="1" applyAlignment="1">
      <alignment horizontal="left" wrapText="1"/>
    </xf>
    <xf numFmtId="0" fontId="3" fillId="5" borderId="5" xfId="0" applyFont="1" applyFill="1" applyBorder="1" applyAlignment="1">
      <alignment wrapText="1"/>
    </xf>
    <xf numFmtId="0" fontId="11" fillId="5" borderId="4" xfId="0" applyFont="1" applyFill="1" applyBorder="1" applyAlignment="1">
      <alignment wrapText="1"/>
    </xf>
    <xf numFmtId="0" fontId="3" fillId="3" borderId="5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0" borderId="0" xfId="0" applyFont="1" applyFill="1" applyAlignment="1">
      <alignment horizontal="center"/>
    </xf>
    <xf numFmtId="0" fontId="2" fillId="0" borderId="10" xfId="0" applyFont="1" applyFill="1" applyBorder="1" applyAlignment="1">
      <alignment horizontal="justify" vertical="center"/>
    </xf>
    <xf numFmtId="0" fontId="2" fillId="0" borderId="12" xfId="0" applyFont="1" applyFill="1" applyBorder="1" applyAlignment="1">
      <alignment horizontal="justify" vertical="center"/>
    </xf>
    <xf numFmtId="0" fontId="2" fillId="0" borderId="11" xfId="0" applyFont="1" applyFill="1" applyBorder="1" applyAlignment="1">
      <alignment horizontal="justify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justify" vertical="center"/>
    </xf>
    <xf numFmtId="0" fontId="3" fillId="0" borderId="12" xfId="0" applyFont="1" applyFill="1" applyBorder="1" applyAlignment="1">
      <alignment horizontal="justify" vertical="center"/>
    </xf>
    <xf numFmtId="0" fontId="3" fillId="0" borderId="11" xfId="0" applyFont="1" applyFill="1" applyBorder="1" applyAlignment="1">
      <alignment horizontal="justify" vertical="center"/>
    </xf>
    <xf numFmtId="0" fontId="2" fillId="0" borderId="13" xfId="0" applyFont="1" applyFill="1" applyBorder="1" applyAlignment="1">
      <alignment horizontal="justify" vertical="center"/>
    </xf>
    <xf numFmtId="0" fontId="2" fillId="0" borderId="14" xfId="0" applyFont="1" applyFill="1" applyBorder="1" applyAlignment="1">
      <alignment horizontal="justify" vertical="center"/>
    </xf>
    <xf numFmtId="0" fontId="2" fillId="0" borderId="15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/>
    </xf>
    <xf numFmtId="0" fontId="3" fillId="3" borderId="15" xfId="0" applyFont="1" applyFill="1" applyBorder="1" applyAlignment="1">
      <alignment horizontal="justify"/>
    </xf>
    <xf numFmtId="0" fontId="3" fillId="3" borderId="8" xfId="0" applyFont="1" applyFill="1" applyBorder="1" applyAlignment="1">
      <alignment horizontal="justify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justify" vertical="center"/>
    </xf>
    <xf numFmtId="0" fontId="2" fillId="0" borderId="11" xfId="0" applyNumberFormat="1" applyFont="1" applyFill="1" applyBorder="1" applyAlignment="1">
      <alignment horizontal="justify" vertical="center"/>
    </xf>
    <xf numFmtId="1" fontId="2" fillId="0" borderId="10" xfId="0" applyNumberFormat="1" applyFont="1" applyFill="1" applyBorder="1" applyAlignment="1">
      <alignment horizontal="center" vertical="center"/>
    </xf>
    <xf numFmtId="1" fontId="2" fillId="0" borderId="12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center" vertical="center"/>
    </xf>
    <xf numFmtId="0" fontId="3" fillId="0" borderId="12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2" fillId="0" borderId="10" xfId="0" applyFont="1" applyFill="1" applyBorder="1" applyAlignment="1" applyProtection="1">
      <alignment horizontal="justify" vertical="center"/>
      <protection locked="0"/>
    </xf>
    <xf numFmtId="0" fontId="2" fillId="0" borderId="12" xfId="0" applyFont="1" applyFill="1" applyBorder="1" applyAlignment="1" applyProtection="1">
      <alignment horizontal="justify" vertical="center"/>
      <protection locked="0"/>
    </xf>
    <xf numFmtId="0" fontId="2" fillId="0" borderId="11" xfId="0" applyFont="1" applyFill="1" applyBorder="1" applyAlignment="1" applyProtection="1">
      <alignment horizontal="justify" vertical="center"/>
      <protection locked="0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2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10" xfId="0" applyFont="1" applyFill="1" applyBorder="1" applyAlignment="1" applyProtection="1">
      <alignment horizontal="justify"/>
      <protection locked="0"/>
    </xf>
    <xf numFmtId="0" fontId="2" fillId="0" borderId="12" xfId="0" applyFont="1" applyFill="1" applyBorder="1" applyAlignment="1" applyProtection="1">
      <alignment horizontal="justify"/>
      <protection locked="0"/>
    </xf>
    <xf numFmtId="0" fontId="2" fillId="0" borderId="11" xfId="0" applyFont="1" applyFill="1" applyBorder="1" applyAlignment="1" applyProtection="1">
      <alignment horizontal="justify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>
      <alignment horizontal="justify"/>
    </xf>
    <xf numFmtId="0" fontId="0" fillId="0" borderId="2" xfId="0" applyBorder="1" applyAlignment="1"/>
    <xf numFmtId="0" fontId="0" fillId="0" borderId="4" xfId="0" applyBorder="1" applyAlignment="1"/>
    <xf numFmtId="0" fontId="2" fillId="0" borderId="10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justify" vertical="center"/>
    </xf>
    <xf numFmtId="0" fontId="3" fillId="0" borderId="2" xfId="0" applyFont="1" applyFill="1" applyBorder="1" applyAlignment="1">
      <alignment horizontal="justify" vertical="center"/>
    </xf>
    <xf numFmtId="0" fontId="3" fillId="0" borderId="4" xfId="0" applyFont="1" applyFill="1" applyBorder="1" applyAlignment="1">
      <alignment horizontal="justify" vertical="center"/>
    </xf>
    <xf numFmtId="0" fontId="3" fillId="0" borderId="2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justify" vertical="center"/>
    </xf>
    <xf numFmtId="0" fontId="2" fillId="0" borderId="7" xfId="0" applyFont="1" applyFill="1" applyBorder="1" applyAlignment="1">
      <alignment horizontal="justify" vertical="center"/>
    </xf>
    <xf numFmtId="0" fontId="2" fillId="0" borderId="8" xfId="0" applyFont="1" applyFill="1" applyBorder="1" applyAlignment="1">
      <alignment horizontal="justify" vertical="center"/>
    </xf>
    <xf numFmtId="0" fontId="3" fillId="2" borderId="2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justify"/>
    </xf>
    <xf numFmtId="0" fontId="3" fillId="3" borderId="2" xfId="0" applyFont="1" applyFill="1" applyBorder="1" applyAlignment="1">
      <alignment horizontal="justify"/>
    </xf>
    <xf numFmtId="0" fontId="3" fillId="3" borderId="4" xfId="0" applyFont="1" applyFill="1" applyBorder="1" applyAlignment="1">
      <alignment horizontal="justify"/>
    </xf>
    <xf numFmtId="0" fontId="3" fillId="2" borderId="5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1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2" xfId="0" applyFont="1" applyFill="1" applyBorder="1" applyAlignment="1"/>
    <xf numFmtId="0" fontId="2" fillId="5" borderId="12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justify"/>
    </xf>
    <xf numFmtId="0" fontId="0" fillId="0" borderId="11" xfId="0" applyBorder="1" applyAlignment="1">
      <alignment horizontal="justify"/>
    </xf>
    <xf numFmtId="49" fontId="2" fillId="0" borderId="10" xfId="0" applyNumberFormat="1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/>
    </xf>
    <xf numFmtId="0" fontId="4" fillId="0" borderId="10" xfId="0" applyFont="1" applyFill="1" applyBorder="1" applyAlignment="1" applyProtection="1">
      <alignment horizontal="justify" vertical="center"/>
      <protection locked="0"/>
    </xf>
    <xf numFmtId="0" fontId="4" fillId="0" borderId="12" xfId="0" applyFont="1" applyFill="1" applyBorder="1" applyAlignment="1" applyProtection="1">
      <alignment horizontal="justify" vertical="center"/>
      <protection locked="0"/>
    </xf>
    <xf numFmtId="0" fontId="4" fillId="0" borderId="11" xfId="0" applyFont="1" applyFill="1" applyBorder="1" applyAlignment="1" applyProtection="1">
      <alignment horizontal="justify" vertical="center"/>
      <protection locked="0"/>
    </xf>
    <xf numFmtId="0" fontId="2" fillId="0" borderId="10" xfId="0" applyNumberFormat="1" applyFont="1" applyBorder="1" applyAlignment="1">
      <alignment horizontal="left" vertical="center"/>
    </xf>
    <xf numFmtId="0" fontId="2" fillId="0" borderId="12" xfId="0" applyNumberFormat="1" applyFont="1" applyBorder="1" applyAlignment="1">
      <alignment horizontal="left" vertical="center"/>
    </xf>
    <xf numFmtId="0" fontId="2" fillId="0" borderId="11" xfId="0" applyNumberFormat="1" applyFont="1" applyBorder="1" applyAlignment="1">
      <alignment horizontal="left" vertical="center"/>
    </xf>
    <xf numFmtId="0" fontId="2" fillId="0" borderId="5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164" fontId="3" fillId="0" borderId="5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164" fontId="3" fillId="0" borderId="4" xfId="0" applyNumberFormat="1" applyFont="1" applyFill="1" applyBorder="1" applyAlignment="1">
      <alignment horizontal="center"/>
    </xf>
    <xf numFmtId="1" fontId="3" fillId="3" borderId="5" xfId="0" applyNumberFormat="1" applyFont="1" applyFill="1" applyBorder="1" applyAlignment="1">
      <alignment horizontal="left"/>
    </xf>
    <xf numFmtId="1" fontId="3" fillId="3" borderId="4" xfId="0" applyNumberFormat="1" applyFont="1" applyFill="1" applyBorder="1" applyAlignment="1">
      <alignment horizontal="left"/>
    </xf>
    <xf numFmtId="0" fontId="2" fillId="0" borderId="10" xfId="0" applyNumberFormat="1" applyFont="1" applyBorder="1" applyAlignment="1">
      <alignment horizontal="center"/>
    </xf>
    <xf numFmtId="0" fontId="2" fillId="0" borderId="11" xfId="0" applyNumberFormat="1" applyFont="1" applyBorder="1" applyAlignment="1">
      <alignment horizontal="center"/>
    </xf>
    <xf numFmtId="1" fontId="3" fillId="0" borderId="0" xfId="0" applyNumberFormat="1" applyFont="1" applyFill="1" applyAlignment="1">
      <alignment horizontal="center"/>
    </xf>
    <xf numFmtId="0" fontId="2" fillId="0" borderId="10" xfId="2" applyFont="1" applyFill="1" applyBorder="1" applyAlignment="1">
      <alignment horizontal="justify" vertical="center"/>
    </xf>
    <xf numFmtId="0" fontId="2" fillId="0" borderId="12" xfId="2" applyFont="1" applyFill="1" applyBorder="1" applyAlignment="1">
      <alignment horizontal="justify" vertical="center"/>
    </xf>
    <xf numFmtId="0" fontId="2" fillId="0" borderId="11" xfId="2" applyFont="1" applyFill="1" applyBorder="1" applyAlignment="1">
      <alignment horizontal="justify" vertical="center"/>
    </xf>
    <xf numFmtId="0" fontId="2" fillId="0" borderId="10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2" xfId="0" applyNumberFormat="1" applyFont="1" applyBorder="1" applyAlignment="1">
      <alignment horizontal="center"/>
    </xf>
    <xf numFmtId="0" fontId="4" fillId="0" borderId="10" xfId="2" applyFont="1" applyFill="1" applyBorder="1" applyAlignment="1">
      <alignment horizontal="center" vertical="center"/>
    </xf>
    <xf numFmtId="0" fontId="4" fillId="0" borderId="12" xfId="2" applyFont="1" applyFill="1" applyBorder="1" applyAlignment="1">
      <alignment horizontal="center" vertical="center"/>
    </xf>
    <xf numFmtId="0" fontId="4" fillId="0" borderId="11" xfId="2" applyFont="1" applyFill="1" applyBorder="1" applyAlignment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2" fillId="0" borderId="12" xfId="0" applyNumberFormat="1" applyFont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Alignment="1">
      <alignment horizontal="center" wrapText="1"/>
    </xf>
    <xf numFmtId="0" fontId="0" fillId="0" borderId="0" xfId="0" applyAlignment="1">
      <alignment horizontal="center"/>
    </xf>
    <xf numFmtId="0" fontId="0" fillId="0" borderId="11" xfId="0" applyBorder="1" applyAlignment="1"/>
    <xf numFmtId="0" fontId="3" fillId="5" borderId="15" xfId="0" applyFont="1" applyFill="1" applyBorder="1" applyAlignment="1">
      <alignment horizontal="justify"/>
    </xf>
    <xf numFmtId="0" fontId="3" fillId="5" borderId="8" xfId="0" applyFont="1" applyFill="1" applyBorder="1" applyAlignment="1">
      <alignment horizontal="justify"/>
    </xf>
  </cellXfs>
  <cellStyles count="3">
    <cellStyle name="Įprastas" xfId="0" builtinId="0"/>
    <cellStyle name="Normal 2" xfId="1" xr:uid="{00000000-0005-0000-0000-000001000000}"/>
    <cellStyle name="Normal_Sheet1" xfId="2" xr:uid="{00000000-0005-0000-0000-000002000000}"/>
  </cellStyles>
  <dxfs count="0"/>
  <tableStyles count="0" defaultTableStyle="TableStyleMedium2" defaultPivotStyle="PivotStyleLight16"/>
  <colors>
    <mruColors>
      <color rgb="FFFFFF99"/>
      <color rgb="FFFFFFCC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GB" sz="1400" b="1" i="0" u="none" strike="noStrike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KAIŠIADORIŲ RAJONO SAVIVALDYBĖS 2020 METŲ BIUDŽETE NUMATYTI ASIGNAVIMAI</a:t>
            </a:r>
            <a:endParaRPr lang="en-GB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908290623541553E-2"/>
          <c:y val="7.7621034784495169E-2"/>
          <c:w val="0.93969094809315235"/>
          <c:h val="0.7672687464042352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Lapas2!$B$11:$B$23</c:f>
              <c:strCache>
                <c:ptCount val="13"/>
                <c:pt idx="0">
                  <c:v>Savivaldybės pagrindinių funkcijų įgyvendinimo ir viešosios tvarkos užtikrinimo programa</c:v>
                </c:pt>
                <c:pt idx="1">
                  <c:v>Švietimo programa</c:v>
                </c:pt>
                <c:pt idx="2">
                  <c:v>Kultūros programa</c:v>
                </c:pt>
                <c:pt idx="3">
                  <c:v>Socialinės apsaugos programa</c:v>
                </c:pt>
                <c:pt idx="4">
                  <c:v>Užimtumo didinimo programa</c:v>
                </c:pt>
                <c:pt idx="5">
                  <c:v>Aplinkos apsaugos programa</c:v>
                </c:pt>
                <c:pt idx="6">
                  <c:v>Ūkio plėtros programa</c:v>
                </c:pt>
                <c:pt idx="7">
                  <c:v>Žemės ūkio ir kaimo plėtros programa</c:v>
                </c:pt>
                <c:pt idx="8">
                  <c:v>Sveikatos apsaugos programa</c:v>
                </c:pt>
                <c:pt idx="9">
                  <c:v>Socialinio būsto ir turto inventorizavimo programa</c:v>
                </c:pt>
                <c:pt idx="10">
                  <c:v>Teritorijų planavimo programa</c:v>
                </c:pt>
                <c:pt idx="11">
                  <c:v>Investicijų ir verslo plėtros programa</c:v>
                </c:pt>
                <c:pt idx="12">
                  <c:v>Seniūnijų veiklos programa</c:v>
                </c:pt>
              </c:strCache>
            </c:strRef>
          </c:cat>
          <c:val>
            <c:numRef>
              <c:f>Lapas2!$C$11:$C$23</c:f>
              <c:numCache>
                <c:formatCode>0.0</c:formatCode>
                <c:ptCount val="13"/>
                <c:pt idx="0">
                  <c:v>4867.8</c:v>
                </c:pt>
                <c:pt idx="1">
                  <c:v>15333.5</c:v>
                </c:pt>
                <c:pt idx="2">
                  <c:v>2062.2000000000003</c:v>
                </c:pt>
                <c:pt idx="3">
                  <c:v>4425.3999999999996</c:v>
                </c:pt>
                <c:pt idx="4">
                  <c:v>157.1</c:v>
                </c:pt>
                <c:pt idx="5">
                  <c:v>288.3</c:v>
                </c:pt>
                <c:pt idx="6">
                  <c:v>2696.8</c:v>
                </c:pt>
                <c:pt idx="7">
                  <c:v>513.5</c:v>
                </c:pt>
                <c:pt idx="8">
                  <c:v>418.00000000000006</c:v>
                </c:pt>
                <c:pt idx="9">
                  <c:v>246.7</c:v>
                </c:pt>
                <c:pt idx="10">
                  <c:v>159.29999999999998</c:v>
                </c:pt>
                <c:pt idx="11">
                  <c:v>2530.3999999999996</c:v>
                </c:pt>
                <c:pt idx="12">
                  <c:v>1809.1999999999998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97-468D-8991-DF4754865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32505936"/>
        <c:axId val="1431496224"/>
      </c:barChart>
      <c:catAx>
        <c:axId val="1432505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1496224"/>
        <c:crosses val="autoZero"/>
        <c:auto val="1"/>
        <c:lblAlgn val="ctr"/>
        <c:lblOffset val="100"/>
        <c:noMultiLvlLbl val="0"/>
      </c:catAx>
      <c:valAx>
        <c:axId val="1431496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2505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GB" sz="1000" b="1" i="0" u="none" strike="noStrike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KAIŠIADORIŲ RAJONO SAVIVALDYBĖS 2020 METŲ BIUDŽETE NUMATYTI ASIGNAVIMAI PAGAL PROGRAMAS</a:t>
            </a:r>
            <a:endParaRPr lang="en-GB" sz="10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7292006525285483"/>
          <c:y val="1.23647604327666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908290623541553E-2"/>
          <c:y val="7.7621034784495169E-2"/>
          <c:w val="0.95592006953453823"/>
          <c:h val="0.7672687464042352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Lapas2!$B$11:$B$23</c:f>
              <c:strCache>
                <c:ptCount val="13"/>
                <c:pt idx="0">
                  <c:v>Savivaldybės pagrindinių funkcijų įgyvendinimo ir viešosios tvarkos užtikrinimo programa</c:v>
                </c:pt>
                <c:pt idx="1">
                  <c:v>Švietimo programa</c:v>
                </c:pt>
                <c:pt idx="2">
                  <c:v>Kultūros programa</c:v>
                </c:pt>
                <c:pt idx="3">
                  <c:v>Socialinės apsaugos programa</c:v>
                </c:pt>
                <c:pt idx="4">
                  <c:v>Užimtumo didinimo programa</c:v>
                </c:pt>
                <c:pt idx="5">
                  <c:v>Aplinkos apsaugos programa</c:v>
                </c:pt>
                <c:pt idx="6">
                  <c:v>Ūkio plėtros programa</c:v>
                </c:pt>
                <c:pt idx="7">
                  <c:v>Žemės ūkio ir kaimo plėtros programa</c:v>
                </c:pt>
                <c:pt idx="8">
                  <c:v>Sveikatos apsaugos programa</c:v>
                </c:pt>
                <c:pt idx="9">
                  <c:v>Socialinio būsto ir turto inventorizavimo programa</c:v>
                </c:pt>
                <c:pt idx="10">
                  <c:v>Teritorijų planavimo programa</c:v>
                </c:pt>
                <c:pt idx="11">
                  <c:v>Investicijų ir verslo plėtros programa</c:v>
                </c:pt>
                <c:pt idx="12">
                  <c:v>Seniūnijų veiklos programa</c:v>
                </c:pt>
              </c:strCache>
            </c:strRef>
          </c:cat>
          <c:val>
            <c:numRef>
              <c:f>Lapas2!$C$11:$C$23</c:f>
              <c:numCache>
                <c:formatCode>0.0</c:formatCode>
                <c:ptCount val="13"/>
                <c:pt idx="0">
                  <c:v>4867.8</c:v>
                </c:pt>
                <c:pt idx="1">
                  <c:v>15333.5</c:v>
                </c:pt>
                <c:pt idx="2">
                  <c:v>2062.2000000000003</c:v>
                </c:pt>
                <c:pt idx="3">
                  <c:v>4425.3999999999996</c:v>
                </c:pt>
                <c:pt idx="4">
                  <c:v>157.1</c:v>
                </c:pt>
                <c:pt idx="5">
                  <c:v>288.3</c:v>
                </c:pt>
                <c:pt idx="6">
                  <c:v>2696.8</c:v>
                </c:pt>
                <c:pt idx="7">
                  <c:v>513.5</c:v>
                </c:pt>
                <c:pt idx="8">
                  <c:v>418.00000000000006</c:v>
                </c:pt>
                <c:pt idx="9">
                  <c:v>246.7</c:v>
                </c:pt>
                <c:pt idx="10">
                  <c:v>159.29999999999998</c:v>
                </c:pt>
                <c:pt idx="11">
                  <c:v>2530.3999999999996</c:v>
                </c:pt>
                <c:pt idx="12">
                  <c:v>1809.1999999999998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AD-45AB-84D3-8A4E511BB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32505936"/>
        <c:axId val="1431496224"/>
      </c:barChart>
      <c:catAx>
        <c:axId val="1432505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1496224"/>
        <c:crosses val="autoZero"/>
        <c:auto val="1"/>
        <c:lblAlgn val="ctr"/>
        <c:lblOffset val="100"/>
        <c:noMultiLvlLbl val="0"/>
      </c:catAx>
      <c:valAx>
        <c:axId val="1431496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2505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GB" sz="1200" b="1" i="0" u="none" strike="noStrike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KAIŠIADORIŲ RAJONO SAVIVALDYBĖS 2020 METŲ BIUDŽETE NUMATYTI ASIGNAVIMAI</a:t>
            </a:r>
            <a:r>
              <a:rPr lang="en-GB" sz="1200" b="0" i="0" u="none" strike="noStrike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en-GB" sz="1200" b="1" i="0" u="none" strike="noStrike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PAGAL PROGRAMAS IŠ SAVIVALDYBĖS BIUDŽETO PROGNOZUOJAMŲ PAJAMŲ</a:t>
            </a:r>
            <a:r>
              <a:rPr lang="en-GB" sz="1200" b="0" i="0" u="none" strike="noStrike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n-GB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2656385352711971"/>
          <c:y val="1.3179571663920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214887786603767E-2"/>
          <c:y val="6.8667361680830236E-2"/>
          <c:w val="0.94021242498872659"/>
          <c:h val="0.6755770602809739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'asign SB'!$B$11:$B$23</c:f>
              <c:strCache>
                <c:ptCount val="13"/>
                <c:pt idx="0">
                  <c:v>Savivaldybės pagrindinių funkcijų įgyvendinimo ir viešosios tvarkos užtikrinimo programa</c:v>
                </c:pt>
                <c:pt idx="1">
                  <c:v>Švietimo programa</c:v>
                </c:pt>
                <c:pt idx="2">
                  <c:v>Kultūros programa</c:v>
                </c:pt>
                <c:pt idx="3">
                  <c:v>Socialinės apsaugos programa</c:v>
                </c:pt>
                <c:pt idx="4">
                  <c:v>Užimtumo didinimo programa</c:v>
                </c:pt>
                <c:pt idx="5">
                  <c:v>Aplinkos apsaugos programa</c:v>
                </c:pt>
                <c:pt idx="6">
                  <c:v>Ūkio plėtros programa</c:v>
                </c:pt>
                <c:pt idx="7">
                  <c:v>Žemės ūkio ir kaimo plėtros programa</c:v>
                </c:pt>
                <c:pt idx="8">
                  <c:v>Sveikatos apsaugos programa</c:v>
                </c:pt>
                <c:pt idx="9">
                  <c:v>Socialinio būsto ir turto inventorizavimo programa</c:v>
                </c:pt>
                <c:pt idx="10">
                  <c:v>Teritorijų planavimo programa</c:v>
                </c:pt>
                <c:pt idx="11">
                  <c:v>Investicijų ir verslo plėtros programa</c:v>
                </c:pt>
                <c:pt idx="12">
                  <c:v>Seniūnijų veiklos programa</c:v>
                </c:pt>
              </c:strCache>
            </c:strRef>
          </c:cat>
          <c:val>
            <c:numRef>
              <c:f>'asign SB'!$C$11:$C$23</c:f>
              <c:numCache>
                <c:formatCode>0.0</c:formatCode>
                <c:ptCount val="13"/>
                <c:pt idx="0">
                  <c:v>4082.5</c:v>
                </c:pt>
                <c:pt idx="1">
                  <c:v>6522.9999999999991</c:v>
                </c:pt>
                <c:pt idx="2">
                  <c:v>2019.3000000000002</c:v>
                </c:pt>
                <c:pt idx="3">
                  <c:v>2889.7</c:v>
                </c:pt>
                <c:pt idx="4">
                  <c:v>0</c:v>
                </c:pt>
                <c:pt idx="5">
                  <c:v>122.4</c:v>
                </c:pt>
                <c:pt idx="6">
                  <c:v>787.6</c:v>
                </c:pt>
                <c:pt idx="7">
                  <c:v>167</c:v>
                </c:pt>
                <c:pt idx="8">
                  <c:v>87.2</c:v>
                </c:pt>
                <c:pt idx="9">
                  <c:v>69.400000000000006</c:v>
                </c:pt>
                <c:pt idx="10">
                  <c:v>50</c:v>
                </c:pt>
                <c:pt idx="11">
                  <c:v>1429.1000000000001</c:v>
                </c:pt>
                <c:pt idx="12">
                  <c:v>1754.2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5-4563-BA80-21FC16CC1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34965520"/>
        <c:axId val="1431337296"/>
      </c:barChart>
      <c:catAx>
        <c:axId val="143496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1337296"/>
        <c:crosses val="autoZero"/>
        <c:auto val="1"/>
        <c:lblAlgn val="ctr"/>
        <c:lblOffset val="100"/>
        <c:noMultiLvlLbl val="0"/>
      </c:catAx>
      <c:valAx>
        <c:axId val="1431337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496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19051</xdr:rowOff>
    </xdr:from>
    <xdr:to>
      <xdr:col>15</xdr:col>
      <xdr:colOff>200025</xdr:colOff>
      <xdr:row>32</xdr:row>
      <xdr:rowOff>152400</xdr:rowOff>
    </xdr:to>
    <xdr:graphicFrame macro="">
      <xdr:nvGraphicFramePr>
        <xdr:cNvPr id="4" name="Diagrama 3">
          <a:extLst>
            <a:ext uri="{FF2B5EF4-FFF2-40B4-BE49-F238E27FC236}">
              <a16:creationId xmlns:a16="http://schemas.microsoft.com/office/drawing/2014/main" id="{F0657B40-F33C-4439-9FF0-17A37763F1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19</xdr:col>
      <xdr:colOff>95250</xdr:colOff>
      <xdr:row>30</xdr:row>
      <xdr:rowOff>9525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1A22A5B5-31C0-4E3A-877C-D2A75E1750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590550</xdr:colOff>
      <xdr:row>33</xdr:row>
      <xdr:rowOff>161924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C32F8332-3B34-49C4-A4CA-4682372677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3"/>
  <sheetViews>
    <sheetView showZeros="0" workbookViewId="0">
      <selection activeCell="C81" sqref="C81"/>
    </sheetView>
  </sheetViews>
  <sheetFormatPr defaultColWidth="9.140625" defaultRowHeight="15.75" customHeight="1" x14ac:dyDescent="0.25"/>
  <cols>
    <col min="1" max="1" width="7.5703125" style="1" customWidth="1"/>
    <col min="2" max="2" width="55.5703125" style="1" customWidth="1"/>
    <col min="3" max="3" width="39.5703125" style="1" customWidth="1"/>
    <col min="4" max="4" width="21" style="1" bestFit="1" customWidth="1"/>
    <col min="5" max="6" width="10.140625" style="1" bestFit="1" customWidth="1"/>
    <col min="7" max="7" width="12.140625" style="1" customWidth="1"/>
    <col min="8" max="16384" width="9.140625" style="1"/>
  </cols>
  <sheetData>
    <row r="1" spans="1:9" x14ac:dyDescent="0.25">
      <c r="C1" s="1" t="s">
        <v>115</v>
      </c>
    </row>
    <row r="2" spans="1:9" x14ac:dyDescent="0.25">
      <c r="C2" s="1" t="s">
        <v>206</v>
      </c>
    </row>
    <row r="3" spans="1:9" x14ac:dyDescent="0.25">
      <c r="C3" s="1" t="s">
        <v>367</v>
      </c>
    </row>
    <row r="4" spans="1:9" ht="12.75" customHeight="1" x14ac:dyDescent="0.25"/>
    <row r="5" spans="1:9" x14ac:dyDescent="0.25">
      <c r="A5" s="387" t="s">
        <v>369</v>
      </c>
      <c r="B5" s="387"/>
      <c r="C5" s="387"/>
    </row>
    <row r="6" spans="1:9" x14ac:dyDescent="0.25">
      <c r="C6" s="176" t="s">
        <v>92</v>
      </c>
    </row>
    <row r="7" spans="1:9" ht="32.25" customHeight="1" x14ac:dyDescent="0.25">
      <c r="A7" s="28" t="s">
        <v>364</v>
      </c>
      <c r="B7" s="28" t="s">
        <v>209</v>
      </c>
      <c r="C7" s="29" t="s">
        <v>114</v>
      </c>
      <c r="I7" s="4"/>
    </row>
    <row r="8" spans="1:9" s="22" customFormat="1" ht="15.75" customHeight="1" x14ac:dyDescent="0.25">
      <c r="A8" s="58" t="s">
        <v>116</v>
      </c>
      <c r="B8" s="191" t="s">
        <v>210</v>
      </c>
      <c r="C8" s="103">
        <f>C9+C11+C15</f>
        <v>18516</v>
      </c>
    </row>
    <row r="9" spans="1:9" ht="15.75" customHeight="1" x14ac:dyDescent="0.25">
      <c r="A9" s="302" t="s">
        <v>106</v>
      </c>
      <c r="B9" s="49" t="s">
        <v>211</v>
      </c>
      <c r="C9" s="103">
        <f>C10</f>
        <v>16674</v>
      </c>
    </row>
    <row r="10" spans="1:9" ht="15.75" customHeight="1" x14ac:dyDescent="0.25">
      <c r="A10" s="46" t="s">
        <v>267</v>
      </c>
      <c r="B10" s="28" t="s">
        <v>286</v>
      </c>
      <c r="C10" s="303">
        <v>16674</v>
      </c>
    </row>
    <row r="11" spans="1:9" ht="15.75" customHeight="1" x14ac:dyDescent="0.25">
      <c r="A11" s="302" t="s">
        <v>19</v>
      </c>
      <c r="B11" s="49" t="s">
        <v>212</v>
      </c>
      <c r="C11" s="304">
        <f>SUM(C12:C14)</f>
        <v>1799</v>
      </c>
    </row>
    <row r="12" spans="1:9" ht="15.75" customHeight="1" x14ac:dyDescent="0.25">
      <c r="A12" s="46" t="s">
        <v>268</v>
      </c>
      <c r="B12" s="28" t="s">
        <v>213</v>
      </c>
      <c r="C12" s="303">
        <v>288</v>
      </c>
    </row>
    <row r="13" spans="1:9" ht="15.75" customHeight="1" x14ac:dyDescent="0.25">
      <c r="A13" s="46" t="s">
        <v>269</v>
      </c>
      <c r="B13" s="28" t="s">
        <v>214</v>
      </c>
      <c r="C13" s="303">
        <v>11</v>
      </c>
    </row>
    <row r="14" spans="1:9" s="30" customFormat="1" ht="15.75" customHeight="1" x14ac:dyDescent="0.25">
      <c r="A14" s="46" t="s">
        <v>270</v>
      </c>
      <c r="B14" s="28" t="s">
        <v>215</v>
      </c>
      <c r="C14" s="303">
        <v>1500</v>
      </c>
    </row>
    <row r="15" spans="1:9" s="30" customFormat="1" ht="15.75" customHeight="1" x14ac:dyDescent="0.25">
      <c r="A15" s="302" t="s">
        <v>20</v>
      </c>
      <c r="B15" s="301" t="s">
        <v>216</v>
      </c>
      <c r="C15" s="304">
        <f>SUM(C16)</f>
        <v>43</v>
      </c>
    </row>
    <row r="16" spans="1:9" s="30" customFormat="1" ht="15.75" customHeight="1" x14ac:dyDescent="0.25">
      <c r="A16" s="46" t="s">
        <v>271</v>
      </c>
      <c r="B16" s="28" t="s">
        <v>224</v>
      </c>
      <c r="C16" s="303">
        <v>43</v>
      </c>
    </row>
    <row r="17" spans="1:3" ht="15.75" customHeight="1" x14ac:dyDescent="0.25">
      <c r="A17" s="302" t="s">
        <v>117</v>
      </c>
      <c r="B17" s="49" t="s">
        <v>217</v>
      </c>
      <c r="C17" s="304">
        <f>C18+C25+C32+C33</f>
        <v>1060</v>
      </c>
    </row>
    <row r="18" spans="1:3" ht="15.75" customHeight="1" x14ac:dyDescent="0.25">
      <c r="A18" s="302" t="s">
        <v>31</v>
      </c>
      <c r="B18" s="49" t="s">
        <v>218</v>
      </c>
      <c r="C18" s="304">
        <f>SUM(C19:C22)</f>
        <v>143</v>
      </c>
    </row>
    <row r="19" spans="1:3" ht="15.75" customHeight="1" x14ac:dyDescent="0.25">
      <c r="A19" s="46" t="s">
        <v>266</v>
      </c>
      <c r="B19" s="28" t="s">
        <v>287</v>
      </c>
      <c r="C19" s="303">
        <v>1</v>
      </c>
    </row>
    <row r="20" spans="1:3" ht="15.75" customHeight="1" x14ac:dyDescent="0.25">
      <c r="A20" s="46" t="s">
        <v>265</v>
      </c>
      <c r="B20" s="28" t="s">
        <v>189</v>
      </c>
      <c r="C20" s="303">
        <v>3</v>
      </c>
    </row>
    <row r="21" spans="1:3" ht="15.75" customHeight="1" x14ac:dyDescent="0.25">
      <c r="A21" s="46" t="s">
        <v>288</v>
      </c>
      <c r="B21" s="28" t="s">
        <v>262</v>
      </c>
      <c r="C21" s="303">
        <v>80</v>
      </c>
    </row>
    <row r="22" spans="1:3" ht="15.75" customHeight="1" x14ac:dyDescent="0.25">
      <c r="A22" s="46" t="s">
        <v>289</v>
      </c>
      <c r="B22" s="28" t="s">
        <v>279</v>
      </c>
      <c r="C22" s="303">
        <f>SUM(C23:C24)</f>
        <v>59</v>
      </c>
    </row>
    <row r="23" spans="1:3" ht="15.75" customHeight="1" x14ac:dyDescent="0.25">
      <c r="A23" s="46" t="s">
        <v>290</v>
      </c>
      <c r="B23" s="17" t="s">
        <v>292</v>
      </c>
      <c r="C23" s="303">
        <v>17</v>
      </c>
    </row>
    <row r="24" spans="1:3" ht="15.75" customHeight="1" x14ac:dyDescent="0.25">
      <c r="A24" s="46" t="s">
        <v>291</v>
      </c>
      <c r="B24" s="17" t="s">
        <v>225</v>
      </c>
      <c r="C24" s="303">
        <v>42</v>
      </c>
    </row>
    <row r="25" spans="1:3" ht="15.75" customHeight="1" x14ac:dyDescent="0.25">
      <c r="A25" s="58" t="s">
        <v>32</v>
      </c>
      <c r="B25" s="49" t="s">
        <v>226</v>
      </c>
      <c r="C25" s="304">
        <f>C26+C27+C28+C29</f>
        <v>828</v>
      </c>
    </row>
    <row r="26" spans="1:3" ht="15.75" customHeight="1" x14ac:dyDescent="0.25">
      <c r="A26" s="272" t="s">
        <v>296</v>
      </c>
      <c r="B26" s="175" t="s">
        <v>255</v>
      </c>
      <c r="C26" s="303">
        <v>192.6</v>
      </c>
    </row>
    <row r="27" spans="1:3" ht="15.75" customHeight="1" x14ac:dyDescent="0.25">
      <c r="A27" s="272" t="s">
        <v>297</v>
      </c>
      <c r="B27" s="175" t="s">
        <v>256</v>
      </c>
      <c r="C27" s="303">
        <v>126.7</v>
      </c>
    </row>
    <row r="28" spans="1:3" ht="31.5" customHeight="1" x14ac:dyDescent="0.25">
      <c r="A28" s="272" t="s">
        <v>298</v>
      </c>
      <c r="B28" s="175" t="s">
        <v>221</v>
      </c>
      <c r="C28" s="303">
        <v>464.7</v>
      </c>
    </row>
    <row r="29" spans="1:3" x14ac:dyDescent="0.25">
      <c r="A29" s="272" t="s">
        <v>299</v>
      </c>
      <c r="B29" s="17" t="s">
        <v>295</v>
      </c>
      <c r="C29" s="303">
        <f>SUM(C30:C31)</f>
        <v>44</v>
      </c>
    </row>
    <row r="30" spans="1:3" x14ac:dyDescent="0.25">
      <c r="A30" s="46" t="s">
        <v>300</v>
      </c>
      <c r="B30" s="17" t="s">
        <v>293</v>
      </c>
      <c r="C30" s="303">
        <v>35</v>
      </c>
    </row>
    <row r="31" spans="1:3" x14ac:dyDescent="0.25">
      <c r="A31" s="46" t="s">
        <v>301</v>
      </c>
      <c r="B31" s="17" t="s">
        <v>294</v>
      </c>
      <c r="C31" s="303">
        <v>9</v>
      </c>
    </row>
    <row r="32" spans="1:3" x14ac:dyDescent="0.25">
      <c r="A32" s="302" t="s">
        <v>33</v>
      </c>
      <c r="B32" s="49" t="s">
        <v>263</v>
      </c>
      <c r="C32" s="304">
        <v>9</v>
      </c>
    </row>
    <row r="33" spans="1:4" s="22" customFormat="1" ht="15.75" customHeight="1" x14ac:dyDescent="0.25">
      <c r="A33" s="302" t="s">
        <v>34</v>
      </c>
      <c r="B33" s="49" t="s">
        <v>219</v>
      </c>
      <c r="C33" s="304">
        <v>80</v>
      </c>
    </row>
    <row r="34" spans="1:4" s="30" customFormat="1" x14ac:dyDescent="0.25">
      <c r="A34" s="317" t="s">
        <v>305</v>
      </c>
      <c r="B34" s="317"/>
      <c r="C34" s="304">
        <f>C17+C8</f>
        <v>19576</v>
      </c>
    </row>
    <row r="35" spans="1:4" s="30" customFormat="1" x14ac:dyDescent="0.25">
      <c r="A35" s="306" t="s">
        <v>302</v>
      </c>
      <c r="B35" s="307"/>
      <c r="C35" s="304"/>
    </row>
    <row r="36" spans="1:4" s="30" customFormat="1" x14ac:dyDescent="0.25">
      <c r="A36" s="46" t="s">
        <v>44</v>
      </c>
      <c r="B36" s="49" t="s">
        <v>220</v>
      </c>
      <c r="C36" s="103">
        <f>SUM(C37:C38)</f>
        <v>29</v>
      </c>
    </row>
    <row r="37" spans="1:4" s="30" customFormat="1" x14ac:dyDescent="0.25">
      <c r="A37" s="46" t="s">
        <v>303</v>
      </c>
      <c r="B37" s="17" t="s">
        <v>264</v>
      </c>
      <c r="C37" s="108">
        <v>29</v>
      </c>
    </row>
    <row r="38" spans="1:4" s="30" customFormat="1" x14ac:dyDescent="0.25">
      <c r="A38" s="46" t="s">
        <v>304</v>
      </c>
      <c r="B38" s="28" t="s">
        <v>190</v>
      </c>
      <c r="C38" s="108"/>
    </row>
    <row r="39" spans="1:4" s="30" customFormat="1" ht="31.5" customHeight="1" x14ac:dyDescent="0.25">
      <c r="A39" s="390" t="s">
        <v>306</v>
      </c>
      <c r="B39" s="391"/>
      <c r="C39" s="304">
        <f>SUM(C36)</f>
        <v>29</v>
      </c>
    </row>
    <row r="40" spans="1:4" s="22" customFormat="1" x14ac:dyDescent="0.25">
      <c r="A40" s="41" t="s">
        <v>119</v>
      </c>
      <c r="B40" s="305" t="s">
        <v>228</v>
      </c>
      <c r="C40" s="103"/>
    </row>
    <row r="41" spans="1:4" s="30" customFormat="1" ht="31.5" customHeight="1" x14ac:dyDescent="0.25">
      <c r="A41" s="83" t="s">
        <v>52</v>
      </c>
      <c r="B41" s="315" t="s">
        <v>245</v>
      </c>
      <c r="C41" s="103">
        <f>C42+C68+C69+C70+C71</f>
        <v>12347.1</v>
      </c>
    </row>
    <row r="42" spans="1:4" s="30" customFormat="1" ht="31.5" x14ac:dyDescent="0.25">
      <c r="A42" s="86" t="s">
        <v>363</v>
      </c>
      <c r="B42" s="175" t="s">
        <v>307</v>
      </c>
      <c r="C42" s="102">
        <f>SUM(C43:C67)</f>
        <v>2937.6000000000004</v>
      </c>
      <c r="D42" s="22"/>
    </row>
    <row r="43" spans="1:4" s="30" customFormat="1" ht="31.5" customHeight="1" x14ac:dyDescent="0.25">
      <c r="A43" s="86"/>
      <c r="B43" s="321" t="s">
        <v>314</v>
      </c>
      <c r="C43" s="325">
        <v>0.8</v>
      </c>
      <c r="D43" s="22"/>
    </row>
    <row r="44" spans="1:4" s="30" customFormat="1" x14ac:dyDescent="0.25">
      <c r="A44" s="86"/>
      <c r="B44" s="322" t="s">
        <v>222</v>
      </c>
      <c r="C44" s="325">
        <v>26.7</v>
      </c>
      <c r="D44" s="22"/>
    </row>
    <row r="45" spans="1:4" s="30" customFormat="1" x14ac:dyDescent="0.25">
      <c r="A45" s="86"/>
      <c r="B45" s="322" t="s">
        <v>184</v>
      </c>
      <c r="C45" s="325">
        <v>6.9</v>
      </c>
      <c r="D45" s="22"/>
    </row>
    <row r="46" spans="1:4" s="30" customFormat="1" ht="31.5" customHeight="1" x14ac:dyDescent="0.25">
      <c r="A46" s="86"/>
      <c r="B46" s="322" t="s">
        <v>240</v>
      </c>
      <c r="C46" s="325">
        <v>0.5</v>
      </c>
      <c r="D46" s="22"/>
    </row>
    <row r="47" spans="1:4" s="30" customFormat="1" ht="15.75" customHeight="1" x14ac:dyDescent="0.25">
      <c r="A47" s="86"/>
      <c r="B47" s="322" t="s">
        <v>17</v>
      </c>
      <c r="C47" s="325">
        <v>23.6</v>
      </c>
      <c r="D47" s="22"/>
    </row>
    <row r="48" spans="1:4" s="30" customFormat="1" ht="31.5" customHeight="1" x14ac:dyDescent="0.25">
      <c r="A48" s="86"/>
      <c r="B48" s="322" t="s">
        <v>18</v>
      </c>
      <c r="C48" s="325">
        <v>9.4</v>
      </c>
      <c r="D48" s="22"/>
    </row>
    <row r="49" spans="1:4" s="30" customFormat="1" ht="31.5" customHeight="1" x14ac:dyDescent="0.25">
      <c r="A49" s="86"/>
      <c r="B49" s="322" t="s">
        <v>315</v>
      </c>
      <c r="C49" s="325">
        <v>10.3</v>
      </c>
      <c r="D49" s="22"/>
    </row>
    <row r="50" spans="1:4" s="30" customFormat="1" ht="31.5" customHeight="1" x14ac:dyDescent="0.25">
      <c r="A50" s="86"/>
      <c r="B50" s="322" t="s">
        <v>376</v>
      </c>
      <c r="C50" s="325">
        <v>19.3</v>
      </c>
      <c r="D50" s="22"/>
    </row>
    <row r="51" spans="1:4" s="30" customFormat="1" x14ac:dyDescent="0.25">
      <c r="A51" s="86"/>
      <c r="B51" s="322" t="s">
        <v>318</v>
      </c>
      <c r="C51" s="325">
        <v>2.6</v>
      </c>
      <c r="D51" s="22"/>
    </row>
    <row r="52" spans="1:4" s="30" customFormat="1" x14ac:dyDescent="0.25">
      <c r="A52" s="86"/>
      <c r="B52" s="320" t="s">
        <v>77</v>
      </c>
      <c r="C52" s="325">
        <v>652.20000000000005</v>
      </c>
      <c r="D52" s="22"/>
    </row>
    <row r="53" spans="1:4" s="30" customFormat="1" ht="31.5" customHeight="1" x14ac:dyDescent="0.25">
      <c r="A53" s="86"/>
      <c r="B53" s="323" t="s">
        <v>393</v>
      </c>
      <c r="C53" s="325">
        <v>8.1999999999999993</v>
      </c>
      <c r="D53" s="22"/>
    </row>
    <row r="54" spans="1:4" s="30" customFormat="1" x14ac:dyDescent="0.25">
      <c r="A54" s="86"/>
      <c r="B54" s="323" t="s">
        <v>83</v>
      </c>
      <c r="C54" s="325">
        <v>21.4</v>
      </c>
      <c r="D54" s="22"/>
    </row>
    <row r="55" spans="1:4" s="30" customFormat="1" ht="31.5" customHeight="1" x14ac:dyDescent="0.25">
      <c r="A55" s="86"/>
      <c r="B55" s="323" t="s">
        <v>308</v>
      </c>
      <c r="C55" s="325">
        <v>167.6</v>
      </c>
      <c r="D55" s="22"/>
    </row>
    <row r="56" spans="1:4" s="30" customFormat="1" x14ac:dyDescent="0.25">
      <c r="A56" s="86"/>
      <c r="B56" s="323" t="s">
        <v>309</v>
      </c>
      <c r="C56" s="325">
        <v>312</v>
      </c>
      <c r="D56" s="22"/>
    </row>
    <row r="57" spans="1:4" s="30" customFormat="1" x14ac:dyDescent="0.25">
      <c r="A57" s="86"/>
      <c r="B57" s="323" t="s">
        <v>242</v>
      </c>
      <c r="C57" s="325">
        <v>862.1</v>
      </c>
      <c r="D57" s="22"/>
    </row>
    <row r="58" spans="1:4" s="30" customFormat="1" ht="31.5" customHeight="1" x14ac:dyDescent="0.25">
      <c r="A58" s="86"/>
      <c r="B58" s="323" t="s">
        <v>317</v>
      </c>
      <c r="C58" s="325">
        <v>157.1</v>
      </c>
      <c r="D58" s="22"/>
    </row>
    <row r="59" spans="1:4" s="30" customFormat="1" ht="15.75" customHeight="1" x14ac:dyDescent="0.25">
      <c r="A59" s="86"/>
      <c r="B59" s="323" t="s">
        <v>316</v>
      </c>
      <c r="C59" s="325">
        <v>2.4</v>
      </c>
      <c r="D59" s="22"/>
    </row>
    <row r="60" spans="1:4" s="30" customFormat="1" x14ac:dyDescent="0.25">
      <c r="A60" s="86"/>
      <c r="B60" s="320" t="s">
        <v>181</v>
      </c>
      <c r="C60" s="325">
        <v>147</v>
      </c>
      <c r="D60" s="22"/>
    </row>
    <row r="61" spans="1:4" s="30" customFormat="1" ht="31.5" customHeight="1" x14ac:dyDescent="0.25">
      <c r="A61" s="86"/>
      <c r="B61" s="320" t="s">
        <v>257</v>
      </c>
      <c r="C61" s="325">
        <v>3.5</v>
      </c>
      <c r="D61" s="22"/>
    </row>
    <row r="62" spans="1:4" s="30" customFormat="1" x14ac:dyDescent="0.25">
      <c r="A62" s="86"/>
      <c r="B62" s="320" t="s">
        <v>80</v>
      </c>
      <c r="C62" s="325">
        <v>144</v>
      </c>
      <c r="D62" s="22"/>
    </row>
    <row r="63" spans="1:4" s="30" customFormat="1" x14ac:dyDescent="0.25">
      <c r="A63" s="86"/>
      <c r="B63" s="320" t="s">
        <v>81</v>
      </c>
      <c r="C63" s="325">
        <v>52</v>
      </c>
      <c r="D63" s="22"/>
    </row>
    <row r="64" spans="1:4" s="30" customFormat="1" ht="31.5" customHeight="1" x14ac:dyDescent="0.25">
      <c r="A64" s="86"/>
      <c r="B64" s="320" t="s">
        <v>346</v>
      </c>
      <c r="C64" s="325">
        <v>16.100000000000001</v>
      </c>
      <c r="D64" s="22"/>
    </row>
    <row r="65" spans="1:5" s="30" customFormat="1" ht="47.25" customHeight="1" x14ac:dyDescent="0.25">
      <c r="A65" s="86"/>
      <c r="B65" s="320" t="s">
        <v>374</v>
      </c>
      <c r="C65" s="325">
        <v>38.799999999999997</v>
      </c>
      <c r="D65" s="22"/>
    </row>
    <row r="66" spans="1:5" s="30" customFormat="1" ht="31.5" customHeight="1" x14ac:dyDescent="0.25">
      <c r="A66" s="86"/>
      <c r="B66" s="324" t="s">
        <v>344</v>
      </c>
      <c r="C66" s="325">
        <v>165.3</v>
      </c>
      <c r="D66" s="22"/>
    </row>
    <row r="67" spans="1:5" s="30" customFormat="1" ht="31.5" customHeight="1" x14ac:dyDescent="0.25">
      <c r="A67" s="86"/>
      <c r="B67" s="324" t="s">
        <v>345</v>
      </c>
      <c r="C67" s="325">
        <v>87.8</v>
      </c>
      <c r="D67" s="22"/>
    </row>
    <row r="68" spans="1:5" s="30" customFormat="1" ht="15.75" customHeight="1" x14ac:dyDescent="0.25">
      <c r="A68" s="221" t="s">
        <v>53</v>
      </c>
      <c r="B68" s="175" t="s">
        <v>312</v>
      </c>
      <c r="C68" s="279">
        <v>7778.5</v>
      </c>
      <c r="D68" s="22"/>
    </row>
    <row r="69" spans="1:5" s="30" customFormat="1" ht="47.25" customHeight="1" x14ac:dyDescent="0.25">
      <c r="A69" s="86" t="s">
        <v>54</v>
      </c>
      <c r="B69" s="175" t="s">
        <v>313</v>
      </c>
      <c r="C69" s="279">
        <v>321.8</v>
      </c>
    </row>
    <row r="70" spans="1:5" s="30" customFormat="1" ht="31.5" x14ac:dyDescent="0.25">
      <c r="A70" s="86" t="s">
        <v>55</v>
      </c>
      <c r="B70" s="175" t="s">
        <v>310</v>
      </c>
      <c r="C70" s="279">
        <v>1309.2</v>
      </c>
    </row>
    <row r="71" spans="1:5" s="22" customFormat="1" ht="31.5" x14ac:dyDescent="0.25">
      <c r="A71" s="86" t="s">
        <v>136</v>
      </c>
      <c r="B71" s="175" t="s">
        <v>311</v>
      </c>
      <c r="C71" s="102"/>
    </row>
    <row r="72" spans="1:5" s="30" customFormat="1" ht="31.5" customHeight="1" x14ac:dyDescent="0.25">
      <c r="A72" s="388" t="s">
        <v>336</v>
      </c>
      <c r="B72" s="389"/>
      <c r="C72" s="103">
        <f>C41</f>
        <v>12347.1</v>
      </c>
    </row>
    <row r="73" spans="1:5" s="30" customFormat="1" x14ac:dyDescent="0.25">
      <c r="A73" s="178" t="s">
        <v>120</v>
      </c>
      <c r="B73" s="179" t="s">
        <v>227</v>
      </c>
      <c r="C73" s="180">
        <f>SUM(C74:C76)</f>
        <v>887.90000000000009</v>
      </c>
      <c r="E73" s="220"/>
    </row>
    <row r="74" spans="1:5" s="30" customFormat="1" x14ac:dyDescent="0.25">
      <c r="A74" s="86" t="s">
        <v>56</v>
      </c>
      <c r="B74" s="175" t="s">
        <v>243</v>
      </c>
      <c r="C74" s="180">
        <v>255.2</v>
      </c>
    </row>
    <row r="75" spans="1:5" s="30" customFormat="1" ht="31.5" x14ac:dyDescent="0.25">
      <c r="A75" s="86" t="s">
        <v>100</v>
      </c>
      <c r="B75" s="175" t="s">
        <v>319</v>
      </c>
      <c r="C75" s="180">
        <v>586</v>
      </c>
    </row>
    <row r="76" spans="1:5" s="30" customFormat="1" x14ac:dyDescent="0.25">
      <c r="A76" s="50" t="s">
        <v>101</v>
      </c>
      <c r="B76" s="53" t="s">
        <v>237</v>
      </c>
      <c r="C76" s="112">
        <f>C77+C78</f>
        <v>46.7</v>
      </c>
      <c r="E76" s="220"/>
    </row>
    <row r="77" spans="1:5" s="30" customFormat="1" ht="94.5" x14ac:dyDescent="0.25">
      <c r="A77" s="50" t="s">
        <v>387</v>
      </c>
      <c r="B77" s="53" t="s">
        <v>388</v>
      </c>
      <c r="C77" s="366">
        <v>35.1</v>
      </c>
      <c r="E77" s="220"/>
    </row>
    <row r="78" spans="1:5" s="30" customFormat="1" ht="47.25" x14ac:dyDescent="0.25">
      <c r="A78" s="50" t="s">
        <v>389</v>
      </c>
      <c r="B78" s="53" t="s">
        <v>390</v>
      </c>
      <c r="C78" s="366">
        <v>11.6</v>
      </c>
      <c r="E78" s="220"/>
    </row>
    <row r="79" spans="1:5" s="30" customFormat="1" x14ac:dyDescent="0.25">
      <c r="A79" s="60" t="s">
        <v>331</v>
      </c>
      <c r="B79" s="52"/>
      <c r="C79" s="181">
        <f>SUM(C74:C76)</f>
        <v>887.90000000000009</v>
      </c>
      <c r="E79" s="220"/>
    </row>
    <row r="80" spans="1:5" s="30" customFormat="1" x14ac:dyDescent="0.25">
      <c r="A80" s="308" t="s">
        <v>332</v>
      </c>
      <c r="B80" s="308"/>
      <c r="C80" s="316">
        <f>C79+C72</f>
        <v>13235</v>
      </c>
    </row>
    <row r="81" spans="1:3" x14ac:dyDescent="0.25">
      <c r="A81" s="308" t="s">
        <v>333</v>
      </c>
      <c r="B81" s="308"/>
      <c r="C81" s="310">
        <f>C80+C39+C34</f>
        <v>32840</v>
      </c>
    </row>
    <row r="82" spans="1:3" x14ac:dyDescent="0.25">
      <c r="A82" s="308" t="s">
        <v>121</v>
      </c>
      <c r="B82" s="309" t="s">
        <v>320</v>
      </c>
      <c r="C82" s="310">
        <f>SUM(C83:C84)</f>
        <v>2668.2</v>
      </c>
    </row>
    <row r="83" spans="1:3" x14ac:dyDescent="0.25">
      <c r="A83" s="311" t="s">
        <v>57</v>
      </c>
      <c r="B83" s="312" t="s">
        <v>321</v>
      </c>
      <c r="C83" s="313">
        <v>649</v>
      </c>
    </row>
    <row r="84" spans="1:3" x14ac:dyDescent="0.25">
      <c r="A84" s="311" t="s">
        <v>58</v>
      </c>
      <c r="B84" s="312" t="s">
        <v>334</v>
      </c>
      <c r="C84" s="313">
        <f>SUM(C85:C91)</f>
        <v>2019.2</v>
      </c>
    </row>
    <row r="85" spans="1:3" x14ac:dyDescent="0.25">
      <c r="A85" s="311" t="s">
        <v>322</v>
      </c>
      <c r="B85" s="312" t="s">
        <v>323</v>
      </c>
      <c r="C85" s="313">
        <v>97.7</v>
      </c>
    </row>
    <row r="86" spans="1:3" x14ac:dyDescent="0.25">
      <c r="A86" s="311" t="s">
        <v>324</v>
      </c>
      <c r="B86" s="312" t="s">
        <v>325</v>
      </c>
      <c r="C86" s="313">
        <v>122.6</v>
      </c>
    </row>
    <row r="87" spans="1:3" x14ac:dyDescent="0.25">
      <c r="A87" s="311" t="s">
        <v>326</v>
      </c>
      <c r="B87" s="312" t="s">
        <v>243</v>
      </c>
      <c r="C87" s="313">
        <v>138.6</v>
      </c>
    </row>
    <row r="88" spans="1:3" ht="31.5" customHeight="1" x14ac:dyDescent="0.25">
      <c r="A88" s="311" t="s">
        <v>328</v>
      </c>
      <c r="B88" s="314" t="s">
        <v>319</v>
      </c>
      <c r="C88" s="313">
        <v>49.2</v>
      </c>
    </row>
    <row r="89" spans="1:3" x14ac:dyDescent="0.25">
      <c r="A89" s="311" t="s">
        <v>329</v>
      </c>
      <c r="B89" s="312" t="s">
        <v>327</v>
      </c>
      <c r="C89" s="313">
        <v>126.4</v>
      </c>
    </row>
    <row r="90" spans="1:3" x14ac:dyDescent="0.25">
      <c r="A90" s="311" t="s">
        <v>335</v>
      </c>
      <c r="B90" s="312" t="s">
        <v>330</v>
      </c>
      <c r="C90" s="303">
        <v>193.3</v>
      </c>
    </row>
    <row r="91" spans="1:3" x14ac:dyDescent="0.25">
      <c r="A91" s="311" t="s">
        <v>348</v>
      </c>
      <c r="B91" s="312" t="s">
        <v>365</v>
      </c>
      <c r="C91" s="108">
        <v>1291.4000000000001</v>
      </c>
    </row>
    <row r="92" spans="1:3" s="30" customFormat="1" x14ac:dyDescent="0.25">
      <c r="A92" s="1"/>
      <c r="B92" s="1"/>
      <c r="C92" s="27"/>
    </row>
    <row r="93" spans="1:3" s="30" customFormat="1" x14ac:dyDescent="0.25">
      <c r="A93" s="342"/>
      <c r="B93" s="342"/>
      <c r="C93" s="343"/>
    </row>
    <row r="94" spans="1:3" x14ac:dyDescent="0.25">
      <c r="C94" s="27"/>
    </row>
    <row r="95" spans="1:3" x14ac:dyDescent="0.25">
      <c r="C95" s="27"/>
    </row>
    <row r="96" spans="1:3" x14ac:dyDescent="0.25">
      <c r="C96" s="27"/>
    </row>
    <row r="97" spans="3:3" x14ac:dyDescent="0.25">
      <c r="C97" s="27"/>
    </row>
    <row r="98" spans="3:3" x14ac:dyDescent="0.25">
      <c r="C98" s="27"/>
    </row>
    <row r="99" spans="3:3" x14ac:dyDescent="0.25">
      <c r="C99" s="27"/>
    </row>
    <row r="100" spans="3:3" x14ac:dyDescent="0.25">
      <c r="C100" s="27"/>
    </row>
    <row r="101" spans="3:3" x14ac:dyDescent="0.25">
      <c r="C101" s="27"/>
    </row>
    <row r="102" spans="3:3" x14ac:dyDescent="0.25">
      <c r="C102" s="27"/>
    </row>
    <row r="103" spans="3:3" x14ac:dyDescent="0.25">
      <c r="C103" s="27"/>
    </row>
    <row r="104" spans="3:3" x14ac:dyDescent="0.25">
      <c r="C104" s="27"/>
    </row>
    <row r="105" spans="3:3" x14ac:dyDescent="0.25">
      <c r="C105" s="27"/>
    </row>
    <row r="106" spans="3:3" x14ac:dyDescent="0.25">
      <c r="C106" s="27"/>
    </row>
    <row r="107" spans="3:3" x14ac:dyDescent="0.25">
      <c r="C107" s="27"/>
    </row>
    <row r="108" spans="3:3" x14ac:dyDescent="0.25">
      <c r="C108" s="27"/>
    </row>
    <row r="109" spans="3:3" x14ac:dyDescent="0.25">
      <c r="C109" s="27"/>
    </row>
    <row r="110" spans="3:3" x14ac:dyDescent="0.25">
      <c r="C110" s="27"/>
    </row>
    <row r="111" spans="3:3" x14ac:dyDescent="0.25">
      <c r="C111" s="27"/>
    </row>
    <row r="112" spans="3:3" x14ac:dyDescent="0.25">
      <c r="C112" s="27"/>
    </row>
    <row r="113" spans="3:3" x14ac:dyDescent="0.25">
      <c r="C113" s="27"/>
    </row>
    <row r="114" spans="3:3" x14ac:dyDescent="0.25">
      <c r="C114" s="27"/>
    </row>
    <row r="115" spans="3:3" x14ac:dyDescent="0.25">
      <c r="C115" s="27"/>
    </row>
    <row r="116" spans="3:3" x14ac:dyDescent="0.25">
      <c r="C116" s="27"/>
    </row>
    <row r="117" spans="3:3" x14ac:dyDescent="0.25">
      <c r="C117" s="27"/>
    </row>
    <row r="118" spans="3:3" x14ac:dyDescent="0.25">
      <c r="C118" s="27"/>
    </row>
    <row r="119" spans="3:3" x14ac:dyDescent="0.25">
      <c r="C119" s="27"/>
    </row>
    <row r="120" spans="3:3" x14ac:dyDescent="0.25">
      <c r="C120" s="27"/>
    </row>
    <row r="121" spans="3:3" x14ac:dyDescent="0.25">
      <c r="C121" s="27"/>
    </row>
    <row r="122" spans="3:3" x14ac:dyDescent="0.25">
      <c r="C122" s="27"/>
    </row>
    <row r="123" spans="3:3" x14ac:dyDescent="0.25">
      <c r="C123" s="27"/>
    </row>
    <row r="124" spans="3:3" x14ac:dyDescent="0.25">
      <c r="C124" s="27"/>
    </row>
    <row r="125" spans="3:3" x14ac:dyDescent="0.25">
      <c r="C125" s="27"/>
    </row>
    <row r="126" spans="3:3" x14ac:dyDescent="0.25">
      <c r="C126" s="27"/>
    </row>
    <row r="127" spans="3:3" x14ac:dyDescent="0.25">
      <c r="C127" s="27"/>
    </row>
    <row r="128" spans="3:3" x14ac:dyDescent="0.25">
      <c r="C128" s="27"/>
    </row>
    <row r="129" spans="3:3" x14ac:dyDescent="0.25">
      <c r="C129" s="27"/>
    </row>
    <row r="130" spans="3:3" x14ac:dyDescent="0.25">
      <c r="C130" s="27"/>
    </row>
    <row r="131" spans="3:3" x14ac:dyDescent="0.25">
      <c r="C131" s="27"/>
    </row>
    <row r="132" spans="3:3" x14ac:dyDescent="0.25">
      <c r="C132" s="27"/>
    </row>
    <row r="133" spans="3:3" x14ac:dyDescent="0.25">
      <c r="C133" s="27"/>
    </row>
    <row r="134" spans="3:3" x14ac:dyDescent="0.25">
      <c r="C134" s="27"/>
    </row>
    <row r="135" spans="3:3" x14ac:dyDescent="0.25">
      <c r="C135" s="27"/>
    </row>
    <row r="136" spans="3:3" x14ac:dyDescent="0.25">
      <c r="C136" s="27"/>
    </row>
    <row r="137" spans="3:3" x14ac:dyDescent="0.25">
      <c r="C137" s="27"/>
    </row>
    <row r="138" spans="3:3" x14ac:dyDescent="0.25">
      <c r="C138" s="27"/>
    </row>
    <row r="139" spans="3:3" x14ac:dyDescent="0.25">
      <c r="C139" s="27"/>
    </row>
    <row r="140" spans="3:3" x14ac:dyDescent="0.25">
      <c r="C140" s="27"/>
    </row>
    <row r="141" spans="3:3" x14ac:dyDescent="0.25">
      <c r="C141" s="27"/>
    </row>
    <row r="142" spans="3:3" x14ac:dyDescent="0.25">
      <c r="C142" s="27"/>
    </row>
    <row r="143" spans="3:3" x14ac:dyDescent="0.25">
      <c r="C143" s="27"/>
    </row>
  </sheetData>
  <mergeCells count="3">
    <mergeCell ref="A5:C5"/>
    <mergeCell ref="A72:B72"/>
    <mergeCell ref="A39:B39"/>
  </mergeCells>
  <phoneticPr fontId="10" type="noConversion"/>
  <pageMargins left="0.15748031496062992" right="0" top="0.39370078740157483" bottom="0" header="0" footer="0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72"/>
  <sheetViews>
    <sheetView showZeros="0" topLeftCell="A13" workbookViewId="0">
      <selection activeCell="F12" sqref="F12"/>
    </sheetView>
  </sheetViews>
  <sheetFormatPr defaultColWidth="9.140625" defaultRowHeight="15.75" customHeight="1" x14ac:dyDescent="0.25"/>
  <cols>
    <col min="1" max="1" width="7" style="5" customWidth="1"/>
    <col min="2" max="2" width="41.5703125" style="5" customWidth="1"/>
    <col min="3" max="3" width="15.85546875" style="5" customWidth="1"/>
    <col min="4" max="4" width="16.42578125" style="5" customWidth="1"/>
    <col min="5" max="5" width="16.5703125" style="5" customWidth="1"/>
    <col min="6" max="6" width="13.85546875" style="5" customWidth="1"/>
    <col min="7" max="16384" width="9.140625" style="5"/>
  </cols>
  <sheetData>
    <row r="1" spans="1:7" s="32" customFormat="1" ht="15" customHeight="1" x14ac:dyDescent="0.25">
      <c r="A1" s="5"/>
      <c r="B1" s="5"/>
      <c r="C1" s="5"/>
      <c r="D1" s="5" t="s">
        <v>115</v>
      </c>
      <c r="E1" s="5"/>
      <c r="F1" s="5"/>
    </row>
    <row r="2" spans="1:7" s="32" customFormat="1" ht="15" customHeight="1" x14ac:dyDescent="0.25">
      <c r="A2" s="5"/>
      <c r="B2" s="5"/>
      <c r="C2" s="5"/>
      <c r="D2" s="5" t="s">
        <v>206</v>
      </c>
      <c r="E2" s="5"/>
      <c r="F2" s="5"/>
    </row>
    <row r="3" spans="1:7" s="32" customFormat="1" ht="13.5" customHeight="1" x14ac:dyDescent="0.25">
      <c r="A3" s="5"/>
      <c r="B3" s="5"/>
      <c r="C3" s="5"/>
      <c r="D3" s="5" t="s">
        <v>367</v>
      </c>
      <c r="E3" s="5"/>
      <c r="F3" s="5"/>
    </row>
    <row r="4" spans="1:7" s="32" customFormat="1" ht="13.5" customHeight="1" x14ac:dyDescent="0.25">
      <c r="A4" s="5"/>
      <c r="B4" s="5"/>
      <c r="C4" s="5"/>
      <c r="D4" s="5"/>
      <c r="E4" s="5"/>
      <c r="F4" s="5"/>
    </row>
    <row r="5" spans="1:7" s="32" customFormat="1" ht="14.25" customHeight="1" x14ac:dyDescent="0.25">
      <c r="A5" s="504" t="s">
        <v>368</v>
      </c>
      <c r="B5" s="504"/>
      <c r="C5" s="504"/>
      <c r="D5" s="504"/>
      <c r="E5" s="504"/>
      <c r="F5" s="504"/>
    </row>
    <row r="6" spans="1:7" s="32" customFormat="1" ht="14.25" customHeight="1" x14ac:dyDescent="0.25">
      <c r="A6" s="504" t="s">
        <v>174</v>
      </c>
      <c r="B6" s="504"/>
      <c r="C6" s="504"/>
      <c r="D6" s="504"/>
      <c r="E6" s="504"/>
      <c r="F6" s="504"/>
    </row>
    <row r="7" spans="1:7" ht="15.75" customHeight="1" x14ac:dyDescent="0.25">
      <c r="C7" s="8"/>
      <c r="D7" s="22"/>
      <c r="F7" s="1" t="s">
        <v>92</v>
      </c>
    </row>
    <row r="8" spans="1:7" ht="22.5" customHeight="1" x14ac:dyDescent="0.25">
      <c r="A8" s="512" t="s">
        <v>364</v>
      </c>
      <c r="B8" s="515" t="s">
        <v>105</v>
      </c>
      <c r="C8" s="486" t="s">
        <v>111</v>
      </c>
      <c r="D8" s="494" t="s">
        <v>202</v>
      </c>
      <c r="E8" s="495"/>
      <c r="F8" s="496"/>
      <c r="G8" s="6"/>
    </row>
    <row r="9" spans="1:7" ht="27.75" customHeight="1" x14ac:dyDescent="0.25">
      <c r="A9" s="513"/>
      <c r="B9" s="516"/>
      <c r="C9" s="518"/>
      <c r="D9" s="494" t="s">
        <v>203</v>
      </c>
      <c r="E9" s="496"/>
      <c r="F9" s="486" t="s">
        <v>204</v>
      </c>
      <c r="G9" s="6"/>
    </row>
    <row r="10" spans="1:7" ht="39" customHeight="1" x14ac:dyDescent="0.25">
      <c r="A10" s="514"/>
      <c r="B10" s="517"/>
      <c r="C10" s="487"/>
      <c r="D10" s="18" t="s">
        <v>180</v>
      </c>
      <c r="E10" s="18" t="s">
        <v>205</v>
      </c>
      <c r="F10" s="487"/>
      <c r="G10" s="6"/>
    </row>
    <row r="11" spans="1:7" ht="28.5" customHeight="1" x14ac:dyDescent="0.25">
      <c r="A11" s="241" t="s">
        <v>116</v>
      </c>
      <c r="B11" s="254" t="s">
        <v>186</v>
      </c>
      <c r="C11" s="242"/>
      <c r="D11" s="242"/>
      <c r="E11" s="242"/>
      <c r="F11" s="243"/>
      <c r="G11" s="6"/>
    </row>
    <row r="12" spans="1:7" ht="30" customHeight="1" x14ac:dyDescent="0.25">
      <c r="A12" s="29" t="s">
        <v>106</v>
      </c>
      <c r="B12" s="255" t="s">
        <v>182</v>
      </c>
      <c r="C12" s="244">
        <f>D12+F12</f>
        <v>69.3</v>
      </c>
      <c r="D12" s="245">
        <v>69.3</v>
      </c>
      <c r="E12" s="246"/>
      <c r="F12" s="246"/>
      <c r="G12" s="6"/>
    </row>
    <row r="13" spans="1:7" s="22" customFormat="1" ht="18" customHeight="1" x14ac:dyDescent="0.25">
      <c r="A13" s="94"/>
      <c r="B13" s="145" t="s">
        <v>114</v>
      </c>
      <c r="C13" s="247">
        <f>SUM(C12)</f>
        <v>69.3</v>
      </c>
      <c r="D13" s="247">
        <f>SUM(D12)</f>
        <v>69.3</v>
      </c>
      <c r="E13" s="247">
        <f>SUM(E12)</f>
        <v>0</v>
      </c>
      <c r="F13" s="247">
        <f>SUM(F12)</f>
        <v>0</v>
      </c>
      <c r="G13" s="24"/>
    </row>
    <row r="14" spans="1:7" s="22" customFormat="1" ht="28.5" customHeight="1" x14ac:dyDescent="0.25">
      <c r="A14" s="241" t="s">
        <v>117</v>
      </c>
      <c r="B14" s="256" t="s">
        <v>132</v>
      </c>
      <c r="C14" s="248"/>
      <c r="D14" s="248"/>
      <c r="E14" s="248"/>
      <c r="F14" s="249"/>
      <c r="G14" s="24"/>
    </row>
    <row r="15" spans="1:7" ht="23.25" customHeight="1" x14ac:dyDescent="0.25">
      <c r="A15" s="29" t="s">
        <v>31</v>
      </c>
      <c r="B15" s="255" t="s">
        <v>182</v>
      </c>
      <c r="C15" s="250">
        <f>D15+F15</f>
        <v>5.0999999999999996</v>
      </c>
      <c r="D15" s="250">
        <v>5.0999999999999996</v>
      </c>
      <c r="E15" s="250"/>
      <c r="F15" s="251"/>
      <c r="G15" s="6"/>
    </row>
    <row r="16" spans="1:7" s="22" customFormat="1" ht="20.25" customHeight="1" x14ac:dyDescent="0.25">
      <c r="A16" s="94"/>
      <c r="B16" s="145" t="s">
        <v>114</v>
      </c>
      <c r="C16" s="247">
        <f>C15</f>
        <v>5.0999999999999996</v>
      </c>
      <c r="D16" s="247">
        <f>SUM(D15)</f>
        <v>5.0999999999999996</v>
      </c>
      <c r="E16" s="247">
        <f>E15</f>
        <v>0</v>
      </c>
      <c r="F16" s="247">
        <f>F15</f>
        <v>0</v>
      </c>
    </row>
    <row r="17" spans="1:6" s="22" customFormat="1" ht="20.25" customHeight="1" x14ac:dyDescent="0.25">
      <c r="A17" s="257" t="s">
        <v>118</v>
      </c>
      <c r="B17" s="87" t="s">
        <v>207</v>
      </c>
      <c r="C17" s="104"/>
      <c r="D17" s="104"/>
      <c r="E17" s="104"/>
      <c r="F17" s="107"/>
    </row>
    <row r="18" spans="1:6" s="22" customFormat="1" ht="20.25" customHeight="1" x14ac:dyDescent="0.25">
      <c r="A18" s="258" t="s">
        <v>44</v>
      </c>
      <c r="B18" s="67" t="s">
        <v>357</v>
      </c>
      <c r="C18" s="103">
        <f>D18+F18</f>
        <v>62.2</v>
      </c>
      <c r="D18" s="102"/>
      <c r="E18" s="102"/>
      <c r="F18" s="102">
        <v>62.2</v>
      </c>
    </row>
    <row r="19" spans="1:6" s="22" customFormat="1" ht="20.25" customHeight="1" x14ac:dyDescent="0.25">
      <c r="A19" s="120"/>
      <c r="B19" s="73" t="s">
        <v>111</v>
      </c>
      <c r="C19" s="288">
        <f>SUM(C18)</f>
        <v>62.2</v>
      </c>
      <c r="D19" s="288">
        <f>SUM(D18)</f>
        <v>0</v>
      </c>
      <c r="E19" s="288"/>
      <c r="F19" s="288">
        <f>SUM(F18)</f>
        <v>62.2</v>
      </c>
    </row>
    <row r="20" spans="1:6" ht="28.5" customHeight="1" x14ac:dyDescent="0.25">
      <c r="A20" s="257" t="s">
        <v>119</v>
      </c>
      <c r="B20" s="87" t="s">
        <v>129</v>
      </c>
      <c r="C20" s="104"/>
      <c r="D20" s="104"/>
      <c r="E20" s="104"/>
      <c r="F20" s="107"/>
    </row>
    <row r="21" spans="1:6" ht="23.25" customHeight="1" x14ac:dyDescent="0.25">
      <c r="A21" s="258" t="s">
        <v>52</v>
      </c>
      <c r="B21" s="67" t="s">
        <v>373</v>
      </c>
      <c r="C21" s="103">
        <f>D21+F21</f>
        <v>64.2</v>
      </c>
      <c r="D21" s="102">
        <v>2</v>
      </c>
      <c r="E21" s="102"/>
      <c r="F21" s="102">
        <v>62.2</v>
      </c>
    </row>
    <row r="22" spans="1:6" ht="15.75" customHeight="1" x14ac:dyDescent="0.25">
      <c r="A22" s="120"/>
      <c r="B22" s="73" t="s">
        <v>111</v>
      </c>
      <c r="C22" s="105">
        <f>SUM(C21)</f>
        <v>64.2</v>
      </c>
      <c r="D22" s="105">
        <f>SUM(D21)</f>
        <v>2</v>
      </c>
      <c r="E22" s="105"/>
      <c r="F22" s="105">
        <f>SUM(F21)</f>
        <v>62.2</v>
      </c>
    </row>
    <row r="23" spans="1:6" ht="28.5" customHeight="1" x14ac:dyDescent="0.25">
      <c r="A23" s="241" t="s">
        <v>120</v>
      </c>
      <c r="B23" s="92" t="s">
        <v>14</v>
      </c>
      <c r="C23" s="248"/>
      <c r="D23" s="248"/>
      <c r="E23" s="248"/>
      <c r="F23" s="249"/>
    </row>
    <row r="24" spans="1:6" ht="28.5" customHeight="1" x14ac:dyDescent="0.25">
      <c r="A24" s="29" t="s">
        <v>56</v>
      </c>
      <c r="B24" s="255" t="s">
        <v>356</v>
      </c>
      <c r="C24" s="250">
        <f>D24+F24</f>
        <v>23.3</v>
      </c>
      <c r="D24" s="250">
        <v>18.3</v>
      </c>
      <c r="E24" s="250"/>
      <c r="F24" s="250">
        <v>5</v>
      </c>
    </row>
    <row r="25" spans="1:6" ht="15.75" customHeight="1" x14ac:dyDescent="0.25">
      <c r="A25" s="94"/>
      <c r="B25" s="247" t="s">
        <v>114</v>
      </c>
      <c r="C25" s="247">
        <f>C24</f>
        <v>23.3</v>
      </c>
      <c r="D25" s="247">
        <f>D24</f>
        <v>18.3</v>
      </c>
      <c r="E25" s="247">
        <f t="shared" ref="E25:F25" si="0">E24</f>
        <v>0</v>
      </c>
      <c r="F25" s="247">
        <f t="shared" si="0"/>
        <v>5</v>
      </c>
    </row>
    <row r="26" spans="1:6" ht="15.75" customHeight="1" x14ac:dyDescent="0.25">
      <c r="A26" s="252"/>
      <c r="B26" s="252" t="s">
        <v>208</v>
      </c>
      <c r="C26" s="253">
        <f>C25+C16+C13+C22+C19</f>
        <v>224.09999999999997</v>
      </c>
      <c r="D26" s="253">
        <f>D25+D16+D13+D22+D19</f>
        <v>94.699999999999989</v>
      </c>
      <c r="E26" s="253">
        <f>E25+E16+E13+E22+E19</f>
        <v>0</v>
      </c>
      <c r="F26" s="253">
        <f>F25+F16+F13+F22+F19</f>
        <v>129.4</v>
      </c>
    </row>
    <row r="27" spans="1:6" ht="15.75" customHeight="1" x14ac:dyDescent="0.25">
      <c r="C27" s="110"/>
      <c r="D27" s="110"/>
      <c r="E27" s="111"/>
      <c r="F27" s="110"/>
    </row>
    <row r="28" spans="1:6" ht="15.75" customHeight="1" x14ac:dyDescent="0.25">
      <c r="A28" s="360"/>
      <c r="B28" s="360"/>
      <c r="C28" s="361"/>
      <c r="D28" s="360"/>
      <c r="E28" s="362"/>
      <c r="F28" s="361"/>
    </row>
    <row r="29" spans="1:6" ht="15.75" customHeight="1" x14ac:dyDescent="0.25">
      <c r="D29" s="6"/>
    </row>
    <row r="30" spans="1:6" ht="15.75" customHeight="1" x14ac:dyDescent="0.25">
      <c r="C30" s="8"/>
      <c r="D30" s="6"/>
    </row>
    <row r="31" spans="1:6" ht="15.75" customHeight="1" x14ac:dyDescent="0.25">
      <c r="D31" s="8"/>
    </row>
    <row r="32" spans="1:6" ht="15.75" customHeight="1" x14ac:dyDescent="0.25">
      <c r="D32" s="6"/>
    </row>
    <row r="33" spans="4:4" ht="15.75" customHeight="1" x14ac:dyDescent="0.25">
      <c r="D33" s="6"/>
    </row>
    <row r="34" spans="4:4" ht="15.75" customHeight="1" x14ac:dyDescent="0.25">
      <c r="D34" s="6"/>
    </row>
    <row r="35" spans="4:4" ht="15.75" customHeight="1" x14ac:dyDescent="0.25">
      <c r="D35" s="6"/>
    </row>
    <row r="36" spans="4:4" ht="15.75" customHeight="1" x14ac:dyDescent="0.25">
      <c r="D36" s="6"/>
    </row>
    <row r="37" spans="4:4" ht="15.75" customHeight="1" x14ac:dyDescent="0.25">
      <c r="D37" s="6"/>
    </row>
    <row r="38" spans="4:4" ht="15.75" customHeight="1" x14ac:dyDescent="0.25">
      <c r="D38" s="6"/>
    </row>
    <row r="39" spans="4:4" ht="15.75" customHeight="1" x14ac:dyDescent="0.25">
      <c r="D39" s="6"/>
    </row>
    <row r="40" spans="4:4" ht="15.75" customHeight="1" x14ac:dyDescent="0.25">
      <c r="D40" s="6"/>
    </row>
    <row r="41" spans="4:4" ht="15.75" customHeight="1" x14ac:dyDescent="0.25">
      <c r="D41" s="6"/>
    </row>
    <row r="42" spans="4:4" ht="15.75" customHeight="1" x14ac:dyDescent="0.25">
      <c r="D42" s="6"/>
    </row>
    <row r="43" spans="4:4" ht="15.75" customHeight="1" x14ac:dyDescent="0.25">
      <c r="D43" s="6"/>
    </row>
    <row r="44" spans="4:4" ht="15.75" customHeight="1" x14ac:dyDescent="0.25">
      <c r="D44" s="6"/>
    </row>
    <row r="45" spans="4:4" ht="15.75" customHeight="1" x14ac:dyDescent="0.25">
      <c r="D45" s="6"/>
    </row>
    <row r="46" spans="4:4" ht="15.75" customHeight="1" x14ac:dyDescent="0.25">
      <c r="D46" s="6"/>
    </row>
    <row r="47" spans="4:4" ht="15.75" customHeight="1" x14ac:dyDescent="0.25">
      <c r="D47" s="6"/>
    </row>
    <row r="48" spans="4:4" ht="15.75" customHeight="1" x14ac:dyDescent="0.25">
      <c r="D48" s="6"/>
    </row>
    <row r="49" spans="4:4" ht="15.75" customHeight="1" x14ac:dyDescent="0.25">
      <c r="D49" s="6"/>
    </row>
    <row r="50" spans="4:4" ht="15.75" customHeight="1" x14ac:dyDescent="0.25">
      <c r="D50" s="6"/>
    </row>
    <row r="51" spans="4:4" ht="15.75" customHeight="1" x14ac:dyDescent="0.25">
      <c r="D51" s="6"/>
    </row>
    <row r="52" spans="4:4" ht="15.75" customHeight="1" x14ac:dyDescent="0.25">
      <c r="D52" s="6"/>
    </row>
    <row r="53" spans="4:4" ht="15.75" customHeight="1" x14ac:dyDescent="0.25">
      <c r="D53" s="6"/>
    </row>
    <row r="54" spans="4:4" ht="15.75" customHeight="1" x14ac:dyDescent="0.25">
      <c r="D54" s="6"/>
    </row>
    <row r="55" spans="4:4" ht="15.75" customHeight="1" x14ac:dyDescent="0.25">
      <c r="D55" s="6"/>
    </row>
    <row r="56" spans="4:4" ht="15.75" customHeight="1" x14ac:dyDescent="0.25">
      <c r="D56" s="6"/>
    </row>
    <row r="57" spans="4:4" ht="15.75" customHeight="1" x14ac:dyDescent="0.25">
      <c r="D57" s="6"/>
    </row>
    <row r="58" spans="4:4" ht="15.75" customHeight="1" x14ac:dyDescent="0.25">
      <c r="D58" s="6"/>
    </row>
    <row r="59" spans="4:4" ht="15.75" customHeight="1" x14ac:dyDescent="0.25">
      <c r="D59" s="6"/>
    </row>
    <row r="60" spans="4:4" ht="15.75" customHeight="1" x14ac:dyDescent="0.25">
      <c r="D60" s="6"/>
    </row>
    <row r="61" spans="4:4" ht="15.75" customHeight="1" x14ac:dyDescent="0.25">
      <c r="D61" s="6"/>
    </row>
    <row r="62" spans="4:4" ht="15.75" customHeight="1" x14ac:dyDescent="0.25">
      <c r="D62" s="6"/>
    </row>
    <row r="63" spans="4:4" ht="15.75" customHeight="1" x14ac:dyDescent="0.25">
      <c r="D63" s="6"/>
    </row>
    <row r="64" spans="4:4" ht="15.75" customHeight="1" x14ac:dyDescent="0.25">
      <c r="D64" s="6"/>
    </row>
    <row r="65" spans="4:4" ht="15.75" customHeight="1" x14ac:dyDescent="0.25">
      <c r="D65" s="6"/>
    </row>
    <row r="66" spans="4:4" ht="15.75" customHeight="1" x14ac:dyDescent="0.25">
      <c r="D66" s="6"/>
    </row>
    <row r="67" spans="4:4" ht="15.75" customHeight="1" x14ac:dyDescent="0.25">
      <c r="D67" s="6"/>
    </row>
    <row r="68" spans="4:4" ht="15.75" customHeight="1" x14ac:dyDescent="0.25">
      <c r="D68" s="6"/>
    </row>
    <row r="69" spans="4:4" ht="15.75" customHeight="1" x14ac:dyDescent="0.25">
      <c r="D69" s="6"/>
    </row>
    <row r="70" spans="4:4" ht="15.75" customHeight="1" x14ac:dyDescent="0.25">
      <c r="D70" s="6"/>
    </row>
    <row r="71" spans="4:4" ht="15.75" customHeight="1" x14ac:dyDescent="0.25">
      <c r="D71" s="6"/>
    </row>
    <row r="72" spans="4:4" ht="15.75" customHeight="1" x14ac:dyDescent="0.25">
      <c r="D72" s="6"/>
    </row>
  </sheetData>
  <mergeCells count="8">
    <mergeCell ref="A5:F5"/>
    <mergeCell ref="A6:F6"/>
    <mergeCell ref="A8:A10"/>
    <mergeCell ref="B8:B10"/>
    <mergeCell ref="C8:C10"/>
    <mergeCell ref="D8:F8"/>
    <mergeCell ref="D9:E9"/>
    <mergeCell ref="F9:F10"/>
  </mergeCells>
  <phoneticPr fontId="10" type="noConversion"/>
  <pageMargins left="0.74803149606299213" right="0.15748031496062992" top="0.19685039370078741" bottom="0.19685039370078741" header="0.51181102362204722" footer="0.51181102362204722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22"/>
  <sheetViews>
    <sheetView topLeftCell="A39" workbookViewId="0">
      <selection activeCell="C37" sqref="C37"/>
    </sheetView>
  </sheetViews>
  <sheetFormatPr defaultColWidth="9.140625" defaultRowHeight="15.75" x14ac:dyDescent="0.25"/>
  <cols>
    <col min="1" max="1" width="5.42578125" style="4" customWidth="1"/>
    <col min="2" max="2" width="33.85546875" style="4" customWidth="1"/>
    <col min="3" max="3" width="13.28515625" style="2" customWidth="1"/>
    <col min="4" max="4" width="11.5703125" style="4" customWidth="1"/>
    <col min="5" max="5" width="13.140625" style="11" customWidth="1"/>
    <col min="6" max="6" width="16.28515625" style="11" customWidth="1"/>
    <col min="7" max="16384" width="9.140625" style="4"/>
  </cols>
  <sheetData>
    <row r="1" spans="1:6" ht="24" customHeight="1" x14ac:dyDescent="0.25">
      <c r="D1" s="4" t="s">
        <v>115</v>
      </c>
    </row>
    <row r="2" spans="1:6" ht="19.5" customHeight="1" x14ac:dyDescent="0.25">
      <c r="D2" s="4" t="s">
        <v>206</v>
      </c>
    </row>
    <row r="3" spans="1:6" ht="20.25" customHeight="1" x14ac:dyDescent="0.25">
      <c r="D3" s="4" t="s">
        <v>367</v>
      </c>
    </row>
    <row r="4" spans="1:6" ht="16.5" customHeight="1" x14ac:dyDescent="0.25"/>
    <row r="5" spans="1:6" ht="20.25" customHeight="1" x14ac:dyDescent="0.25">
      <c r="B5" s="43" t="s">
        <v>368</v>
      </c>
      <c r="C5" s="77"/>
      <c r="D5" s="43"/>
      <c r="E5" s="43"/>
      <c r="F5" s="43"/>
    </row>
    <row r="6" spans="1:6" ht="21.75" customHeight="1" x14ac:dyDescent="0.25">
      <c r="A6" s="423" t="s">
        <v>249</v>
      </c>
      <c r="B6" s="423"/>
      <c r="C6" s="423"/>
      <c r="D6" s="423"/>
      <c r="E6" s="423"/>
      <c r="F6" s="423"/>
    </row>
    <row r="7" spans="1:6" ht="16.5" customHeight="1" x14ac:dyDescent="0.25">
      <c r="C7" s="70"/>
      <c r="D7" s="12"/>
      <c r="E7" s="12"/>
      <c r="F7" s="119" t="s">
        <v>92</v>
      </c>
    </row>
    <row r="8" spans="1:6" ht="19.5" customHeight="1" x14ac:dyDescent="0.25">
      <c r="A8" s="488" t="s">
        <v>366</v>
      </c>
      <c r="B8" s="398" t="s">
        <v>157</v>
      </c>
      <c r="C8" s="491" t="s">
        <v>111</v>
      </c>
      <c r="D8" s="494" t="s">
        <v>202</v>
      </c>
      <c r="E8" s="495"/>
      <c r="F8" s="496"/>
    </row>
    <row r="9" spans="1:6" ht="23.25" customHeight="1" x14ac:dyDescent="0.25">
      <c r="A9" s="489"/>
      <c r="B9" s="399"/>
      <c r="C9" s="492"/>
      <c r="D9" s="484" t="s">
        <v>203</v>
      </c>
      <c r="E9" s="485"/>
      <c r="F9" s="486" t="s">
        <v>204</v>
      </c>
    </row>
    <row r="10" spans="1:6" ht="29.25" customHeight="1" x14ac:dyDescent="0.25">
      <c r="A10" s="490"/>
      <c r="B10" s="400"/>
      <c r="C10" s="493"/>
      <c r="D10" s="18" t="s">
        <v>180</v>
      </c>
      <c r="E10" s="19" t="s">
        <v>205</v>
      </c>
      <c r="F10" s="487"/>
    </row>
    <row r="11" spans="1:6" ht="29.25" customHeight="1" x14ac:dyDescent="0.25">
      <c r="A11" s="257" t="s">
        <v>116</v>
      </c>
      <c r="B11" s="296" t="s">
        <v>158</v>
      </c>
      <c r="C11" s="193"/>
      <c r="D11" s="75"/>
      <c r="E11" s="75"/>
      <c r="F11" s="75"/>
    </row>
    <row r="12" spans="1:6" ht="37.5" customHeight="1" x14ac:dyDescent="0.25">
      <c r="A12" s="258" t="s">
        <v>106</v>
      </c>
      <c r="B12" s="63" t="s">
        <v>176</v>
      </c>
      <c r="C12" s="103">
        <f>D12+F12</f>
        <v>13.2</v>
      </c>
      <c r="D12" s="102">
        <v>13.2</v>
      </c>
      <c r="E12" s="102"/>
      <c r="F12" s="102"/>
    </row>
    <row r="13" spans="1:6" ht="29.25" customHeight="1" x14ac:dyDescent="0.25">
      <c r="A13" s="258" t="s">
        <v>19</v>
      </c>
      <c r="B13" s="63" t="s">
        <v>3</v>
      </c>
      <c r="C13" s="103">
        <f t="shared" ref="C13:C24" si="0">D13+F13</f>
        <v>0.5</v>
      </c>
      <c r="D13" s="102">
        <v>0.5</v>
      </c>
      <c r="E13" s="102"/>
      <c r="F13" s="102"/>
    </row>
    <row r="14" spans="1:6" ht="29.25" customHeight="1" x14ac:dyDescent="0.25">
      <c r="A14" s="258" t="s">
        <v>20</v>
      </c>
      <c r="B14" s="63" t="s">
        <v>112</v>
      </c>
      <c r="C14" s="103">
        <f t="shared" si="0"/>
        <v>0.2</v>
      </c>
      <c r="D14" s="102">
        <v>0.2</v>
      </c>
      <c r="E14" s="102"/>
      <c r="F14" s="103"/>
    </row>
    <row r="15" spans="1:6" ht="29.25" customHeight="1" x14ac:dyDescent="0.25">
      <c r="A15" s="258" t="s">
        <v>107</v>
      </c>
      <c r="B15" s="63" t="s">
        <v>11</v>
      </c>
      <c r="C15" s="103">
        <f t="shared" si="0"/>
        <v>0.6</v>
      </c>
      <c r="D15" s="102">
        <v>0.6</v>
      </c>
      <c r="E15" s="102"/>
      <c r="F15" s="102"/>
    </row>
    <row r="16" spans="1:6" ht="29.25" customHeight="1" x14ac:dyDescent="0.25">
      <c r="A16" s="258" t="s">
        <v>21</v>
      </c>
      <c r="B16" s="63" t="s">
        <v>196</v>
      </c>
      <c r="C16" s="103">
        <f t="shared" si="0"/>
        <v>3</v>
      </c>
      <c r="D16" s="102">
        <v>3</v>
      </c>
      <c r="E16" s="102"/>
      <c r="F16" s="103"/>
    </row>
    <row r="17" spans="1:6" ht="29.25" customHeight="1" x14ac:dyDescent="0.25">
      <c r="A17" s="258" t="s">
        <v>22</v>
      </c>
      <c r="B17" s="63" t="s">
        <v>113</v>
      </c>
      <c r="C17" s="103">
        <f t="shared" si="0"/>
        <v>3.4</v>
      </c>
      <c r="D17" s="102">
        <v>3.4</v>
      </c>
      <c r="E17" s="102"/>
      <c r="F17" s="103"/>
    </row>
    <row r="18" spans="1:6" ht="47.25" customHeight="1" x14ac:dyDescent="0.25">
      <c r="A18" s="258" t="s">
        <v>23</v>
      </c>
      <c r="B18" s="63" t="s">
        <v>235</v>
      </c>
      <c r="C18" s="103">
        <f t="shared" si="0"/>
        <v>7.2</v>
      </c>
      <c r="D18" s="102">
        <v>7.2</v>
      </c>
      <c r="E18" s="102"/>
      <c r="F18" s="103"/>
    </row>
    <row r="19" spans="1:6" ht="29.25" customHeight="1" x14ac:dyDescent="0.25">
      <c r="A19" s="258" t="s">
        <v>24</v>
      </c>
      <c r="B19" s="63" t="s">
        <v>160</v>
      </c>
      <c r="C19" s="103">
        <f t="shared" si="0"/>
        <v>1.4</v>
      </c>
      <c r="D19" s="102">
        <v>1.4</v>
      </c>
      <c r="E19" s="102"/>
      <c r="F19" s="103"/>
    </row>
    <row r="20" spans="1:6" ht="29.25" customHeight="1" x14ac:dyDescent="0.25">
      <c r="A20" s="258" t="s">
        <v>25</v>
      </c>
      <c r="B20" s="63" t="s">
        <v>109</v>
      </c>
      <c r="C20" s="103">
        <f t="shared" si="0"/>
        <v>7.7</v>
      </c>
      <c r="D20" s="102">
        <v>7.7</v>
      </c>
      <c r="E20" s="102"/>
      <c r="F20" s="102"/>
    </row>
    <row r="21" spans="1:6" ht="29.25" customHeight="1" x14ac:dyDescent="0.25">
      <c r="A21" s="258" t="s">
        <v>26</v>
      </c>
      <c r="B21" s="63" t="s">
        <v>12</v>
      </c>
      <c r="C21" s="103">
        <f t="shared" si="0"/>
        <v>0.1</v>
      </c>
      <c r="D21" s="102">
        <v>0.1</v>
      </c>
      <c r="E21" s="102"/>
      <c r="F21" s="103"/>
    </row>
    <row r="22" spans="1:6" ht="36" customHeight="1" x14ac:dyDescent="0.25">
      <c r="A22" s="258" t="s">
        <v>27</v>
      </c>
      <c r="B22" s="63" t="s">
        <v>198</v>
      </c>
      <c r="C22" s="103">
        <f t="shared" si="0"/>
        <v>0.1</v>
      </c>
      <c r="D22" s="102">
        <v>0.1</v>
      </c>
      <c r="E22" s="102"/>
      <c r="F22" s="103"/>
    </row>
    <row r="23" spans="1:6" ht="29.25" customHeight="1" x14ac:dyDescent="0.25">
      <c r="A23" s="258" t="s">
        <v>28</v>
      </c>
      <c r="B23" s="63" t="s">
        <v>161</v>
      </c>
      <c r="C23" s="103">
        <f t="shared" si="0"/>
        <v>7.3</v>
      </c>
      <c r="D23" s="102">
        <v>7.3</v>
      </c>
      <c r="E23" s="102"/>
      <c r="F23" s="102"/>
    </row>
    <row r="24" spans="1:6" ht="29.25" customHeight="1" x14ac:dyDescent="0.25">
      <c r="A24" s="258" t="s">
        <v>29</v>
      </c>
      <c r="B24" s="63" t="s">
        <v>247</v>
      </c>
      <c r="C24" s="103">
        <f t="shared" si="0"/>
        <v>0.8</v>
      </c>
      <c r="D24" s="102">
        <v>0.8</v>
      </c>
      <c r="E24" s="102"/>
      <c r="F24" s="102"/>
    </row>
    <row r="25" spans="1:6" s="22" customFormat="1" ht="29.25" customHeight="1" x14ac:dyDescent="0.25">
      <c r="A25" s="120"/>
      <c r="B25" s="98" t="s">
        <v>111</v>
      </c>
      <c r="C25" s="231">
        <f>SUM(C12:C24)</f>
        <v>45.499999999999993</v>
      </c>
      <c r="D25" s="231">
        <f t="shared" ref="D25:F25" si="1">SUM(D12:D24)</f>
        <v>45.499999999999993</v>
      </c>
      <c r="E25" s="231">
        <f t="shared" si="1"/>
        <v>0</v>
      </c>
      <c r="F25" s="231">
        <f t="shared" si="1"/>
        <v>0</v>
      </c>
    </row>
    <row r="26" spans="1:6" ht="29.25" customHeight="1" x14ac:dyDescent="0.25">
      <c r="A26" s="257" t="s">
        <v>117</v>
      </c>
      <c r="B26" s="296" t="s">
        <v>128</v>
      </c>
      <c r="C26" s="11"/>
      <c r="D26" s="11"/>
      <c r="F26" s="363"/>
    </row>
    <row r="27" spans="1:6" ht="29.25" customHeight="1" x14ac:dyDescent="0.25">
      <c r="A27" s="258" t="s">
        <v>31</v>
      </c>
      <c r="B27" s="63" t="s">
        <v>162</v>
      </c>
      <c r="C27" s="103">
        <f>D27+F27</f>
        <v>0.5</v>
      </c>
      <c r="D27" s="102">
        <v>0.5</v>
      </c>
      <c r="E27" s="102"/>
      <c r="F27" s="103"/>
    </row>
    <row r="28" spans="1:6" ht="29.25" customHeight="1" x14ac:dyDescent="0.25">
      <c r="A28" s="258" t="s">
        <v>32</v>
      </c>
      <c r="B28" s="63" t="s">
        <v>164</v>
      </c>
      <c r="C28" s="103">
        <f t="shared" ref="C28:C33" si="2">D28+F28</f>
        <v>0.1</v>
      </c>
      <c r="D28" s="102">
        <v>0.1</v>
      </c>
      <c r="E28" s="102"/>
      <c r="F28" s="103"/>
    </row>
    <row r="29" spans="1:6" ht="29.25" hidden="1" customHeight="1" x14ac:dyDescent="0.25">
      <c r="A29" s="258" t="s">
        <v>32</v>
      </c>
      <c r="B29" s="136" t="s">
        <v>165</v>
      </c>
      <c r="C29" s="103">
        <f t="shared" si="2"/>
        <v>0</v>
      </c>
      <c r="D29" s="102"/>
      <c r="E29" s="102"/>
      <c r="F29" s="103"/>
    </row>
    <row r="30" spans="1:6" ht="29.25" hidden="1" customHeight="1" x14ac:dyDescent="0.25">
      <c r="A30" s="258" t="s">
        <v>34</v>
      </c>
      <c r="B30" s="136" t="s">
        <v>166</v>
      </c>
      <c r="C30" s="103">
        <f t="shared" si="2"/>
        <v>0</v>
      </c>
      <c r="D30" s="102"/>
      <c r="E30" s="102"/>
      <c r="F30" s="103"/>
    </row>
    <row r="31" spans="1:6" ht="29.25" hidden="1" customHeight="1" x14ac:dyDescent="0.25">
      <c r="A31" s="258" t="s">
        <v>35</v>
      </c>
      <c r="B31" s="136" t="s">
        <v>167</v>
      </c>
      <c r="C31" s="103">
        <f t="shared" si="2"/>
        <v>0</v>
      </c>
      <c r="D31" s="102"/>
      <c r="E31" s="102"/>
      <c r="F31" s="103"/>
    </row>
    <row r="32" spans="1:6" ht="29.25" hidden="1" customHeight="1" x14ac:dyDescent="0.25">
      <c r="A32" s="258" t="s">
        <v>36</v>
      </c>
      <c r="B32" s="136" t="s">
        <v>168</v>
      </c>
      <c r="C32" s="103">
        <f t="shared" si="2"/>
        <v>0</v>
      </c>
      <c r="D32" s="102"/>
      <c r="E32" s="102"/>
      <c r="F32" s="102"/>
    </row>
    <row r="33" spans="1:6" ht="29.25" customHeight="1" x14ac:dyDescent="0.25">
      <c r="A33" s="258" t="s">
        <v>33</v>
      </c>
      <c r="B33" s="136" t="s">
        <v>169</v>
      </c>
      <c r="C33" s="103">
        <f t="shared" si="2"/>
        <v>0.1</v>
      </c>
      <c r="D33" s="102">
        <v>0.1</v>
      </c>
      <c r="E33" s="102"/>
      <c r="F33" s="103"/>
    </row>
    <row r="34" spans="1:6" s="22" customFormat="1" ht="29.25" customHeight="1" x14ac:dyDescent="0.25">
      <c r="A34" s="120"/>
      <c r="B34" s="292" t="s">
        <v>111</v>
      </c>
      <c r="C34" s="288">
        <f>SUM(C27:C33)</f>
        <v>0.7</v>
      </c>
      <c r="D34" s="288">
        <f>SUM(D27:D33)</f>
        <v>0.7</v>
      </c>
      <c r="E34" s="288">
        <f>SUM(E27:E33)</f>
        <v>0</v>
      </c>
      <c r="F34" s="288">
        <f>SUM(F27:F33)</f>
        <v>0</v>
      </c>
    </row>
    <row r="35" spans="1:6" ht="29.25" customHeight="1" x14ac:dyDescent="0.25">
      <c r="A35" s="257" t="s">
        <v>118</v>
      </c>
      <c r="B35" s="85" t="s">
        <v>170</v>
      </c>
      <c r="C35" s="267"/>
      <c r="D35" s="102"/>
      <c r="E35" s="268"/>
      <c r="F35" s="269"/>
    </row>
    <row r="36" spans="1:6" ht="29.25" customHeight="1" x14ac:dyDescent="0.25">
      <c r="A36" s="258" t="s">
        <v>44</v>
      </c>
      <c r="B36" s="63" t="s">
        <v>171</v>
      </c>
      <c r="C36" s="103">
        <f>D36+F36</f>
        <v>0.3</v>
      </c>
      <c r="D36" s="102">
        <v>0.3</v>
      </c>
      <c r="E36" s="102"/>
      <c r="F36" s="103"/>
    </row>
    <row r="37" spans="1:6" s="22" customFormat="1" ht="29.25" customHeight="1" x14ac:dyDescent="0.25">
      <c r="A37" s="259"/>
      <c r="B37" s="135" t="s">
        <v>111</v>
      </c>
      <c r="C37" s="288">
        <f>SUM(C36)</f>
        <v>0.3</v>
      </c>
      <c r="D37" s="288">
        <f>SUM(D36)</f>
        <v>0.3</v>
      </c>
      <c r="E37" s="288">
        <f>SUM(E36)</f>
        <v>0</v>
      </c>
      <c r="F37" s="288"/>
    </row>
    <row r="38" spans="1:6" ht="29.25" customHeight="1" x14ac:dyDescent="0.25">
      <c r="A38" s="257" t="s">
        <v>119</v>
      </c>
      <c r="B38" s="85" t="s">
        <v>132</v>
      </c>
      <c r="C38" s="267"/>
      <c r="D38" s="102"/>
      <c r="E38" s="268"/>
      <c r="F38" s="269"/>
    </row>
    <row r="39" spans="1:6" ht="44.25" customHeight="1" x14ac:dyDescent="0.25">
      <c r="A39" s="258" t="s">
        <v>52</v>
      </c>
      <c r="B39" s="63" t="s">
        <v>172</v>
      </c>
      <c r="C39" s="103">
        <f>D39</f>
        <v>4.5999999999999996</v>
      </c>
      <c r="D39" s="102">
        <v>4.5999999999999996</v>
      </c>
      <c r="E39" s="102"/>
      <c r="F39" s="103"/>
    </row>
    <row r="40" spans="1:6" s="22" customFormat="1" ht="29.25" customHeight="1" x14ac:dyDescent="0.25">
      <c r="A40" s="259"/>
      <c r="B40" s="292" t="s">
        <v>111</v>
      </c>
      <c r="C40" s="288">
        <f>SUM(C39)</f>
        <v>4.5999999999999996</v>
      </c>
      <c r="D40" s="288">
        <f>SUM(D39)</f>
        <v>4.5999999999999996</v>
      </c>
      <c r="E40" s="288">
        <f>SUM(E39)</f>
        <v>0</v>
      </c>
      <c r="F40" s="288"/>
    </row>
    <row r="41" spans="1:6" ht="29.25" customHeight="1" x14ac:dyDescent="0.25">
      <c r="A41" s="257" t="s">
        <v>120</v>
      </c>
      <c r="B41" s="296" t="s">
        <v>207</v>
      </c>
      <c r="C41" s="270"/>
      <c r="D41" s="102"/>
      <c r="E41" s="299"/>
      <c r="F41" s="300"/>
    </row>
    <row r="42" spans="1:6" ht="39" customHeight="1" x14ac:dyDescent="0.25">
      <c r="A42" s="258" t="s">
        <v>56</v>
      </c>
      <c r="B42" s="63" t="s">
        <v>182</v>
      </c>
      <c r="C42" s="103">
        <f>D42+F42</f>
        <v>60</v>
      </c>
      <c r="D42" s="102"/>
      <c r="E42" s="103"/>
      <c r="F42" s="102">
        <v>60</v>
      </c>
    </row>
    <row r="43" spans="1:6" s="22" customFormat="1" ht="29.25" customHeight="1" x14ac:dyDescent="0.25">
      <c r="A43" s="259"/>
      <c r="B43" s="292" t="s">
        <v>111</v>
      </c>
      <c r="C43" s="288">
        <f>SUM(C42)</f>
        <v>60</v>
      </c>
      <c r="D43" s="288">
        <f>SUM(D42)</f>
        <v>0</v>
      </c>
      <c r="E43" s="288"/>
      <c r="F43" s="288">
        <f>SUM(F42)</f>
        <v>60</v>
      </c>
    </row>
    <row r="44" spans="1:6" ht="29.25" customHeight="1" x14ac:dyDescent="0.25">
      <c r="A44" s="257" t="s">
        <v>121</v>
      </c>
      <c r="B44" s="79" t="s">
        <v>179</v>
      </c>
      <c r="C44" s="102"/>
      <c r="D44" s="102"/>
      <c r="E44" s="103"/>
      <c r="F44" s="102"/>
    </row>
    <row r="45" spans="1:6" ht="19.5" customHeight="1" x14ac:dyDescent="0.25">
      <c r="A45" s="258" t="s">
        <v>57</v>
      </c>
      <c r="B45" s="56" t="s">
        <v>187</v>
      </c>
      <c r="C45" s="103">
        <f>D45</f>
        <v>6</v>
      </c>
      <c r="D45" s="102">
        <v>6</v>
      </c>
      <c r="E45" s="102"/>
      <c r="F45" s="103"/>
    </row>
    <row r="46" spans="1:6" ht="19.5" customHeight="1" x14ac:dyDescent="0.25">
      <c r="A46" s="258" t="s">
        <v>58</v>
      </c>
      <c r="B46" s="56" t="s">
        <v>250</v>
      </c>
      <c r="C46" s="103">
        <f t="shared" ref="C46:C53" si="3">D46</f>
        <v>0.2</v>
      </c>
      <c r="D46" s="102">
        <v>0.2</v>
      </c>
      <c r="E46" s="102"/>
      <c r="F46" s="103"/>
    </row>
    <row r="47" spans="1:6" ht="19.5" customHeight="1" x14ac:dyDescent="0.25">
      <c r="A47" s="258" t="s">
        <v>59</v>
      </c>
      <c r="B47" s="56" t="s">
        <v>188</v>
      </c>
      <c r="C47" s="103">
        <f t="shared" si="3"/>
        <v>0.1</v>
      </c>
      <c r="D47" s="102">
        <v>0.1</v>
      </c>
      <c r="E47" s="102"/>
      <c r="F47" s="103"/>
    </row>
    <row r="48" spans="1:6" ht="19.5" customHeight="1" x14ac:dyDescent="0.25">
      <c r="A48" s="258" t="s">
        <v>60</v>
      </c>
      <c r="B48" s="56" t="s">
        <v>191</v>
      </c>
      <c r="C48" s="103">
        <f t="shared" si="3"/>
        <v>0.3</v>
      </c>
      <c r="D48" s="102">
        <v>0.3</v>
      </c>
      <c r="E48" s="102"/>
      <c r="F48" s="103"/>
    </row>
    <row r="49" spans="1:6" ht="19.5" hidden="1" customHeight="1" x14ac:dyDescent="0.25">
      <c r="A49" s="258" t="s">
        <v>61</v>
      </c>
      <c r="B49" s="56" t="s">
        <v>343</v>
      </c>
      <c r="C49" s="103">
        <f t="shared" si="3"/>
        <v>0</v>
      </c>
      <c r="D49" s="102"/>
      <c r="E49" s="102"/>
      <c r="F49" s="103"/>
    </row>
    <row r="50" spans="1:6" ht="19.5" customHeight="1" x14ac:dyDescent="0.25">
      <c r="A50" s="258" t="s">
        <v>61</v>
      </c>
      <c r="B50" s="56" t="s">
        <v>193</v>
      </c>
      <c r="C50" s="103">
        <f t="shared" si="3"/>
        <v>0.2</v>
      </c>
      <c r="D50" s="102">
        <v>0.2</v>
      </c>
      <c r="E50" s="102"/>
      <c r="F50" s="103"/>
    </row>
    <row r="51" spans="1:6" ht="19.5" customHeight="1" x14ac:dyDescent="0.25">
      <c r="A51" s="29" t="s">
        <v>62</v>
      </c>
      <c r="B51" s="56" t="s">
        <v>195</v>
      </c>
      <c r="C51" s="103">
        <f t="shared" si="3"/>
        <v>0.4</v>
      </c>
      <c r="D51" s="102">
        <v>0.4</v>
      </c>
      <c r="E51" s="102"/>
      <c r="F51" s="103"/>
    </row>
    <row r="52" spans="1:6" ht="19.5" customHeight="1" x14ac:dyDescent="0.25">
      <c r="A52" s="29" t="s">
        <v>63</v>
      </c>
      <c r="B52" s="56" t="s">
        <v>251</v>
      </c>
      <c r="C52" s="103">
        <f t="shared" si="3"/>
        <v>2</v>
      </c>
      <c r="D52" s="102">
        <v>2</v>
      </c>
      <c r="E52" s="102"/>
      <c r="F52" s="103"/>
    </row>
    <row r="53" spans="1:6" ht="19.5" customHeight="1" x14ac:dyDescent="0.25">
      <c r="A53" s="29" t="s">
        <v>64</v>
      </c>
      <c r="B53" s="56" t="s">
        <v>201</v>
      </c>
      <c r="C53" s="103">
        <f t="shared" si="3"/>
        <v>2.2999999999999998</v>
      </c>
      <c r="D53" s="102">
        <v>2.2999999999999998</v>
      </c>
      <c r="E53" s="102"/>
      <c r="F53" s="103"/>
    </row>
    <row r="54" spans="1:6" s="22" customFormat="1" ht="19.5" customHeight="1" x14ac:dyDescent="0.25">
      <c r="A54" s="120"/>
      <c r="B54" s="292" t="s">
        <v>111</v>
      </c>
      <c r="C54" s="288">
        <f>SUM(C45:C53)</f>
        <v>11.5</v>
      </c>
      <c r="D54" s="288">
        <f>SUM(D45:D53)</f>
        <v>11.5</v>
      </c>
      <c r="E54" s="288"/>
      <c r="F54" s="288"/>
    </row>
    <row r="55" spans="1:6" s="22" customFormat="1" ht="17.25" customHeight="1" x14ac:dyDescent="0.25">
      <c r="A55" s="97" t="s">
        <v>208</v>
      </c>
      <c r="B55" s="97"/>
      <c r="C55" s="106">
        <f>C25+C34+C37+C40+C43+C54</f>
        <v>122.6</v>
      </c>
      <c r="D55" s="106">
        <f>D25+D34+D37+D40+D43+D54</f>
        <v>62.599999999999994</v>
      </c>
      <c r="E55" s="106">
        <f>E25+E34+E37+E40+E43+E54</f>
        <v>0</v>
      </c>
      <c r="F55" s="106">
        <f>F25+F34+F37+F40+F43+F54</f>
        <v>60</v>
      </c>
    </row>
    <row r="56" spans="1:6" ht="29.25" customHeight="1" x14ac:dyDescent="0.25">
      <c r="A56" s="67"/>
      <c r="B56" s="356"/>
      <c r="C56" s="357"/>
      <c r="D56" s="357"/>
      <c r="E56" s="358"/>
      <c r="F56" s="358"/>
    </row>
    <row r="57" spans="1:6" ht="29.25" customHeight="1" x14ac:dyDescent="0.25">
      <c r="B57" s="31"/>
      <c r="C57" s="25"/>
      <c r="D57" s="298"/>
      <c r="E57" s="298"/>
      <c r="F57" s="298"/>
    </row>
    <row r="58" spans="1:6" ht="29.25" customHeight="1" x14ac:dyDescent="0.25">
      <c r="B58" s="31"/>
      <c r="C58" s="25"/>
      <c r="D58" s="25"/>
      <c r="E58" s="16"/>
      <c r="F58" s="16"/>
    </row>
    <row r="59" spans="1:6" ht="29.25" customHeight="1" x14ac:dyDescent="0.25">
      <c r="B59" s="31"/>
      <c r="C59" s="25"/>
      <c r="D59" s="25"/>
      <c r="E59" s="16"/>
      <c r="F59" s="16"/>
    </row>
    <row r="60" spans="1:6" ht="29.25" customHeight="1" x14ac:dyDescent="0.25">
      <c r="B60" s="31"/>
      <c r="C60" s="25"/>
      <c r="D60" s="298"/>
      <c r="E60" s="298"/>
      <c r="F60" s="298"/>
    </row>
    <row r="61" spans="1:6" ht="29.25" customHeight="1" x14ac:dyDescent="0.25">
      <c r="B61" s="31"/>
    </row>
    <row r="62" spans="1:6" ht="29.25" customHeight="1" x14ac:dyDescent="0.25">
      <c r="B62" s="31"/>
    </row>
    <row r="63" spans="1:6" ht="29.25" customHeight="1" x14ac:dyDescent="0.25">
      <c r="B63" s="31"/>
    </row>
    <row r="64" spans="1:6" ht="29.25" customHeight="1" x14ac:dyDescent="0.25">
      <c r="B64" s="31"/>
    </row>
    <row r="65" spans="2:2" ht="29.25" customHeight="1" x14ac:dyDescent="0.25">
      <c r="B65" s="31"/>
    </row>
    <row r="66" spans="2:2" ht="29.25" customHeight="1" x14ac:dyDescent="0.25">
      <c r="B66" s="31"/>
    </row>
    <row r="67" spans="2:2" ht="29.25" customHeight="1" x14ac:dyDescent="0.25"/>
    <row r="68" spans="2:2" ht="29.25" customHeight="1" x14ac:dyDescent="0.25"/>
    <row r="69" spans="2:2" ht="29.25" customHeight="1" x14ac:dyDescent="0.25"/>
    <row r="70" spans="2:2" ht="29.25" customHeight="1" x14ac:dyDescent="0.25"/>
    <row r="71" spans="2:2" ht="29.25" customHeight="1" x14ac:dyDescent="0.25"/>
    <row r="72" spans="2:2" ht="29.25" customHeight="1" x14ac:dyDescent="0.25"/>
    <row r="73" spans="2:2" ht="29.25" customHeight="1" x14ac:dyDescent="0.25"/>
    <row r="74" spans="2:2" ht="29.25" customHeight="1" x14ac:dyDescent="0.25"/>
    <row r="75" spans="2:2" ht="29.25" customHeight="1" x14ac:dyDescent="0.25"/>
    <row r="76" spans="2:2" ht="29.25" customHeight="1" x14ac:dyDescent="0.25"/>
    <row r="77" spans="2:2" ht="29.25" customHeight="1" x14ac:dyDescent="0.25"/>
    <row r="78" spans="2:2" ht="29.25" customHeight="1" x14ac:dyDescent="0.25"/>
    <row r="79" spans="2:2" ht="29.25" customHeight="1" x14ac:dyDescent="0.25"/>
    <row r="80" spans="2:2" ht="29.25" customHeight="1" x14ac:dyDescent="0.25"/>
    <row r="81" ht="29.25" customHeight="1" x14ac:dyDescent="0.25"/>
    <row r="82" ht="29.25" customHeight="1" x14ac:dyDescent="0.25"/>
    <row r="83" ht="29.25" customHeight="1" x14ac:dyDescent="0.25"/>
    <row r="84" ht="29.25" customHeight="1" x14ac:dyDescent="0.25"/>
    <row r="85" ht="29.25" customHeight="1" x14ac:dyDescent="0.25"/>
    <row r="86" ht="29.25" customHeight="1" x14ac:dyDescent="0.25"/>
    <row r="87" ht="29.25" customHeight="1" x14ac:dyDescent="0.25"/>
    <row r="88" ht="29.25" customHeight="1" x14ac:dyDescent="0.25"/>
    <row r="89" ht="29.25" customHeight="1" x14ac:dyDescent="0.25"/>
    <row r="90" ht="29.25" customHeight="1" x14ac:dyDescent="0.25"/>
    <row r="91" ht="29.25" customHeight="1" x14ac:dyDescent="0.25"/>
    <row r="92" ht="29.25" customHeight="1" x14ac:dyDescent="0.25"/>
    <row r="93" ht="29.25" customHeight="1" x14ac:dyDescent="0.25"/>
    <row r="94" ht="29.25" customHeight="1" x14ac:dyDescent="0.25"/>
    <row r="95" ht="29.25" customHeight="1" x14ac:dyDescent="0.25"/>
    <row r="96" ht="29.25" customHeight="1" x14ac:dyDescent="0.25"/>
    <row r="97" ht="29.25" customHeight="1" x14ac:dyDescent="0.25"/>
    <row r="98" ht="29.25" customHeight="1" x14ac:dyDescent="0.25"/>
    <row r="99" ht="29.25" customHeight="1" x14ac:dyDescent="0.25"/>
    <row r="100" ht="29.25" customHeight="1" x14ac:dyDescent="0.25"/>
    <row r="101" ht="29.25" customHeight="1" x14ac:dyDescent="0.25"/>
    <row r="102" ht="29.25" customHeight="1" x14ac:dyDescent="0.25"/>
    <row r="103" ht="29.25" customHeight="1" x14ac:dyDescent="0.25"/>
    <row r="104" ht="29.25" customHeight="1" x14ac:dyDescent="0.25"/>
    <row r="105" ht="29.25" customHeight="1" x14ac:dyDescent="0.25"/>
    <row r="106" ht="29.25" customHeight="1" x14ac:dyDescent="0.25"/>
    <row r="107" ht="29.25" customHeight="1" x14ac:dyDescent="0.25"/>
    <row r="108" ht="29.25" customHeight="1" x14ac:dyDescent="0.25"/>
    <row r="109" ht="29.25" customHeight="1" x14ac:dyDescent="0.25"/>
    <row r="110" ht="29.25" customHeight="1" x14ac:dyDescent="0.25"/>
    <row r="111" ht="29.25" customHeight="1" x14ac:dyDescent="0.25"/>
    <row r="112" ht="29.25" customHeight="1" x14ac:dyDescent="0.25"/>
    <row r="113" ht="29.25" customHeight="1" x14ac:dyDescent="0.25"/>
    <row r="114" ht="29.25" customHeight="1" x14ac:dyDescent="0.25"/>
    <row r="115" ht="29.25" customHeight="1" x14ac:dyDescent="0.25"/>
    <row r="116" ht="29.25" customHeight="1" x14ac:dyDescent="0.25"/>
    <row r="117" ht="29.25" customHeight="1" x14ac:dyDescent="0.25"/>
    <row r="118" ht="29.25" customHeight="1" x14ac:dyDescent="0.25"/>
    <row r="119" ht="29.25" customHeight="1" x14ac:dyDescent="0.25"/>
    <row r="120" ht="29.25" customHeight="1" x14ac:dyDescent="0.25"/>
    <row r="121" ht="29.25" customHeight="1" x14ac:dyDescent="0.25"/>
    <row r="122" ht="29.25" customHeight="1" x14ac:dyDescent="0.25"/>
  </sheetData>
  <mergeCells count="7">
    <mergeCell ref="A6:F6"/>
    <mergeCell ref="A8:A10"/>
    <mergeCell ref="B8:B10"/>
    <mergeCell ref="C8:C10"/>
    <mergeCell ref="D8:F8"/>
    <mergeCell ref="D9:E9"/>
    <mergeCell ref="F9:F10"/>
  </mergeCells>
  <phoneticPr fontId="12" type="noConversion"/>
  <pageMargins left="0.70866141732283472" right="0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1"/>
  <sheetViews>
    <sheetView workbookViewId="0">
      <selection activeCell="E16" sqref="E16"/>
    </sheetView>
  </sheetViews>
  <sheetFormatPr defaultColWidth="9.140625" defaultRowHeight="15.75" customHeight="1" x14ac:dyDescent="0.25"/>
  <cols>
    <col min="1" max="1" width="6.7109375" style="1" customWidth="1"/>
    <col min="2" max="2" width="45.7109375" style="1" customWidth="1"/>
    <col min="3" max="3" width="35.140625" style="1" customWidth="1"/>
    <col min="4" max="4" width="13.7109375" style="1" customWidth="1"/>
    <col min="5" max="5" width="13.5703125" style="1" customWidth="1"/>
    <col min="6" max="6" width="12.140625" style="1" customWidth="1"/>
    <col min="7" max="7" width="11.7109375" style="1" customWidth="1"/>
    <col min="8" max="16384" width="9.140625" style="1"/>
  </cols>
  <sheetData>
    <row r="1" spans="1:7" ht="15.75" customHeight="1" x14ac:dyDescent="0.25">
      <c r="B1" s="4"/>
      <c r="C1" s="4"/>
      <c r="D1" s="4"/>
      <c r="E1" s="4" t="s">
        <v>115</v>
      </c>
      <c r="F1" s="4"/>
      <c r="G1" s="4"/>
    </row>
    <row r="2" spans="1:7" ht="15.75" customHeight="1" x14ac:dyDescent="0.25">
      <c r="B2" s="4"/>
      <c r="C2" s="4"/>
      <c r="D2" s="4"/>
      <c r="E2" s="4" t="s">
        <v>206</v>
      </c>
      <c r="F2" s="4"/>
      <c r="G2" s="4"/>
    </row>
    <row r="3" spans="1:7" ht="15.75" customHeight="1" x14ac:dyDescent="0.25">
      <c r="B3" s="4"/>
      <c r="C3" s="4"/>
      <c r="D3" s="4"/>
      <c r="E3" s="4" t="s">
        <v>367</v>
      </c>
      <c r="F3" s="4"/>
      <c r="G3" s="4"/>
    </row>
    <row r="4" spans="1:7" ht="15.75" customHeight="1" x14ac:dyDescent="0.25">
      <c r="B4" s="4"/>
      <c r="C4" s="4"/>
      <c r="D4" s="22"/>
      <c r="E4" s="4"/>
      <c r="F4" s="4"/>
    </row>
    <row r="5" spans="1:7" ht="15.75" customHeight="1" x14ac:dyDescent="0.25">
      <c r="A5" s="504" t="s">
        <v>372</v>
      </c>
      <c r="B5" s="504"/>
      <c r="C5" s="504"/>
      <c r="D5" s="504"/>
      <c r="E5" s="504"/>
      <c r="F5" s="504"/>
    </row>
    <row r="6" spans="1:7" ht="15.75" customHeight="1" x14ac:dyDescent="0.25">
      <c r="A6" s="504" t="s">
        <v>248</v>
      </c>
      <c r="B6" s="504"/>
      <c r="C6" s="504"/>
      <c r="D6" s="504"/>
      <c r="E6" s="504"/>
      <c r="F6" s="504"/>
    </row>
    <row r="7" spans="1:7" ht="15.75" customHeight="1" x14ac:dyDescent="0.25">
      <c r="B7" s="4"/>
      <c r="C7" s="235"/>
      <c r="D7" s="235"/>
      <c r="E7" s="13"/>
      <c r="F7" s="1" t="s">
        <v>92</v>
      </c>
    </row>
    <row r="8" spans="1:7" ht="31.5" customHeight="1" x14ac:dyDescent="0.25">
      <c r="A8" s="424" t="s">
        <v>366</v>
      </c>
      <c r="B8" s="469" t="s">
        <v>272</v>
      </c>
      <c r="C8" s="469" t="s">
        <v>157</v>
      </c>
      <c r="D8" s="417" t="s">
        <v>111</v>
      </c>
      <c r="E8" s="420" t="s">
        <v>202</v>
      </c>
      <c r="F8" s="421"/>
      <c r="G8" s="422"/>
    </row>
    <row r="9" spans="1:7" ht="15.75" customHeight="1" x14ac:dyDescent="0.25">
      <c r="A9" s="425"/>
      <c r="B9" s="470"/>
      <c r="C9" s="470"/>
      <c r="D9" s="418"/>
      <c r="E9" s="420" t="s">
        <v>203</v>
      </c>
      <c r="F9" s="422"/>
      <c r="G9" s="519" t="s">
        <v>204</v>
      </c>
    </row>
    <row r="10" spans="1:7" ht="31.5" customHeight="1" x14ac:dyDescent="0.25">
      <c r="A10" s="426"/>
      <c r="B10" s="471"/>
      <c r="C10" s="471"/>
      <c r="D10" s="419"/>
      <c r="E10" s="33" t="s">
        <v>180</v>
      </c>
      <c r="F10" s="34" t="s">
        <v>205</v>
      </c>
      <c r="G10" s="520"/>
    </row>
    <row r="11" spans="1:7" ht="15.75" customHeight="1" x14ac:dyDescent="0.25">
      <c r="A11" s="60" t="s">
        <v>116</v>
      </c>
      <c r="B11" s="92" t="s">
        <v>14</v>
      </c>
      <c r="C11" s="87"/>
      <c r="D11" s="9"/>
      <c r="E11" s="9"/>
      <c r="F11" s="36"/>
    </row>
    <row r="12" spans="1:7" ht="36" customHeight="1" x14ac:dyDescent="0.25">
      <c r="A12" s="82" t="s">
        <v>106</v>
      </c>
      <c r="B12" s="17" t="s">
        <v>273</v>
      </c>
      <c r="C12" s="448"/>
      <c r="D12" s="103">
        <f t="shared" ref="D12:D15" si="0">G12+E12</f>
        <v>111.1</v>
      </c>
      <c r="E12" s="102"/>
      <c r="F12" s="7"/>
      <c r="G12" s="102">
        <v>111.1</v>
      </c>
    </row>
    <row r="13" spans="1:7" ht="36.75" customHeight="1" x14ac:dyDescent="0.25">
      <c r="A13" s="82" t="s">
        <v>392</v>
      </c>
      <c r="B13" s="198" t="s">
        <v>276</v>
      </c>
      <c r="C13" s="476"/>
      <c r="D13" s="103">
        <f t="shared" si="0"/>
        <v>0.2</v>
      </c>
      <c r="E13" s="102"/>
      <c r="F13" s="7"/>
      <c r="G13" s="102">
        <v>0.2</v>
      </c>
    </row>
    <row r="14" spans="1:7" ht="55.5" customHeight="1" x14ac:dyDescent="0.25">
      <c r="A14" s="82" t="s">
        <v>274</v>
      </c>
      <c r="B14" s="280" t="s">
        <v>337</v>
      </c>
      <c r="C14" s="476"/>
      <c r="D14" s="103">
        <f t="shared" si="0"/>
        <v>3</v>
      </c>
      <c r="E14" s="102"/>
      <c r="F14" s="7"/>
      <c r="G14" s="102">
        <v>3</v>
      </c>
    </row>
    <row r="15" spans="1:7" ht="31.5" customHeight="1" x14ac:dyDescent="0.25">
      <c r="A15" s="50" t="s">
        <v>107</v>
      </c>
      <c r="B15" s="71" t="s">
        <v>277</v>
      </c>
      <c r="C15" s="476"/>
      <c r="D15" s="103">
        <f t="shared" si="0"/>
        <v>24.3</v>
      </c>
      <c r="E15" s="102">
        <v>24.3</v>
      </c>
      <c r="F15" s="7"/>
      <c r="G15" s="14"/>
    </row>
    <row r="16" spans="1:7" ht="15.75" customHeight="1" x14ac:dyDescent="0.25">
      <c r="A16" s="174"/>
      <c r="B16" s="137" t="s">
        <v>114</v>
      </c>
      <c r="C16" s="105"/>
      <c r="D16" s="105">
        <f>SUM(D12:D15)</f>
        <v>138.6</v>
      </c>
      <c r="E16" s="288">
        <f>SUM(E12:E15)</f>
        <v>24.3</v>
      </c>
      <c r="F16" s="105"/>
      <c r="G16" s="105">
        <f>SUM(G12:G15)</f>
        <v>114.3</v>
      </c>
    </row>
    <row r="17" spans="1:7" ht="15.75" customHeight="1" x14ac:dyDescent="0.25">
      <c r="C17" s="109"/>
      <c r="D17" s="109"/>
    </row>
    <row r="18" spans="1:7" ht="15.75" customHeight="1" x14ac:dyDescent="0.25">
      <c r="A18" s="342"/>
      <c r="B18" s="342"/>
      <c r="C18" s="342"/>
      <c r="D18" s="359"/>
      <c r="E18" s="342"/>
      <c r="F18" s="342"/>
      <c r="G18" s="342"/>
    </row>
    <row r="21" spans="1:7" ht="15.75" customHeight="1" x14ac:dyDescent="0.25">
      <c r="B21" s="239"/>
    </row>
  </sheetData>
  <mergeCells count="10">
    <mergeCell ref="C12:C15"/>
    <mergeCell ref="A5:F5"/>
    <mergeCell ref="A6:F6"/>
    <mergeCell ref="A8:A10"/>
    <mergeCell ref="B8:B10"/>
    <mergeCell ref="C8:C10"/>
    <mergeCell ref="D8:D10"/>
    <mergeCell ref="E8:G8"/>
    <mergeCell ref="E9:F9"/>
    <mergeCell ref="G9:G10"/>
  </mergeCells>
  <phoneticPr fontId="12" type="noConversion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1"/>
  <sheetViews>
    <sheetView workbookViewId="0">
      <selection activeCell="G15" sqref="G15"/>
    </sheetView>
  </sheetViews>
  <sheetFormatPr defaultColWidth="9.140625" defaultRowHeight="15.75" x14ac:dyDescent="0.25"/>
  <cols>
    <col min="1" max="1" width="6.7109375" style="1" customWidth="1"/>
    <col min="2" max="2" width="45.7109375" style="1" customWidth="1"/>
    <col min="3" max="3" width="35.140625" style="1" customWidth="1"/>
    <col min="4" max="4" width="13.7109375" style="1" customWidth="1"/>
    <col min="5" max="5" width="13.5703125" style="1" customWidth="1"/>
    <col min="6" max="6" width="12.140625" style="1" customWidth="1"/>
    <col min="7" max="7" width="11.7109375" style="1" customWidth="1"/>
    <col min="8" max="16384" width="9.140625" style="1"/>
  </cols>
  <sheetData>
    <row r="1" spans="1:7" ht="15.75" customHeight="1" x14ac:dyDescent="0.25">
      <c r="B1" s="4"/>
      <c r="C1" s="4"/>
      <c r="D1" s="4"/>
      <c r="E1" s="4" t="s">
        <v>115</v>
      </c>
      <c r="F1" s="4"/>
      <c r="G1" s="4"/>
    </row>
    <row r="2" spans="1:7" ht="15.75" customHeight="1" x14ac:dyDescent="0.25">
      <c r="B2" s="4"/>
      <c r="C2" s="4"/>
      <c r="D2" s="4"/>
      <c r="E2" s="4" t="s">
        <v>206</v>
      </c>
      <c r="F2" s="4"/>
      <c r="G2" s="4"/>
    </row>
    <row r="3" spans="1:7" ht="15.75" customHeight="1" x14ac:dyDescent="0.25">
      <c r="B3" s="4"/>
      <c r="C3" s="4"/>
      <c r="D3" s="4"/>
      <c r="E3" s="4" t="s">
        <v>367</v>
      </c>
      <c r="F3" s="4"/>
      <c r="G3" s="4"/>
    </row>
    <row r="4" spans="1:7" ht="15.75" customHeight="1" x14ac:dyDescent="0.25">
      <c r="B4" s="4"/>
      <c r="C4" s="4"/>
      <c r="D4" s="22"/>
      <c r="E4" s="4"/>
      <c r="F4" s="4"/>
    </row>
    <row r="5" spans="1:7" ht="47.25" customHeight="1" x14ac:dyDescent="0.25">
      <c r="A5" s="521" t="s">
        <v>391</v>
      </c>
      <c r="B5" s="521"/>
      <c r="C5" s="521"/>
      <c r="D5" s="521"/>
      <c r="E5" s="521"/>
      <c r="F5" s="521"/>
    </row>
    <row r="6" spans="1:7" ht="15.75" customHeight="1" x14ac:dyDescent="0.25">
      <c r="A6" s="298"/>
      <c r="B6" s="298"/>
      <c r="C6" s="298"/>
      <c r="D6" s="298"/>
      <c r="E6" s="298"/>
      <c r="F6" s="298"/>
    </row>
    <row r="7" spans="1:7" ht="15.75" customHeight="1" x14ac:dyDescent="0.25">
      <c r="B7" s="4"/>
      <c r="C7" s="295"/>
      <c r="D7" s="295"/>
      <c r="E7" s="13"/>
      <c r="F7" s="1" t="s">
        <v>92</v>
      </c>
    </row>
    <row r="8" spans="1:7" ht="31.5" customHeight="1" x14ac:dyDescent="0.25">
      <c r="A8" s="424" t="s">
        <v>366</v>
      </c>
      <c r="B8" s="469" t="s">
        <v>272</v>
      </c>
      <c r="C8" s="469" t="s">
        <v>157</v>
      </c>
      <c r="D8" s="417" t="s">
        <v>111</v>
      </c>
      <c r="E8" s="420" t="s">
        <v>202</v>
      </c>
      <c r="F8" s="421"/>
      <c r="G8" s="422"/>
    </row>
    <row r="9" spans="1:7" ht="15.75" customHeight="1" x14ac:dyDescent="0.25">
      <c r="A9" s="425"/>
      <c r="B9" s="470"/>
      <c r="C9" s="470"/>
      <c r="D9" s="418"/>
      <c r="E9" s="420" t="s">
        <v>203</v>
      </c>
      <c r="F9" s="422"/>
      <c r="G9" s="519" t="s">
        <v>204</v>
      </c>
    </row>
    <row r="10" spans="1:7" ht="31.5" customHeight="1" x14ac:dyDescent="0.25">
      <c r="A10" s="426"/>
      <c r="B10" s="471"/>
      <c r="C10" s="471"/>
      <c r="D10" s="419"/>
      <c r="E10" s="33" t="s">
        <v>180</v>
      </c>
      <c r="F10" s="34" t="s">
        <v>205</v>
      </c>
      <c r="G10" s="520"/>
    </row>
    <row r="11" spans="1:7" ht="15.75" customHeight="1" x14ac:dyDescent="0.25">
      <c r="A11" s="60" t="s">
        <v>116</v>
      </c>
      <c r="B11" s="297" t="s">
        <v>14</v>
      </c>
      <c r="C11" s="87"/>
      <c r="D11" s="296"/>
      <c r="E11" s="296"/>
      <c r="F11" s="36"/>
    </row>
    <row r="12" spans="1:7" ht="31.5" customHeight="1" x14ac:dyDescent="0.25">
      <c r="A12" s="82" t="s">
        <v>106</v>
      </c>
      <c r="B12" s="319" t="s">
        <v>339</v>
      </c>
      <c r="C12" s="447" t="s">
        <v>182</v>
      </c>
      <c r="D12" s="103">
        <f t="shared" ref="D12:D15" si="0">G12+E12</f>
        <v>26.6</v>
      </c>
      <c r="E12" s="102"/>
      <c r="F12" s="7"/>
      <c r="G12" s="14">
        <v>26.6</v>
      </c>
    </row>
    <row r="13" spans="1:7" ht="31.5" customHeight="1" x14ac:dyDescent="0.25">
      <c r="A13" s="82" t="s">
        <v>19</v>
      </c>
      <c r="B13" s="17" t="s">
        <v>341</v>
      </c>
      <c r="C13" s="448"/>
      <c r="D13" s="103">
        <f t="shared" si="0"/>
        <v>1</v>
      </c>
      <c r="E13" s="102"/>
      <c r="F13" s="7"/>
      <c r="G13" s="102">
        <v>1</v>
      </c>
    </row>
    <row r="14" spans="1:7" ht="36" customHeight="1" x14ac:dyDescent="0.25">
      <c r="A14" s="82" t="s">
        <v>20</v>
      </c>
      <c r="B14" s="17" t="s">
        <v>273</v>
      </c>
      <c r="C14" s="448"/>
      <c r="D14" s="103">
        <f t="shared" si="0"/>
        <v>17.3</v>
      </c>
      <c r="E14" s="102"/>
      <c r="F14" s="7"/>
      <c r="G14" s="102">
        <v>17.3</v>
      </c>
    </row>
    <row r="15" spans="1:7" ht="36.75" customHeight="1" x14ac:dyDescent="0.25">
      <c r="A15" s="82" t="s">
        <v>275</v>
      </c>
      <c r="B15" s="198" t="s">
        <v>276</v>
      </c>
      <c r="C15" s="476"/>
      <c r="D15" s="103">
        <f t="shared" si="0"/>
        <v>4.3</v>
      </c>
      <c r="E15" s="102"/>
      <c r="F15" s="7"/>
      <c r="G15" s="102">
        <v>4.3</v>
      </c>
    </row>
    <row r="16" spans="1:7" ht="15.75" customHeight="1" x14ac:dyDescent="0.25">
      <c r="A16" s="174"/>
      <c r="B16" s="137" t="s">
        <v>114</v>
      </c>
      <c r="C16" s="288"/>
      <c r="D16" s="288">
        <f>SUM(D12:D15)</f>
        <v>49.2</v>
      </c>
      <c r="E16" s="288">
        <f t="shared" ref="E16:G16" si="1">SUM(E12:E15)</f>
        <v>0</v>
      </c>
      <c r="F16" s="288">
        <f t="shared" si="1"/>
        <v>0</v>
      </c>
      <c r="G16" s="288">
        <f t="shared" si="1"/>
        <v>49.2</v>
      </c>
    </row>
    <row r="17" spans="1:7" ht="15.75" customHeight="1" x14ac:dyDescent="0.25">
      <c r="C17" s="109"/>
      <c r="D17" s="109"/>
    </row>
    <row r="18" spans="1:7" ht="15.75" customHeight="1" x14ac:dyDescent="0.25">
      <c r="A18" s="342"/>
      <c r="B18" s="342"/>
      <c r="C18" s="342"/>
      <c r="D18" s="359"/>
      <c r="E18" s="342"/>
      <c r="F18" s="342"/>
      <c r="G18" s="342"/>
    </row>
    <row r="21" spans="1:7" ht="15.75" customHeight="1" x14ac:dyDescent="0.25">
      <c r="B21" s="239"/>
    </row>
  </sheetData>
  <mergeCells count="9">
    <mergeCell ref="C12:C15"/>
    <mergeCell ref="A5:F5"/>
    <mergeCell ref="A8:A10"/>
    <mergeCell ref="B8:B10"/>
    <mergeCell ref="C8:C10"/>
    <mergeCell ref="D8:D10"/>
    <mergeCell ref="E8:G8"/>
    <mergeCell ref="E9:F9"/>
    <mergeCell ref="G9:G10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DB131"/>
  <sheetViews>
    <sheetView topLeftCell="A41" workbookViewId="0">
      <selection activeCell="D80" sqref="D80"/>
    </sheetView>
  </sheetViews>
  <sheetFormatPr defaultColWidth="9.140625" defaultRowHeight="15.75" x14ac:dyDescent="0.25"/>
  <cols>
    <col min="1" max="1" width="6.85546875" style="4" customWidth="1"/>
    <col min="2" max="2" width="44" style="4" customWidth="1"/>
    <col min="3" max="3" width="11.85546875" style="22" customWidth="1"/>
    <col min="4" max="4" width="11.140625" style="195" customWidth="1"/>
    <col min="5" max="5" width="13.7109375" style="4" customWidth="1"/>
    <col min="6" max="6" width="10.85546875" style="4" customWidth="1"/>
    <col min="7" max="16384" width="9.140625" style="4"/>
  </cols>
  <sheetData>
    <row r="1" spans="1:6" ht="15.75" customHeight="1" x14ac:dyDescent="0.25">
      <c r="C1" s="4" t="s">
        <v>115</v>
      </c>
      <c r="D1" s="4"/>
    </row>
    <row r="2" spans="1:6" ht="15.75" customHeight="1" x14ac:dyDescent="0.25">
      <c r="C2" s="4" t="s">
        <v>206</v>
      </c>
      <c r="D2" s="4"/>
    </row>
    <row r="3" spans="1:6" ht="13.5" customHeight="1" x14ac:dyDescent="0.25">
      <c r="C3" s="4" t="s">
        <v>367</v>
      </c>
      <c r="D3" s="4"/>
    </row>
    <row r="4" spans="1:6" ht="17.25" customHeight="1" x14ac:dyDescent="0.25">
      <c r="B4" s="15"/>
      <c r="C4" s="26"/>
    </row>
    <row r="5" spans="1:6" ht="14.25" customHeight="1" x14ac:dyDescent="0.25">
      <c r="A5" s="433" t="s">
        <v>372</v>
      </c>
      <c r="B5" s="433"/>
      <c r="C5" s="433"/>
      <c r="D5" s="433"/>
      <c r="E5" s="433"/>
      <c r="F5" s="433"/>
    </row>
    <row r="6" spans="1:6" ht="17.25" customHeight="1" x14ac:dyDescent="0.25">
      <c r="A6" s="434" t="s">
        <v>361</v>
      </c>
      <c r="B6" s="434"/>
      <c r="C6" s="434"/>
      <c r="D6" s="434"/>
      <c r="E6" s="434"/>
      <c r="F6" s="434"/>
    </row>
    <row r="7" spans="1:6" ht="17.25" customHeight="1" x14ac:dyDescent="0.25">
      <c r="A7" s="434" t="s">
        <v>362</v>
      </c>
      <c r="B7" s="522"/>
      <c r="C7" s="522"/>
      <c r="D7" s="522"/>
      <c r="E7" s="522"/>
      <c r="F7" s="522"/>
    </row>
    <row r="8" spans="1:6" ht="17.25" customHeight="1" x14ac:dyDescent="0.25">
      <c r="B8" s="24"/>
      <c r="C8" s="24"/>
      <c r="D8" s="196"/>
      <c r="E8" s="13"/>
      <c r="F8" s="119" t="s">
        <v>92</v>
      </c>
    </row>
    <row r="9" spans="1:6" s="197" customFormat="1" ht="19.5" customHeight="1" x14ac:dyDescent="0.25">
      <c r="A9" s="435" t="s">
        <v>366</v>
      </c>
      <c r="B9" s="438" t="s">
        <v>157</v>
      </c>
      <c r="C9" s="441" t="s">
        <v>111</v>
      </c>
      <c r="D9" s="420" t="s">
        <v>202</v>
      </c>
      <c r="E9" s="421"/>
      <c r="F9" s="422"/>
    </row>
    <row r="10" spans="1:6" s="197" customFormat="1" ht="15" customHeight="1" x14ac:dyDescent="0.25">
      <c r="A10" s="436"/>
      <c r="B10" s="439"/>
      <c r="C10" s="442"/>
      <c r="D10" s="420" t="s">
        <v>203</v>
      </c>
      <c r="E10" s="422"/>
      <c r="F10" s="412" t="s">
        <v>204</v>
      </c>
    </row>
    <row r="11" spans="1:6" s="197" customFormat="1" ht="48" customHeight="1" x14ac:dyDescent="0.25">
      <c r="A11" s="437"/>
      <c r="B11" s="440"/>
      <c r="C11" s="443"/>
      <c r="D11" s="33" t="s">
        <v>180</v>
      </c>
      <c r="E11" s="34" t="s">
        <v>205</v>
      </c>
      <c r="F11" s="413"/>
    </row>
    <row r="12" spans="1:6" s="197" customFormat="1" ht="25.5" customHeight="1" x14ac:dyDescent="0.25">
      <c r="A12" s="122" t="s">
        <v>116</v>
      </c>
      <c r="B12" s="88" t="s">
        <v>173</v>
      </c>
      <c r="C12" s="54"/>
      <c r="D12" s="54"/>
      <c r="E12" s="54"/>
      <c r="F12" s="55"/>
    </row>
    <row r="13" spans="1:6" ht="21.75" customHeight="1" x14ac:dyDescent="0.25">
      <c r="A13" s="86" t="s">
        <v>106</v>
      </c>
      <c r="B13" s="67" t="s">
        <v>182</v>
      </c>
      <c r="C13" s="115">
        <f>D13+F13</f>
        <v>3.4</v>
      </c>
      <c r="D13" s="69">
        <v>3.4</v>
      </c>
      <c r="E13" s="117"/>
      <c r="F13" s="69"/>
    </row>
    <row r="14" spans="1:6" s="197" customFormat="1" ht="18" hidden="1" customHeight="1" x14ac:dyDescent="0.25">
      <c r="A14" s="199" t="s">
        <v>19</v>
      </c>
      <c r="B14" s="67" t="s">
        <v>183</v>
      </c>
      <c r="C14" s="115">
        <f>D14+F14</f>
        <v>0</v>
      </c>
      <c r="D14" s="69"/>
      <c r="E14" s="117"/>
      <c r="F14" s="69"/>
    </row>
    <row r="15" spans="1:6" ht="40.5" hidden="1" customHeight="1" x14ac:dyDescent="0.25">
      <c r="A15" s="86" t="s">
        <v>20</v>
      </c>
      <c r="B15" s="198" t="s">
        <v>2</v>
      </c>
      <c r="C15" s="115">
        <f>D15+F15</f>
        <v>0</v>
      </c>
      <c r="D15" s="69"/>
      <c r="E15" s="117"/>
      <c r="F15" s="69"/>
    </row>
    <row r="16" spans="1:6" s="22" customFormat="1" ht="24.75" customHeight="1" x14ac:dyDescent="0.25">
      <c r="A16" s="120"/>
      <c r="B16" s="73" t="s">
        <v>111</v>
      </c>
      <c r="C16" s="116">
        <f>SUM(C13:C15)</f>
        <v>3.4</v>
      </c>
      <c r="D16" s="116">
        <f>SUM(D13:D15)</f>
        <v>3.4</v>
      </c>
      <c r="E16" s="116">
        <f>SUM(E13:E15)</f>
        <v>0</v>
      </c>
      <c r="F16" s="116">
        <f>SUM(F13:F15)</f>
        <v>0</v>
      </c>
    </row>
    <row r="17" spans="1:106" s="22" customFormat="1" ht="31.5" customHeight="1" x14ac:dyDescent="0.25">
      <c r="A17" s="80" t="s">
        <v>117</v>
      </c>
      <c r="B17" s="89" t="s">
        <v>158</v>
      </c>
      <c r="C17" s="104"/>
      <c r="D17" s="104"/>
      <c r="E17" s="104"/>
      <c r="F17" s="107"/>
    </row>
    <row r="18" spans="1:106" ht="36.75" customHeight="1" x14ac:dyDescent="0.25">
      <c r="A18" s="86" t="s">
        <v>31</v>
      </c>
      <c r="B18" s="200" t="s">
        <v>176</v>
      </c>
      <c r="C18" s="115">
        <f>D18+F18</f>
        <v>7.3</v>
      </c>
      <c r="D18" s="69">
        <v>7.3</v>
      </c>
      <c r="E18" s="117"/>
      <c r="F18" s="69"/>
    </row>
    <row r="19" spans="1:106" ht="35.25" customHeight="1" x14ac:dyDescent="0.25">
      <c r="A19" s="86" t="s">
        <v>32</v>
      </c>
      <c r="B19" s="200" t="s">
        <v>3</v>
      </c>
      <c r="C19" s="115">
        <f>D19+F19</f>
        <v>0.2</v>
      </c>
      <c r="D19" s="69">
        <v>0.2</v>
      </c>
      <c r="E19" s="117"/>
      <c r="F19" s="69"/>
    </row>
    <row r="20" spans="1:106" ht="45" customHeight="1" x14ac:dyDescent="0.25">
      <c r="A20" s="86" t="s">
        <v>33</v>
      </c>
      <c r="B20" s="200" t="s">
        <v>112</v>
      </c>
      <c r="C20" s="115">
        <f>D20+F20</f>
        <v>0.2</v>
      </c>
      <c r="D20" s="69">
        <v>0.2</v>
      </c>
      <c r="E20" s="117"/>
      <c r="F20" s="69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</row>
    <row r="21" spans="1:106" ht="44.25" customHeight="1" x14ac:dyDescent="0.25">
      <c r="A21" s="86" t="s">
        <v>34</v>
      </c>
      <c r="B21" s="200" t="s">
        <v>11</v>
      </c>
      <c r="C21" s="115">
        <f t="shared" ref="C21:C35" si="0">D21</f>
        <v>1.2</v>
      </c>
      <c r="D21" s="69">
        <v>1.2</v>
      </c>
      <c r="E21" s="117"/>
      <c r="F21" s="69"/>
    </row>
    <row r="22" spans="1:106" ht="30" customHeight="1" x14ac:dyDescent="0.25">
      <c r="A22" s="86" t="s">
        <v>35</v>
      </c>
      <c r="B22" s="200" t="s">
        <v>196</v>
      </c>
      <c r="C22" s="115">
        <f t="shared" si="0"/>
        <v>2.2999999999999998</v>
      </c>
      <c r="D22" s="69">
        <v>2.2999999999999998</v>
      </c>
      <c r="E22" s="117"/>
      <c r="F22" s="69"/>
    </row>
    <row r="23" spans="1:106" ht="39.75" customHeight="1" x14ac:dyDescent="0.25">
      <c r="A23" s="86" t="s">
        <v>36</v>
      </c>
      <c r="B23" s="200" t="s">
        <v>113</v>
      </c>
      <c r="C23" s="115">
        <f>D23+F23</f>
        <v>3.5</v>
      </c>
      <c r="D23" s="69">
        <v>3.5</v>
      </c>
      <c r="E23" s="117"/>
      <c r="F23" s="69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</row>
    <row r="24" spans="1:106" s="13" customFormat="1" ht="41.25" customHeight="1" x14ac:dyDescent="0.25">
      <c r="A24" s="86" t="s">
        <v>37</v>
      </c>
      <c r="B24" s="200" t="s">
        <v>235</v>
      </c>
      <c r="C24" s="115">
        <f t="shared" si="0"/>
        <v>1.7</v>
      </c>
      <c r="D24" s="69">
        <v>1.7</v>
      </c>
      <c r="E24" s="117"/>
      <c r="F24" s="69"/>
    </row>
    <row r="25" spans="1:106" ht="29.25" customHeight="1" x14ac:dyDescent="0.25">
      <c r="A25" s="86" t="s">
        <v>38</v>
      </c>
      <c r="B25" s="200" t="s">
        <v>197</v>
      </c>
      <c r="C25" s="115">
        <f t="shared" si="0"/>
        <v>6.8</v>
      </c>
      <c r="D25" s="69">
        <v>6.8</v>
      </c>
      <c r="E25" s="117"/>
      <c r="F25" s="69"/>
    </row>
    <row r="26" spans="1:106" ht="30.75" customHeight="1" x14ac:dyDescent="0.25">
      <c r="A26" s="86" t="s">
        <v>39</v>
      </c>
      <c r="B26" s="200" t="s">
        <v>108</v>
      </c>
      <c r="C26" s="115">
        <f t="shared" si="0"/>
        <v>10.199999999999999</v>
      </c>
      <c r="D26" s="69">
        <v>10.199999999999999</v>
      </c>
      <c r="E26" s="117"/>
      <c r="F26" s="69"/>
    </row>
    <row r="27" spans="1:106" ht="39.75" customHeight="1" x14ac:dyDescent="0.25">
      <c r="A27" s="86" t="s">
        <v>40</v>
      </c>
      <c r="B27" s="200" t="s">
        <v>159</v>
      </c>
      <c r="C27" s="115">
        <f t="shared" si="0"/>
        <v>8</v>
      </c>
      <c r="D27" s="69">
        <v>8</v>
      </c>
      <c r="E27" s="117"/>
      <c r="F27" s="69"/>
    </row>
    <row r="28" spans="1:106" ht="36" customHeight="1" x14ac:dyDescent="0.25">
      <c r="A28" s="86" t="s">
        <v>41</v>
      </c>
      <c r="B28" s="200" t="s">
        <v>160</v>
      </c>
      <c r="C28" s="115">
        <f t="shared" si="0"/>
        <v>0.7</v>
      </c>
      <c r="D28" s="69">
        <v>0.7</v>
      </c>
      <c r="E28" s="117"/>
      <c r="F28" s="69"/>
    </row>
    <row r="29" spans="1:106" ht="45.75" customHeight="1" x14ac:dyDescent="0.25">
      <c r="A29" s="86" t="s">
        <v>42</v>
      </c>
      <c r="B29" s="200" t="s">
        <v>109</v>
      </c>
      <c r="C29" s="115">
        <f>D29+F29</f>
        <v>12.7</v>
      </c>
      <c r="D29" s="69">
        <v>12.7</v>
      </c>
      <c r="E29" s="117"/>
      <c r="F29" s="69"/>
    </row>
    <row r="30" spans="1:106" ht="40.5" customHeight="1" x14ac:dyDescent="0.25">
      <c r="A30" s="86" t="s">
        <v>4</v>
      </c>
      <c r="B30" s="200" t="s">
        <v>110</v>
      </c>
      <c r="C30" s="115">
        <f t="shared" si="0"/>
        <v>0</v>
      </c>
      <c r="D30" s="69"/>
      <c r="E30" s="117"/>
      <c r="F30" s="69"/>
    </row>
    <row r="31" spans="1:106" ht="35.25" customHeight="1" x14ac:dyDescent="0.25">
      <c r="A31" s="86" t="s">
        <v>43</v>
      </c>
      <c r="B31" s="200" t="s">
        <v>12</v>
      </c>
      <c r="C31" s="115">
        <f t="shared" si="0"/>
        <v>0.3</v>
      </c>
      <c r="D31" s="69">
        <v>0.3</v>
      </c>
      <c r="E31" s="117"/>
      <c r="F31" s="69"/>
    </row>
    <row r="32" spans="1:106" ht="30" customHeight="1" x14ac:dyDescent="0.25">
      <c r="A32" s="86" t="s">
        <v>5</v>
      </c>
      <c r="B32" s="200" t="s">
        <v>233</v>
      </c>
      <c r="C32" s="115">
        <f>D32+F32</f>
        <v>3</v>
      </c>
      <c r="D32" s="69">
        <v>3</v>
      </c>
      <c r="E32" s="117"/>
      <c r="F32" s="69"/>
    </row>
    <row r="33" spans="1:6" ht="43.5" customHeight="1" x14ac:dyDescent="0.25">
      <c r="A33" s="86" t="s">
        <v>6</v>
      </c>
      <c r="B33" s="200" t="s">
        <v>198</v>
      </c>
      <c r="C33" s="115">
        <f t="shared" si="0"/>
        <v>1</v>
      </c>
      <c r="D33" s="69">
        <v>1</v>
      </c>
      <c r="E33" s="117"/>
      <c r="F33" s="69"/>
    </row>
    <row r="34" spans="1:6" ht="29.25" hidden="1" customHeight="1" x14ac:dyDescent="0.25">
      <c r="A34" s="86" t="s">
        <v>10</v>
      </c>
      <c r="B34" s="200" t="s">
        <v>254</v>
      </c>
      <c r="C34" s="115">
        <f t="shared" si="0"/>
        <v>0</v>
      </c>
      <c r="D34" s="69"/>
      <c r="E34" s="117"/>
      <c r="F34" s="69"/>
    </row>
    <row r="35" spans="1:6" ht="27.75" customHeight="1" x14ac:dyDescent="0.25">
      <c r="A35" s="86" t="s">
        <v>7</v>
      </c>
      <c r="B35" s="200" t="s">
        <v>161</v>
      </c>
      <c r="C35" s="115">
        <f t="shared" si="0"/>
        <v>2</v>
      </c>
      <c r="D35" s="69">
        <v>2</v>
      </c>
      <c r="E35" s="117"/>
      <c r="F35" s="69"/>
    </row>
    <row r="36" spans="1:6" ht="30.75" customHeight="1" x14ac:dyDescent="0.25">
      <c r="A36" s="86" t="s">
        <v>244</v>
      </c>
      <c r="B36" s="200" t="s">
        <v>247</v>
      </c>
      <c r="C36" s="115">
        <f>D36+F36</f>
        <v>4</v>
      </c>
      <c r="D36" s="69">
        <v>4</v>
      </c>
      <c r="E36" s="117"/>
      <c r="F36" s="69"/>
    </row>
    <row r="37" spans="1:6" s="22" customFormat="1" ht="18.75" customHeight="1" x14ac:dyDescent="0.25">
      <c r="A37" s="120"/>
      <c r="B37" s="201" t="s">
        <v>111</v>
      </c>
      <c r="C37" s="116">
        <f>SUM(C18:C36)</f>
        <v>65.099999999999994</v>
      </c>
      <c r="D37" s="116">
        <f>SUM(D18:D36)</f>
        <v>65.099999999999994</v>
      </c>
      <c r="E37" s="116">
        <f>SUM(E18:E36)</f>
        <v>0</v>
      </c>
      <c r="F37" s="116">
        <f>SUM(F18:F36)</f>
        <v>0</v>
      </c>
    </row>
    <row r="38" spans="1:6" s="22" customFormat="1" ht="18.75" customHeight="1" x14ac:dyDescent="0.25">
      <c r="A38" s="80" t="s">
        <v>118</v>
      </c>
      <c r="B38" s="48" t="s">
        <v>128</v>
      </c>
      <c r="C38" s="104"/>
      <c r="D38" s="104"/>
      <c r="E38" s="104"/>
      <c r="F38" s="107"/>
    </row>
    <row r="39" spans="1:6" ht="27.75" hidden="1" customHeight="1" x14ac:dyDescent="0.25">
      <c r="A39" s="86" t="s">
        <v>44</v>
      </c>
      <c r="B39" s="202" t="s">
        <v>13</v>
      </c>
      <c r="C39" s="115">
        <f>D39</f>
        <v>0</v>
      </c>
      <c r="D39" s="69"/>
      <c r="E39" s="117"/>
      <c r="F39" s="69"/>
    </row>
    <row r="40" spans="1:6" ht="36" customHeight="1" x14ac:dyDescent="0.25">
      <c r="A40" s="86" t="s">
        <v>44</v>
      </c>
      <c r="B40" s="200" t="s">
        <v>162</v>
      </c>
      <c r="C40" s="115">
        <f>D40+F40</f>
        <v>5.5</v>
      </c>
      <c r="D40" s="69">
        <v>5.5</v>
      </c>
      <c r="E40" s="117"/>
      <c r="F40" s="69"/>
    </row>
    <row r="41" spans="1:6" ht="29.25" customHeight="1" x14ac:dyDescent="0.25">
      <c r="A41" s="86" t="s">
        <v>45</v>
      </c>
      <c r="B41" s="202" t="s">
        <v>163</v>
      </c>
      <c r="C41" s="115">
        <f t="shared" ref="C41:C47" si="1">D41+F41</f>
        <v>0.7</v>
      </c>
      <c r="D41" s="69">
        <v>0.7</v>
      </c>
      <c r="E41" s="117"/>
      <c r="F41" s="69"/>
    </row>
    <row r="42" spans="1:6" ht="26.25" customHeight="1" x14ac:dyDescent="0.25">
      <c r="A42" s="86" t="s">
        <v>46</v>
      </c>
      <c r="B42" s="202" t="s">
        <v>164</v>
      </c>
      <c r="C42" s="115">
        <f t="shared" si="1"/>
        <v>2.7</v>
      </c>
      <c r="D42" s="69">
        <v>2.7</v>
      </c>
      <c r="E42" s="117"/>
      <c r="F42" s="69"/>
    </row>
    <row r="43" spans="1:6" ht="23.25" customHeight="1" x14ac:dyDescent="0.25">
      <c r="A43" s="86" t="s">
        <v>47</v>
      </c>
      <c r="B43" s="74" t="s">
        <v>165</v>
      </c>
      <c r="C43" s="115">
        <f t="shared" si="1"/>
        <v>0.3</v>
      </c>
      <c r="D43" s="69">
        <v>0.3</v>
      </c>
      <c r="E43" s="117"/>
      <c r="F43" s="69"/>
    </row>
    <row r="44" spans="1:6" ht="27.75" customHeight="1" x14ac:dyDescent="0.25">
      <c r="A44" s="86" t="s">
        <v>48</v>
      </c>
      <c r="B44" s="74" t="s">
        <v>166</v>
      </c>
      <c r="C44" s="115">
        <f t="shared" si="1"/>
        <v>0.5</v>
      </c>
      <c r="D44" s="69">
        <v>0.5</v>
      </c>
      <c r="E44" s="117"/>
      <c r="F44" s="69"/>
    </row>
    <row r="45" spans="1:6" ht="33.75" customHeight="1" x14ac:dyDescent="0.25">
      <c r="A45" s="86" t="s">
        <v>49</v>
      </c>
      <c r="B45" s="74" t="s">
        <v>167</v>
      </c>
      <c r="C45" s="115">
        <f t="shared" si="1"/>
        <v>1.4</v>
      </c>
      <c r="D45" s="69">
        <v>1.4</v>
      </c>
      <c r="E45" s="117"/>
      <c r="F45" s="69"/>
    </row>
    <row r="46" spans="1:6" ht="24.75" hidden="1" customHeight="1" x14ac:dyDescent="0.25">
      <c r="A46" s="86" t="s">
        <v>51</v>
      </c>
      <c r="B46" s="74" t="s">
        <v>168</v>
      </c>
      <c r="C46" s="115">
        <f t="shared" si="1"/>
        <v>0</v>
      </c>
      <c r="D46" s="69"/>
      <c r="E46" s="117"/>
      <c r="F46" s="69"/>
    </row>
    <row r="47" spans="1:6" ht="29.25" customHeight="1" x14ac:dyDescent="0.25">
      <c r="A47" s="86" t="s">
        <v>50</v>
      </c>
      <c r="B47" s="74" t="s">
        <v>169</v>
      </c>
      <c r="C47" s="115">
        <f t="shared" si="1"/>
        <v>0.3</v>
      </c>
      <c r="D47" s="69">
        <v>0.3</v>
      </c>
      <c r="E47" s="117"/>
      <c r="F47" s="69"/>
    </row>
    <row r="48" spans="1:6" s="22" customFormat="1" ht="18" customHeight="1" x14ac:dyDescent="0.25">
      <c r="A48" s="120"/>
      <c r="B48" s="201" t="s">
        <v>111</v>
      </c>
      <c r="C48" s="116">
        <f>SUM(C39:C47)</f>
        <v>11.400000000000002</v>
      </c>
      <c r="D48" s="116">
        <f>SUM(D39:D47)</f>
        <v>11.400000000000002</v>
      </c>
      <c r="E48" s="116">
        <f>SUM(E39:E47)</f>
        <v>0</v>
      </c>
      <c r="F48" s="116">
        <f>SUM(F39:F47)</f>
        <v>0</v>
      </c>
    </row>
    <row r="49" spans="1:6" s="22" customFormat="1" ht="18" customHeight="1" x14ac:dyDescent="0.25">
      <c r="A49" s="80" t="s">
        <v>119</v>
      </c>
      <c r="B49" s="48" t="s">
        <v>170</v>
      </c>
      <c r="C49" s="104"/>
      <c r="D49" s="104"/>
      <c r="E49" s="104"/>
      <c r="F49" s="107"/>
    </row>
    <row r="50" spans="1:6" ht="29.25" customHeight="1" x14ac:dyDescent="0.25">
      <c r="A50" s="86" t="s">
        <v>52</v>
      </c>
      <c r="B50" s="202" t="s">
        <v>182</v>
      </c>
      <c r="C50" s="115">
        <f>D50+F50</f>
        <v>97.1</v>
      </c>
      <c r="D50" s="69">
        <v>97.1</v>
      </c>
      <c r="E50" s="69"/>
      <c r="F50" s="69"/>
    </row>
    <row r="51" spans="1:6" ht="33.75" customHeight="1" x14ac:dyDescent="0.25">
      <c r="A51" s="86" t="s">
        <v>53</v>
      </c>
      <c r="B51" s="202" t="s">
        <v>171</v>
      </c>
      <c r="C51" s="115">
        <f>D51+F51</f>
        <v>0.6</v>
      </c>
      <c r="D51" s="69">
        <v>0.6</v>
      </c>
      <c r="E51" s="69"/>
      <c r="F51" s="69"/>
    </row>
    <row r="52" spans="1:6" ht="28.5" hidden="1" customHeight="1" x14ac:dyDescent="0.25">
      <c r="A52" s="86" t="s">
        <v>54</v>
      </c>
      <c r="B52" s="63" t="s">
        <v>198</v>
      </c>
      <c r="C52" s="115">
        <f>D52</f>
        <v>0</v>
      </c>
      <c r="D52" s="69"/>
      <c r="E52" s="69"/>
      <c r="F52" s="69"/>
    </row>
    <row r="53" spans="1:6" s="22" customFormat="1" ht="18" customHeight="1" x14ac:dyDescent="0.25">
      <c r="A53" s="120"/>
      <c r="B53" s="73" t="s">
        <v>111</v>
      </c>
      <c r="C53" s="116">
        <f>SUM(C50:C52)</f>
        <v>97.699999999999989</v>
      </c>
      <c r="D53" s="116">
        <f>SUM(D50:D52)</f>
        <v>97.699999999999989</v>
      </c>
      <c r="E53" s="116">
        <f>SUM(E50:E52)</f>
        <v>0</v>
      </c>
      <c r="F53" s="116">
        <f>SUM(F50:F51)</f>
        <v>0</v>
      </c>
    </row>
    <row r="54" spans="1:6" s="22" customFormat="1" ht="21.75" hidden="1" customHeight="1" x14ac:dyDescent="0.25">
      <c r="A54" s="80" t="s">
        <v>120</v>
      </c>
      <c r="B54" s="10" t="s">
        <v>284</v>
      </c>
      <c r="C54" s="115"/>
      <c r="D54" s="115"/>
      <c r="E54" s="115"/>
      <c r="F54" s="115"/>
    </row>
    <row r="55" spans="1:6" s="22" customFormat="1" ht="21.75" hidden="1" customHeight="1" x14ac:dyDescent="0.25">
      <c r="A55" s="86" t="s">
        <v>56</v>
      </c>
      <c r="B55" s="56" t="s">
        <v>182</v>
      </c>
      <c r="C55" s="115"/>
      <c r="D55" s="69"/>
      <c r="E55" s="69"/>
      <c r="F55" s="115"/>
    </row>
    <row r="56" spans="1:6" s="22" customFormat="1" ht="21.75" hidden="1" customHeight="1" x14ac:dyDescent="0.25">
      <c r="A56" s="120"/>
      <c r="B56" s="72" t="s">
        <v>111</v>
      </c>
      <c r="C56" s="116"/>
      <c r="D56" s="116"/>
      <c r="E56" s="116"/>
      <c r="F56" s="116"/>
    </row>
    <row r="57" spans="1:6" s="22" customFormat="1" ht="18" hidden="1" customHeight="1" x14ac:dyDescent="0.25">
      <c r="A57" s="80" t="s">
        <v>123</v>
      </c>
      <c r="B57" s="96" t="s">
        <v>130</v>
      </c>
      <c r="C57" s="104"/>
      <c r="D57" s="104"/>
      <c r="E57" s="104"/>
      <c r="F57" s="107"/>
    </row>
    <row r="58" spans="1:6" ht="31.5" hidden="1" customHeight="1" x14ac:dyDescent="0.25">
      <c r="A58" s="86" t="s">
        <v>139</v>
      </c>
      <c r="B58" s="67" t="s">
        <v>182</v>
      </c>
      <c r="C58" s="115">
        <f>D58</f>
        <v>0</v>
      </c>
      <c r="D58" s="69"/>
      <c r="E58" s="69"/>
      <c r="F58" s="69"/>
    </row>
    <row r="59" spans="1:6" ht="19.5" hidden="1" customHeight="1" x14ac:dyDescent="0.25">
      <c r="A59" s="86"/>
      <c r="B59" s="67" t="s">
        <v>259</v>
      </c>
      <c r="C59" s="115">
        <v>60</v>
      </c>
      <c r="D59" s="69"/>
      <c r="E59" s="69"/>
      <c r="F59" s="69"/>
    </row>
    <row r="60" spans="1:6" s="22" customFormat="1" ht="17.25" hidden="1" customHeight="1" x14ac:dyDescent="0.25">
      <c r="A60" s="120"/>
      <c r="B60" s="73" t="s">
        <v>111</v>
      </c>
      <c r="C60" s="116">
        <f>SUM(C58)</f>
        <v>0</v>
      </c>
      <c r="D60" s="116">
        <f>SUM(D58)</f>
        <v>0</v>
      </c>
      <c r="E60" s="116"/>
      <c r="F60" s="116"/>
    </row>
    <row r="61" spans="1:6" s="22" customFormat="1" ht="24" customHeight="1" x14ac:dyDescent="0.25">
      <c r="A61" s="80" t="s">
        <v>120</v>
      </c>
      <c r="B61" s="96" t="s">
        <v>132</v>
      </c>
      <c r="C61" s="104"/>
      <c r="D61" s="104"/>
      <c r="E61" s="104"/>
      <c r="F61" s="107"/>
    </row>
    <row r="62" spans="1:6" ht="27" hidden="1" customHeight="1" x14ac:dyDescent="0.25">
      <c r="A62" s="86" t="s">
        <v>56</v>
      </c>
      <c r="B62" s="67" t="s">
        <v>182</v>
      </c>
      <c r="C62" s="115">
        <f>D62</f>
        <v>0</v>
      </c>
      <c r="D62" s="69"/>
      <c r="E62" s="69"/>
      <c r="F62" s="69"/>
    </row>
    <row r="63" spans="1:6" ht="41.25" customHeight="1" x14ac:dyDescent="0.25">
      <c r="A63" s="86" t="s">
        <v>56</v>
      </c>
      <c r="B63" s="198" t="s">
        <v>172</v>
      </c>
      <c r="C63" s="115">
        <f>D63</f>
        <v>0.2</v>
      </c>
      <c r="D63" s="69">
        <v>0.2</v>
      </c>
      <c r="E63" s="69"/>
      <c r="F63" s="69"/>
    </row>
    <row r="64" spans="1:6" s="22" customFormat="1" ht="18" customHeight="1" x14ac:dyDescent="0.25">
      <c r="A64" s="120"/>
      <c r="B64" s="73" t="s">
        <v>111</v>
      </c>
      <c r="C64" s="116">
        <f>SUM(C62:C63)</f>
        <v>0.2</v>
      </c>
      <c r="D64" s="116">
        <f>SUM(D62:D63)</f>
        <v>0.2</v>
      </c>
      <c r="E64" s="116">
        <f>SUM(E62:E63)</f>
        <v>0</v>
      </c>
      <c r="F64" s="116"/>
    </row>
    <row r="65" spans="1:6" s="22" customFormat="1" ht="18" hidden="1" customHeight="1" x14ac:dyDescent="0.25">
      <c r="A65" s="80" t="s">
        <v>125</v>
      </c>
      <c r="B65" s="96" t="s">
        <v>207</v>
      </c>
      <c r="C65" s="104"/>
      <c r="D65" s="104"/>
      <c r="E65" s="104"/>
      <c r="F65" s="107"/>
    </row>
    <row r="66" spans="1:6" ht="29.25" hidden="1" customHeight="1" x14ac:dyDescent="0.25">
      <c r="A66" s="86" t="s">
        <v>142</v>
      </c>
      <c r="B66" s="67" t="s">
        <v>182</v>
      </c>
      <c r="C66" s="115">
        <f>D66+F66</f>
        <v>0</v>
      </c>
      <c r="D66" s="69"/>
      <c r="E66" s="69"/>
      <c r="F66" s="69"/>
    </row>
    <row r="67" spans="1:6" s="22" customFormat="1" ht="18" hidden="1" customHeight="1" x14ac:dyDescent="0.25">
      <c r="A67" s="120"/>
      <c r="B67" s="73" t="s">
        <v>111</v>
      </c>
      <c r="C67" s="116">
        <f>SUM(C66)</f>
        <v>0</v>
      </c>
      <c r="D67" s="116">
        <f>SUM(D66)</f>
        <v>0</v>
      </c>
      <c r="E67" s="116"/>
      <c r="F67" s="116">
        <f>SUM(F66)</f>
        <v>0</v>
      </c>
    </row>
    <row r="68" spans="1:6" s="22" customFormat="1" ht="18" hidden="1" customHeight="1" x14ac:dyDescent="0.25">
      <c r="A68" s="80" t="s">
        <v>126</v>
      </c>
      <c r="B68" s="96" t="s">
        <v>129</v>
      </c>
      <c r="C68" s="104"/>
      <c r="D68" s="104"/>
      <c r="E68" s="104"/>
      <c r="F68" s="107"/>
    </row>
    <row r="69" spans="1:6" s="22" customFormat="1" ht="32.25" hidden="1" customHeight="1" x14ac:dyDescent="0.25">
      <c r="A69" s="86" t="s">
        <v>143</v>
      </c>
      <c r="B69" s="67" t="s">
        <v>182</v>
      </c>
      <c r="C69" s="115">
        <f>D69+F69</f>
        <v>0</v>
      </c>
      <c r="D69" s="69"/>
      <c r="E69" s="69"/>
      <c r="F69" s="69"/>
    </row>
    <row r="70" spans="1:6" s="22" customFormat="1" ht="24" hidden="1" customHeight="1" x14ac:dyDescent="0.25">
      <c r="A70" s="120"/>
      <c r="B70" s="73" t="s">
        <v>111</v>
      </c>
      <c r="C70" s="116">
        <f>SUM(C69)</f>
        <v>0</v>
      </c>
      <c r="D70" s="116">
        <f>SUM(D69)</f>
        <v>0</v>
      </c>
      <c r="E70" s="116"/>
      <c r="F70" s="116">
        <f>SUM(F69)</f>
        <v>0</v>
      </c>
    </row>
    <row r="71" spans="1:6" s="22" customFormat="1" ht="21.75" customHeight="1" x14ac:dyDescent="0.25">
      <c r="A71" s="80" t="s">
        <v>121</v>
      </c>
      <c r="B71" s="444" t="s">
        <v>207</v>
      </c>
      <c r="C71" s="445"/>
      <c r="D71" s="445"/>
      <c r="E71" s="104"/>
      <c r="F71" s="107"/>
    </row>
    <row r="72" spans="1:6" s="22" customFormat="1" ht="21" customHeight="1" x14ac:dyDescent="0.25">
      <c r="A72" s="86" t="s">
        <v>57</v>
      </c>
      <c r="B72" s="67" t="s">
        <v>182</v>
      </c>
      <c r="C72" s="115">
        <f>D72+F72</f>
        <v>0.7</v>
      </c>
      <c r="D72" s="69">
        <v>0.7</v>
      </c>
      <c r="E72" s="69"/>
      <c r="F72" s="69"/>
    </row>
    <row r="73" spans="1:6" s="22" customFormat="1" ht="21.75" customHeight="1" x14ac:dyDescent="0.25">
      <c r="A73" s="120"/>
      <c r="B73" s="73" t="s">
        <v>111</v>
      </c>
      <c r="C73" s="116">
        <f>SUM(C72:C72)</f>
        <v>0.7</v>
      </c>
      <c r="D73" s="116">
        <f>SUM(D72:D72)</f>
        <v>0.7</v>
      </c>
      <c r="E73" s="116">
        <f>SUM(E72:E72)</f>
        <v>0</v>
      </c>
      <c r="F73" s="116">
        <f>SUM(F72:F72)</f>
        <v>0</v>
      </c>
    </row>
    <row r="74" spans="1:6" s="22" customFormat="1" ht="21.75" customHeight="1" x14ac:dyDescent="0.25">
      <c r="A74" s="83" t="s">
        <v>122</v>
      </c>
      <c r="B74" s="265" t="s">
        <v>97</v>
      </c>
      <c r="C74" s="115"/>
      <c r="D74" s="115"/>
      <c r="E74" s="115"/>
      <c r="F74" s="115"/>
    </row>
    <row r="75" spans="1:6" s="22" customFormat="1" ht="21.75" customHeight="1" x14ac:dyDescent="0.25">
      <c r="A75" s="82" t="s">
        <v>65</v>
      </c>
      <c r="B75" s="63" t="s">
        <v>187</v>
      </c>
      <c r="C75" s="115">
        <f>D75+F75</f>
        <v>0.4</v>
      </c>
      <c r="D75" s="69">
        <v>0.4</v>
      </c>
      <c r="E75" s="115"/>
      <c r="F75" s="115"/>
    </row>
    <row r="76" spans="1:6" s="22" customFormat="1" ht="21.75" customHeight="1" x14ac:dyDescent="0.25">
      <c r="A76" s="82" t="s">
        <v>75</v>
      </c>
      <c r="B76" s="63" t="s">
        <v>250</v>
      </c>
      <c r="C76" s="115">
        <f t="shared" ref="C76:C85" si="2">D76+F76</f>
        <v>2.4</v>
      </c>
      <c r="D76" s="69">
        <v>2.4</v>
      </c>
      <c r="E76" s="115"/>
      <c r="F76" s="115"/>
    </row>
    <row r="77" spans="1:6" s="22" customFormat="1" ht="21.75" customHeight="1" x14ac:dyDescent="0.25">
      <c r="A77" s="82" t="s">
        <v>377</v>
      </c>
      <c r="B77" s="63" t="s">
        <v>188</v>
      </c>
      <c r="C77" s="115">
        <f t="shared" si="2"/>
        <v>0.9</v>
      </c>
      <c r="D77" s="69">
        <v>0.9</v>
      </c>
      <c r="E77" s="115"/>
      <c r="F77" s="115"/>
    </row>
    <row r="78" spans="1:6" s="22" customFormat="1" ht="21.75" customHeight="1" x14ac:dyDescent="0.25">
      <c r="A78" s="82" t="s">
        <v>378</v>
      </c>
      <c r="B78" s="63" t="s">
        <v>200</v>
      </c>
      <c r="C78" s="115">
        <f t="shared" si="2"/>
        <v>0.5</v>
      </c>
      <c r="D78" s="69">
        <v>0.5</v>
      </c>
      <c r="E78" s="115"/>
      <c r="F78" s="115"/>
    </row>
    <row r="79" spans="1:6" s="22" customFormat="1" ht="21.75" customHeight="1" x14ac:dyDescent="0.25">
      <c r="A79" s="82" t="s">
        <v>379</v>
      </c>
      <c r="B79" s="63" t="s">
        <v>191</v>
      </c>
      <c r="C79" s="115">
        <f t="shared" si="2"/>
        <v>0.9</v>
      </c>
      <c r="D79" s="69">
        <v>0.9</v>
      </c>
      <c r="E79" s="115"/>
      <c r="F79" s="69"/>
    </row>
    <row r="80" spans="1:6" s="22" customFormat="1" ht="21.75" customHeight="1" x14ac:dyDescent="0.25">
      <c r="A80" s="82" t="s">
        <v>380</v>
      </c>
      <c r="B80" s="63" t="s">
        <v>192</v>
      </c>
      <c r="C80" s="115">
        <f t="shared" si="2"/>
        <v>0.5</v>
      </c>
      <c r="D80" s="69">
        <v>0.5</v>
      </c>
      <c r="E80" s="115"/>
      <c r="F80" s="69"/>
    </row>
    <row r="81" spans="1:8" s="22" customFormat="1" ht="21.75" customHeight="1" x14ac:dyDescent="0.25">
      <c r="A81" s="82" t="s">
        <v>381</v>
      </c>
      <c r="B81" s="63" t="s">
        <v>193</v>
      </c>
      <c r="C81" s="115">
        <f t="shared" si="2"/>
        <v>1.5</v>
      </c>
      <c r="D81" s="69">
        <v>1.5</v>
      </c>
      <c r="E81" s="115"/>
      <c r="F81" s="69"/>
    </row>
    <row r="82" spans="1:8" s="22" customFormat="1" ht="21.75" customHeight="1" x14ac:dyDescent="0.25">
      <c r="A82" s="82" t="s">
        <v>382</v>
      </c>
      <c r="B82" s="63" t="s">
        <v>194</v>
      </c>
      <c r="C82" s="115">
        <f t="shared" si="2"/>
        <v>2.9</v>
      </c>
      <c r="D82" s="69">
        <v>2.9</v>
      </c>
      <c r="E82" s="115"/>
      <c r="F82" s="69"/>
    </row>
    <row r="83" spans="1:8" s="22" customFormat="1" ht="21.75" customHeight="1" x14ac:dyDescent="0.25">
      <c r="A83" s="82" t="s">
        <v>383</v>
      </c>
      <c r="B83" s="63" t="s">
        <v>195</v>
      </c>
      <c r="C83" s="115">
        <f t="shared" si="2"/>
        <v>1.4</v>
      </c>
      <c r="D83" s="69">
        <v>1.4</v>
      </c>
      <c r="E83" s="115"/>
      <c r="F83" s="69"/>
    </row>
    <row r="84" spans="1:8" s="22" customFormat="1" ht="21.75" customHeight="1" x14ac:dyDescent="0.25">
      <c r="A84" s="82" t="s">
        <v>384</v>
      </c>
      <c r="B84" s="63" t="s">
        <v>251</v>
      </c>
      <c r="C84" s="115">
        <f t="shared" si="2"/>
        <v>1.2</v>
      </c>
      <c r="D84" s="69">
        <v>1.2</v>
      </c>
      <c r="E84" s="115"/>
      <c r="F84" s="69"/>
    </row>
    <row r="85" spans="1:8" s="22" customFormat="1" ht="21.75" customHeight="1" x14ac:dyDescent="0.25">
      <c r="A85" s="82" t="s">
        <v>385</v>
      </c>
      <c r="B85" s="63" t="s">
        <v>201</v>
      </c>
      <c r="C85" s="115">
        <f t="shared" si="2"/>
        <v>2.2000000000000002</v>
      </c>
      <c r="D85" s="69">
        <v>2.2000000000000002</v>
      </c>
      <c r="E85" s="115"/>
      <c r="F85" s="115"/>
    </row>
    <row r="86" spans="1:8" s="22" customFormat="1" ht="21.75" customHeight="1" x14ac:dyDescent="0.25">
      <c r="A86" s="291"/>
      <c r="B86" s="68" t="s">
        <v>111</v>
      </c>
      <c r="C86" s="121">
        <f>SUM(C75:C85)</f>
        <v>14.8</v>
      </c>
      <c r="D86" s="121">
        <f>SUM(D75:D85)</f>
        <v>14.8</v>
      </c>
      <c r="E86" s="121"/>
      <c r="F86" s="121">
        <f>SUM(F75:F85)</f>
        <v>0</v>
      </c>
    </row>
    <row r="87" spans="1:8" s="22" customFormat="1" ht="21.75" customHeight="1" x14ac:dyDescent="0.25">
      <c r="A87" s="432" t="s">
        <v>208</v>
      </c>
      <c r="B87" s="393"/>
      <c r="C87" s="123">
        <f>C86+C73+C70+C67+C64+C60+C53+C48+C37+C16</f>
        <v>193.29999999999998</v>
      </c>
      <c r="D87" s="123">
        <f>D86+D73+D70+D67+D64+D60+D53+D48+D37+D16</f>
        <v>193.29999999999998</v>
      </c>
      <c r="E87" s="123">
        <f t="shared" ref="E87:F87" si="3">E86+E73+E70+E67+E64+E60+E53+E48+E37+E16</f>
        <v>0</v>
      </c>
      <c r="F87" s="123">
        <f t="shared" si="3"/>
        <v>0</v>
      </c>
      <c r="H87" s="219"/>
    </row>
    <row r="88" spans="1:8" ht="34.5" customHeight="1" x14ac:dyDescent="0.25">
      <c r="A88" s="67"/>
      <c r="B88" s="352"/>
      <c r="C88" s="353"/>
      <c r="D88" s="202"/>
      <c r="E88" s="202"/>
      <c r="F88" s="202"/>
    </row>
    <row r="89" spans="1:8" ht="34.5" customHeight="1" x14ac:dyDescent="0.25">
      <c r="B89" s="204"/>
      <c r="C89" s="210"/>
      <c r="D89" s="203"/>
      <c r="E89" s="203"/>
      <c r="F89" s="203"/>
    </row>
    <row r="90" spans="1:8" ht="34.5" customHeight="1" x14ac:dyDescent="0.25">
      <c r="B90" s="204"/>
      <c r="C90" s="210"/>
      <c r="D90" s="203"/>
      <c r="E90" s="203"/>
      <c r="F90" s="203"/>
    </row>
    <row r="91" spans="1:8" ht="34.5" customHeight="1" x14ac:dyDescent="0.25">
      <c r="B91" s="205"/>
      <c r="C91" s="211"/>
      <c r="D91" s="196"/>
      <c r="E91" s="203"/>
      <c r="F91" s="203"/>
    </row>
    <row r="92" spans="1:8" ht="34.5" customHeight="1" x14ac:dyDescent="0.25">
      <c r="B92" s="205"/>
      <c r="C92" s="211"/>
      <c r="D92" s="196"/>
      <c r="E92" s="203"/>
      <c r="F92" s="203"/>
    </row>
    <row r="93" spans="1:8" ht="34.5" customHeight="1" x14ac:dyDescent="0.25">
      <c r="B93" s="205"/>
      <c r="C93" s="211"/>
      <c r="D93" s="196"/>
      <c r="E93" s="203"/>
      <c r="F93" s="203"/>
    </row>
    <row r="94" spans="1:8" ht="34.5" customHeight="1" x14ac:dyDescent="0.25">
      <c r="B94" s="205"/>
      <c r="C94" s="211"/>
      <c r="D94" s="196"/>
      <c r="E94" s="203"/>
      <c r="F94" s="203"/>
    </row>
    <row r="95" spans="1:8" ht="34.5" customHeight="1" x14ac:dyDescent="0.25">
      <c r="B95" s="205"/>
      <c r="C95" s="211"/>
      <c r="D95" s="196"/>
      <c r="E95" s="203"/>
      <c r="F95" s="203"/>
    </row>
    <row r="96" spans="1:8" ht="34.5" customHeight="1" x14ac:dyDescent="0.25">
      <c r="B96" s="205"/>
      <c r="C96" s="211"/>
      <c r="D96" s="196"/>
      <c r="E96" s="203"/>
      <c r="F96" s="203"/>
    </row>
    <row r="97" spans="2:6" ht="58.5" customHeight="1" x14ac:dyDescent="0.25">
      <c r="B97" s="13"/>
      <c r="C97" s="24"/>
      <c r="D97" s="206"/>
      <c r="E97" s="15"/>
      <c r="F97" s="207"/>
    </row>
    <row r="98" spans="2:6" ht="15.75" customHeight="1" x14ac:dyDescent="0.25">
      <c r="E98" s="15"/>
      <c r="F98" s="25"/>
    </row>
    <row r="99" spans="2:6" ht="15.75" customHeight="1" x14ac:dyDescent="0.25">
      <c r="E99" s="15"/>
      <c r="F99" s="25"/>
    </row>
    <row r="100" spans="2:6" ht="15.75" customHeight="1" x14ac:dyDescent="0.25">
      <c r="B100" s="13"/>
      <c r="C100" s="24"/>
      <c r="D100" s="196"/>
      <c r="E100" s="15"/>
      <c r="F100" s="25"/>
    </row>
    <row r="101" spans="2:6" ht="15.75" customHeight="1" x14ac:dyDescent="0.25">
      <c r="E101" s="15"/>
      <c r="F101" s="70"/>
    </row>
    <row r="102" spans="2:6" ht="15.75" customHeight="1" x14ac:dyDescent="0.25">
      <c r="E102" s="26"/>
      <c r="F102" s="25"/>
    </row>
    <row r="103" spans="2:6" ht="15.75" customHeight="1" x14ac:dyDescent="0.25">
      <c r="E103" s="15"/>
      <c r="F103" s="25"/>
    </row>
    <row r="104" spans="2:6" ht="15.75" customHeight="1" x14ac:dyDescent="0.25">
      <c r="E104" s="15"/>
      <c r="F104" s="25"/>
    </row>
    <row r="105" spans="2:6" ht="15.75" customHeight="1" x14ac:dyDescent="0.25">
      <c r="E105" s="15"/>
      <c r="F105" s="207"/>
    </row>
    <row r="106" spans="2:6" ht="15.75" customHeight="1" x14ac:dyDescent="0.25">
      <c r="E106" s="15"/>
      <c r="F106" s="203"/>
    </row>
    <row r="107" spans="2:6" ht="15.75" customHeight="1" x14ac:dyDescent="0.25">
      <c r="E107" s="15"/>
      <c r="F107" s="203"/>
    </row>
    <row r="108" spans="2:6" ht="15.75" customHeight="1" x14ac:dyDescent="0.25">
      <c r="E108" s="15"/>
      <c r="F108" s="13"/>
    </row>
    <row r="109" spans="2:6" ht="15.75" customHeight="1" x14ac:dyDescent="0.25">
      <c r="E109" s="15"/>
      <c r="F109" s="13"/>
    </row>
    <row r="110" spans="2:6" ht="15.75" customHeight="1" x14ac:dyDescent="0.25">
      <c r="E110" s="15"/>
    </row>
    <row r="111" spans="2:6" ht="15.75" customHeight="1" x14ac:dyDescent="0.25">
      <c r="E111" s="15"/>
      <c r="F111" s="15"/>
    </row>
    <row r="112" spans="2:6" ht="15.75" customHeight="1" x14ac:dyDescent="0.25">
      <c r="E112" s="15"/>
      <c r="F112" s="15"/>
    </row>
    <row r="113" spans="5:6" ht="15.75" customHeight="1" x14ac:dyDescent="0.25">
      <c r="E113" s="15"/>
      <c r="F113" s="15"/>
    </row>
    <row r="114" spans="5:6" ht="15.75" customHeight="1" x14ac:dyDescent="0.25">
      <c r="E114" s="22"/>
      <c r="F114" s="15"/>
    </row>
    <row r="115" spans="5:6" ht="15.75" customHeight="1" x14ac:dyDescent="0.25">
      <c r="E115" s="26"/>
      <c r="F115" s="15"/>
    </row>
    <row r="116" spans="5:6" ht="15.75" customHeight="1" x14ac:dyDescent="0.25">
      <c r="E116" s="26"/>
      <c r="F116" s="15"/>
    </row>
    <row r="117" spans="5:6" ht="15.75" customHeight="1" x14ac:dyDescent="0.25">
      <c r="E117" s="26"/>
      <c r="F117" s="15"/>
    </row>
    <row r="118" spans="5:6" ht="15.75" customHeight="1" x14ac:dyDescent="0.25">
      <c r="E118" s="26"/>
      <c r="F118" s="15"/>
    </row>
    <row r="119" spans="5:6" ht="15.75" customHeight="1" x14ac:dyDescent="0.25">
      <c r="E119" s="26"/>
      <c r="F119" s="15"/>
    </row>
    <row r="120" spans="5:6" ht="15.75" customHeight="1" x14ac:dyDescent="0.25">
      <c r="E120" s="26"/>
    </row>
    <row r="121" spans="5:6" ht="15.75" customHeight="1" x14ac:dyDescent="0.25">
      <c r="E121" s="26"/>
      <c r="F121" s="22"/>
    </row>
    <row r="122" spans="5:6" ht="15.75" customHeight="1" x14ac:dyDescent="0.25">
      <c r="E122" s="15"/>
    </row>
    <row r="123" spans="5:6" ht="15.75" customHeight="1" x14ac:dyDescent="0.25">
      <c r="E123" s="15"/>
    </row>
    <row r="124" spans="5:6" ht="15.75" customHeight="1" x14ac:dyDescent="0.25">
      <c r="E124" s="15"/>
    </row>
    <row r="125" spans="5:6" ht="15.75" customHeight="1" x14ac:dyDescent="0.25">
      <c r="E125" s="15"/>
      <c r="F125" s="15"/>
    </row>
    <row r="126" spans="5:6" ht="15.75" customHeight="1" x14ac:dyDescent="0.25">
      <c r="E126" s="15"/>
      <c r="F126" s="15"/>
    </row>
    <row r="127" spans="5:6" ht="15.75" customHeight="1" x14ac:dyDescent="0.25">
      <c r="E127" s="15"/>
      <c r="F127" s="15"/>
    </row>
    <row r="128" spans="5:6" ht="15.75" customHeight="1" x14ac:dyDescent="0.25">
      <c r="E128" s="15"/>
    </row>
    <row r="129" spans="5:6" ht="15.75" customHeight="1" x14ac:dyDescent="0.25">
      <c r="E129" s="15"/>
      <c r="F129" s="15"/>
    </row>
    <row r="130" spans="5:6" ht="15.75" customHeight="1" x14ac:dyDescent="0.25">
      <c r="E130" s="15"/>
    </row>
    <row r="131" spans="5:6" ht="15.75" customHeight="1" x14ac:dyDescent="0.25">
      <c r="E131" s="15"/>
    </row>
  </sheetData>
  <mergeCells count="11">
    <mergeCell ref="A87:B87"/>
    <mergeCell ref="A7:F7"/>
    <mergeCell ref="A5:F5"/>
    <mergeCell ref="A6:F6"/>
    <mergeCell ref="A9:A11"/>
    <mergeCell ref="B9:B11"/>
    <mergeCell ref="C9:C11"/>
    <mergeCell ref="D9:F9"/>
    <mergeCell ref="D10:E10"/>
    <mergeCell ref="F10:F11"/>
    <mergeCell ref="B71:D71"/>
  </mergeCells>
  <pageMargins left="0.7" right="0.7" top="0.75" bottom="0.75" header="0.3" footer="0.3"/>
  <pageSetup paperSize="9" scale="90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7"/>
  <sheetViews>
    <sheetView workbookViewId="0">
      <selection activeCell="F7" sqref="F7"/>
    </sheetView>
  </sheetViews>
  <sheetFormatPr defaultColWidth="9.140625" defaultRowHeight="15.75" x14ac:dyDescent="0.25"/>
  <cols>
    <col min="1" max="1" width="6.7109375" style="1" customWidth="1"/>
    <col min="2" max="2" width="45.7109375" style="1" customWidth="1"/>
    <col min="3" max="3" width="35.140625" style="1" customWidth="1"/>
    <col min="4" max="4" width="13.7109375" style="1" customWidth="1"/>
    <col min="5" max="5" width="13.5703125" style="1" customWidth="1"/>
    <col min="6" max="6" width="12.140625" style="1" customWidth="1"/>
    <col min="7" max="7" width="11.7109375" style="1" customWidth="1"/>
    <col min="8" max="16384" width="9.140625" style="1"/>
  </cols>
  <sheetData>
    <row r="1" spans="1:7" ht="15.75" customHeight="1" x14ac:dyDescent="0.25">
      <c r="B1" s="4"/>
      <c r="C1" s="4"/>
      <c r="D1" s="4"/>
      <c r="E1" s="4" t="s">
        <v>115</v>
      </c>
      <c r="F1" s="4"/>
      <c r="G1" s="4"/>
    </row>
    <row r="2" spans="1:7" ht="15.75" customHeight="1" x14ac:dyDescent="0.25">
      <c r="B2" s="4"/>
      <c r="C2" s="4"/>
      <c r="D2" s="4"/>
      <c r="E2" s="4" t="s">
        <v>206</v>
      </c>
      <c r="F2" s="4"/>
      <c r="G2" s="4"/>
    </row>
    <row r="3" spans="1:7" ht="15.75" customHeight="1" x14ac:dyDescent="0.25">
      <c r="B3" s="4"/>
      <c r="C3" s="4"/>
      <c r="D3" s="4"/>
      <c r="E3" s="4" t="s">
        <v>367</v>
      </c>
      <c r="F3" s="4"/>
      <c r="G3" s="4"/>
    </row>
    <row r="4" spans="1:7" ht="15.75" customHeight="1" x14ac:dyDescent="0.25">
      <c r="B4" s="4"/>
      <c r="C4" s="4"/>
      <c r="D4" s="22"/>
      <c r="E4" s="4"/>
      <c r="F4" s="4"/>
    </row>
    <row r="5" spans="1:7" ht="47.25" customHeight="1" x14ac:dyDescent="0.25">
      <c r="A5" s="521" t="s">
        <v>371</v>
      </c>
      <c r="B5" s="521"/>
      <c r="C5" s="521"/>
      <c r="D5" s="521"/>
      <c r="E5" s="521"/>
      <c r="F5" s="521"/>
    </row>
    <row r="6" spans="1:7" ht="15.75" customHeight="1" x14ac:dyDescent="0.25">
      <c r="A6" s="329"/>
      <c r="B6" s="329"/>
      <c r="C6" s="329"/>
      <c r="D6" s="329"/>
      <c r="E6" s="329"/>
      <c r="F6" s="329"/>
    </row>
    <row r="7" spans="1:7" ht="15.75" customHeight="1" x14ac:dyDescent="0.25">
      <c r="B7" s="4"/>
      <c r="C7" s="326"/>
      <c r="D7" s="326"/>
      <c r="E7" s="13"/>
      <c r="G7" s="1" t="s">
        <v>92</v>
      </c>
    </row>
    <row r="8" spans="1:7" ht="31.5" customHeight="1" x14ac:dyDescent="0.25">
      <c r="A8" s="424" t="s">
        <v>366</v>
      </c>
      <c r="B8" s="469" t="s">
        <v>272</v>
      </c>
      <c r="C8" s="469" t="s">
        <v>157</v>
      </c>
      <c r="D8" s="417" t="s">
        <v>111</v>
      </c>
      <c r="E8" s="420" t="s">
        <v>202</v>
      </c>
      <c r="F8" s="421"/>
      <c r="G8" s="422"/>
    </row>
    <row r="9" spans="1:7" ht="15.75" customHeight="1" x14ac:dyDescent="0.25">
      <c r="A9" s="425"/>
      <c r="B9" s="470"/>
      <c r="C9" s="470"/>
      <c r="D9" s="418"/>
      <c r="E9" s="420" t="s">
        <v>203</v>
      </c>
      <c r="F9" s="422"/>
      <c r="G9" s="519" t="s">
        <v>204</v>
      </c>
    </row>
    <row r="10" spans="1:7" ht="31.5" customHeight="1" x14ac:dyDescent="0.25">
      <c r="A10" s="426"/>
      <c r="B10" s="471"/>
      <c r="C10" s="471"/>
      <c r="D10" s="419"/>
      <c r="E10" s="33" t="s">
        <v>180</v>
      </c>
      <c r="F10" s="34" t="s">
        <v>205</v>
      </c>
      <c r="G10" s="520"/>
    </row>
    <row r="11" spans="1:7" ht="31.5" customHeight="1" x14ac:dyDescent="0.25">
      <c r="A11" s="83" t="s">
        <v>116</v>
      </c>
      <c r="B11" s="78" t="s">
        <v>199</v>
      </c>
      <c r="C11" s="46"/>
      <c r="D11" s="44"/>
      <c r="E11" s="132"/>
      <c r="F11" s="44"/>
      <c r="G11" s="37"/>
    </row>
    <row r="12" spans="1:7" ht="31.5" customHeight="1" x14ac:dyDescent="0.25">
      <c r="A12" s="82" t="s">
        <v>106</v>
      </c>
      <c r="B12" s="63" t="s">
        <v>175</v>
      </c>
      <c r="C12" s="364" t="s">
        <v>182</v>
      </c>
      <c r="D12" s="103">
        <f>G12</f>
        <v>600</v>
      </c>
      <c r="E12" s="113"/>
      <c r="F12" s="102"/>
      <c r="G12" s="102">
        <v>600</v>
      </c>
    </row>
    <row r="13" spans="1:7" ht="31.5" customHeight="1" x14ac:dyDescent="0.25">
      <c r="A13" s="291"/>
      <c r="B13" s="292" t="s">
        <v>114</v>
      </c>
      <c r="C13" s="293"/>
      <c r="D13" s="288">
        <f>SUM(D12:D12)</f>
        <v>600</v>
      </c>
      <c r="E13" s="288">
        <f t="shared" ref="E13:F13" si="0">SUM(E12:E12)</f>
        <v>0</v>
      </c>
      <c r="F13" s="288">
        <f t="shared" si="0"/>
        <v>0</v>
      </c>
      <c r="G13" s="288">
        <f>SUM(G12:G12)</f>
        <v>600</v>
      </c>
    </row>
    <row r="14" spans="1:7" ht="15.75" customHeight="1" x14ac:dyDescent="0.25">
      <c r="A14" s="60" t="s">
        <v>117</v>
      </c>
      <c r="B14" s="327" t="s">
        <v>14</v>
      </c>
      <c r="C14" s="87"/>
      <c r="D14" s="328"/>
      <c r="E14" s="328"/>
      <c r="F14" s="36"/>
    </row>
    <row r="15" spans="1:7" ht="31.5" customHeight="1" x14ac:dyDescent="0.25">
      <c r="A15" s="82" t="s">
        <v>31</v>
      </c>
      <c r="B15" s="319" t="s">
        <v>386</v>
      </c>
      <c r="C15" s="447" t="s">
        <v>182</v>
      </c>
      <c r="D15" s="103">
        <f t="shared" ref="D15:D21" si="1">G15+E15</f>
        <v>49</v>
      </c>
      <c r="E15" s="102"/>
      <c r="F15" s="7"/>
      <c r="G15" s="102">
        <v>49</v>
      </c>
    </row>
    <row r="16" spans="1:7" ht="47.25" hidden="1" customHeight="1" x14ac:dyDescent="0.25">
      <c r="A16" s="82" t="s">
        <v>19</v>
      </c>
      <c r="B16" s="17" t="s">
        <v>338</v>
      </c>
      <c r="C16" s="448"/>
      <c r="D16" s="103">
        <f t="shared" si="1"/>
        <v>0</v>
      </c>
      <c r="E16" s="102"/>
      <c r="F16" s="7"/>
      <c r="G16" s="14"/>
    </row>
    <row r="17" spans="1:7" ht="31.5" hidden="1" customHeight="1" x14ac:dyDescent="0.25">
      <c r="A17" s="82" t="s">
        <v>20</v>
      </c>
      <c r="B17" s="17" t="s">
        <v>340</v>
      </c>
      <c r="C17" s="448"/>
      <c r="D17" s="103">
        <f t="shared" si="1"/>
        <v>0</v>
      </c>
      <c r="E17" s="102"/>
      <c r="F17" s="7"/>
      <c r="G17" s="14"/>
    </row>
    <row r="18" spans="1:7" ht="31.5" hidden="1" customHeight="1" x14ac:dyDescent="0.25">
      <c r="A18" s="82" t="s">
        <v>107</v>
      </c>
      <c r="B18" s="17" t="s">
        <v>341</v>
      </c>
      <c r="C18" s="448"/>
      <c r="D18" s="103">
        <f t="shared" si="1"/>
        <v>0</v>
      </c>
      <c r="E18" s="102"/>
      <c r="F18" s="7"/>
      <c r="G18" s="14"/>
    </row>
    <row r="19" spans="1:7" ht="36" hidden="1" customHeight="1" x14ac:dyDescent="0.25">
      <c r="A19" s="82" t="s">
        <v>21</v>
      </c>
      <c r="B19" s="17" t="s">
        <v>273</v>
      </c>
      <c r="C19" s="448"/>
      <c r="D19" s="103">
        <f t="shared" si="1"/>
        <v>0</v>
      </c>
      <c r="E19" s="102"/>
      <c r="F19" s="7"/>
      <c r="G19" s="102"/>
    </row>
    <row r="20" spans="1:7" ht="36.75" hidden="1" customHeight="1" x14ac:dyDescent="0.25">
      <c r="A20" s="82" t="s">
        <v>342</v>
      </c>
      <c r="B20" s="198" t="s">
        <v>276</v>
      </c>
      <c r="C20" s="476"/>
      <c r="D20" s="103">
        <f t="shared" si="1"/>
        <v>0</v>
      </c>
      <c r="E20" s="102"/>
      <c r="F20" s="7"/>
      <c r="G20" s="102"/>
    </row>
    <row r="21" spans="1:7" ht="31.5" hidden="1" customHeight="1" x14ac:dyDescent="0.25">
      <c r="A21" s="50" t="s">
        <v>23</v>
      </c>
      <c r="B21" s="318" t="s">
        <v>281</v>
      </c>
      <c r="C21" s="523"/>
      <c r="D21" s="103">
        <f t="shared" si="1"/>
        <v>0</v>
      </c>
      <c r="E21" s="108"/>
      <c r="F21" s="108"/>
      <c r="G21" s="108"/>
    </row>
    <row r="22" spans="1:7" ht="15.75" customHeight="1" x14ac:dyDescent="0.25">
      <c r="A22" s="174"/>
      <c r="B22" s="137" t="s">
        <v>114</v>
      </c>
      <c r="C22" s="288"/>
      <c r="D22" s="288">
        <f>SUM(D15:D21)</f>
        <v>49</v>
      </c>
      <c r="E22" s="288">
        <f t="shared" ref="E22:F22" si="2">SUM(E15:E21)</f>
        <v>0</v>
      </c>
      <c r="F22" s="288">
        <f t="shared" si="2"/>
        <v>0</v>
      </c>
      <c r="G22" s="288">
        <f>SUM(G15:G21)</f>
        <v>49</v>
      </c>
    </row>
    <row r="23" spans="1:7" ht="15.75" customHeight="1" x14ac:dyDescent="0.25">
      <c r="A23" s="432" t="s">
        <v>208</v>
      </c>
      <c r="B23" s="393"/>
      <c r="C23" s="123"/>
      <c r="D23" s="365">
        <f>D13+D22</f>
        <v>649</v>
      </c>
      <c r="E23" s="365">
        <f t="shared" ref="E23:G23" si="3">E13+E22</f>
        <v>0</v>
      </c>
      <c r="F23" s="365">
        <f t="shared" si="3"/>
        <v>0</v>
      </c>
      <c r="G23" s="365">
        <f t="shared" si="3"/>
        <v>649</v>
      </c>
    </row>
    <row r="24" spans="1:7" ht="15.75" customHeight="1" x14ac:dyDescent="0.25">
      <c r="A24" s="342"/>
      <c r="B24" s="342"/>
      <c r="C24" s="342"/>
      <c r="D24" s="359"/>
      <c r="E24" s="342"/>
      <c r="F24" s="342"/>
      <c r="G24" s="342"/>
    </row>
    <row r="27" spans="1:7" ht="15.75" customHeight="1" x14ac:dyDescent="0.25">
      <c r="B27" s="239"/>
    </row>
  </sheetData>
  <mergeCells count="10">
    <mergeCell ref="A23:B23"/>
    <mergeCell ref="C15:C21"/>
    <mergeCell ref="A5:F5"/>
    <mergeCell ref="A8:A10"/>
    <mergeCell ref="B8:B10"/>
    <mergeCell ref="C8:C10"/>
    <mergeCell ref="D8:D10"/>
    <mergeCell ref="E8:G8"/>
    <mergeCell ref="E9:F9"/>
    <mergeCell ref="G9:G10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1D8C1-7BED-4C14-A6B4-D69110B1AE6F}">
  <dimension ref="A1:F26"/>
  <sheetViews>
    <sheetView topLeftCell="A3" workbookViewId="0">
      <selection activeCell="A5" sqref="A5:F24"/>
    </sheetView>
  </sheetViews>
  <sheetFormatPr defaultRowHeight="12.75" x14ac:dyDescent="0.2"/>
  <cols>
    <col min="1" max="1" width="6.28515625" customWidth="1"/>
    <col min="2" max="2" width="42.5703125" customWidth="1"/>
    <col min="3" max="4" width="11.28515625" customWidth="1"/>
    <col min="5" max="5" width="12" customWidth="1"/>
    <col min="6" max="6" width="11.28515625" customWidth="1"/>
  </cols>
  <sheetData>
    <row r="1" spans="1:6" ht="15.75" x14ac:dyDescent="0.25">
      <c r="A1" s="4"/>
      <c r="B1" s="4"/>
      <c r="C1" s="430" t="s">
        <v>412</v>
      </c>
      <c r="D1" s="430"/>
      <c r="E1" s="430"/>
      <c r="F1" s="430"/>
    </row>
    <row r="2" spans="1:6" ht="15.75" x14ac:dyDescent="0.25">
      <c r="A2" s="4"/>
      <c r="B2" s="4"/>
      <c r="C2" s="431" t="s">
        <v>206</v>
      </c>
      <c r="D2" s="431"/>
      <c r="E2" s="431"/>
      <c r="F2" s="431"/>
    </row>
    <row r="3" spans="1:6" ht="15.75" x14ac:dyDescent="0.25">
      <c r="A3" s="4"/>
      <c r="B3" s="4"/>
      <c r="C3" s="431" t="s">
        <v>411</v>
      </c>
      <c r="D3" s="431"/>
      <c r="E3" s="431"/>
      <c r="F3" s="431"/>
    </row>
    <row r="4" spans="1:6" ht="15.75" x14ac:dyDescent="0.25">
      <c r="A4" s="4"/>
      <c r="B4" s="15"/>
      <c r="C4" s="26"/>
      <c r="D4" s="195"/>
      <c r="E4" s="4"/>
      <c r="F4" s="4"/>
    </row>
    <row r="5" spans="1:6" ht="15.75" x14ac:dyDescent="0.25">
      <c r="A5" s="433" t="s">
        <v>417</v>
      </c>
      <c r="B5" s="433"/>
      <c r="C5" s="433"/>
      <c r="D5" s="433"/>
      <c r="E5" s="433"/>
      <c r="F5" s="433"/>
    </row>
    <row r="6" spans="1:6" ht="15.75" x14ac:dyDescent="0.25">
      <c r="A6" s="434" t="s">
        <v>418</v>
      </c>
      <c r="B6" s="434"/>
      <c r="C6" s="434"/>
      <c r="D6" s="434"/>
      <c r="E6" s="434"/>
      <c r="F6" s="434"/>
    </row>
    <row r="7" spans="1:6" ht="15.75" x14ac:dyDescent="0.25">
      <c r="A7" s="4"/>
      <c r="B7" s="24"/>
      <c r="C7" s="24"/>
      <c r="D7" s="196"/>
      <c r="E7" s="13"/>
      <c r="F7" s="119" t="s">
        <v>92</v>
      </c>
    </row>
    <row r="8" spans="1:6" ht="15.75" x14ac:dyDescent="0.25">
      <c r="A8" s="395" t="s">
        <v>364</v>
      </c>
      <c r="B8" s="414" t="s">
        <v>415</v>
      </c>
      <c r="C8" s="417" t="s">
        <v>111</v>
      </c>
      <c r="D8" s="420" t="s">
        <v>202</v>
      </c>
      <c r="E8" s="421"/>
      <c r="F8" s="422"/>
    </row>
    <row r="9" spans="1:6" ht="15.75" x14ac:dyDescent="0.2">
      <c r="A9" s="396"/>
      <c r="B9" s="415"/>
      <c r="C9" s="418"/>
      <c r="D9" s="410" t="s">
        <v>203</v>
      </c>
      <c r="E9" s="411"/>
      <c r="F9" s="412" t="s">
        <v>204</v>
      </c>
    </row>
    <row r="10" spans="1:6" ht="40.5" customHeight="1" x14ac:dyDescent="0.2">
      <c r="A10" s="397"/>
      <c r="B10" s="416"/>
      <c r="C10" s="419"/>
      <c r="D10" s="33" t="s">
        <v>180</v>
      </c>
      <c r="E10" s="34" t="s">
        <v>205</v>
      </c>
      <c r="F10" s="413"/>
    </row>
    <row r="11" spans="1:6" ht="42.75" customHeight="1" x14ac:dyDescent="0.25">
      <c r="A11" s="46" t="s">
        <v>116</v>
      </c>
      <c r="B11" s="385" t="str">
        <f>ASIGNAVIMAI!B10</f>
        <v>Savivaldybės pagrindinių funkcijų įgyvendinimo ir viešosios tvarkos užtikrinimo programa</v>
      </c>
      <c r="C11" s="112">
        <f>ASIGNAVIMAI!C19</f>
        <v>4867.8</v>
      </c>
      <c r="D11" s="108">
        <f>ASIGNAVIMAI!D19</f>
        <v>4145.8</v>
      </c>
      <c r="E11" s="108">
        <f>ASIGNAVIMAI!E19</f>
        <v>3306.0999999999995</v>
      </c>
      <c r="F11" s="108">
        <f>ASIGNAVIMAI!F19</f>
        <v>722</v>
      </c>
    </row>
    <row r="12" spans="1:6" ht="15.75" x14ac:dyDescent="0.25">
      <c r="A12" s="46" t="s">
        <v>117</v>
      </c>
      <c r="B12" s="386" t="str">
        <f>ASIGNAVIMAI!B20</f>
        <v>Švietimo programa</v>
      </c>
      <c r="C12" s="112">
        <f>ASIGNAVIMAI!C42</f>
        <v>15333.5</v>
      </c>
      <c r="D12" s="108">
        <f>ASIGNAVIMAI!D42</f>
        <v>15263.4</v>
      </c>
      <c r="E12" s="108">
        <f>ASIGNAVIMAI!E42</f>
        <v>12528.499999999998</v>
      </c>
      <c r="F12" s="108">
        <f>ASIGNAVIMAI!F42</f>
        <v>70.099999999999994</v>
      </c>
    </row>
    <row r="13" spans="1:6" ht="15.75" x14ac:dyDescent="0.25">
      <c r="A13" s="46" t="s">
        <v>118</v>
      </c>
      <c r="B13" s="46" t="str">
        <f>ASIGNAVIMAI!B43</f>
        <v>Kultūros programa</v>
      </c>
      <c r="C13" s="112">
        <f>ASIGNAVIMAI!C53</f>
        <v>2062.2000000000003</v>
      </c>
      <c r="D13" s="108">
        <f>ASIGNAVIMAI!D53</f>
        <v>2054.1999999999998</v>
      </c>
      <c r="E13" s="108">
        <f>ASIGNAVIMAI!E53</f>
        <v>1569.2000000000003</v>
      </c>
      <c r="F13" s="108">
        <f>ASIGNAVIMAI!F53</f>
        <v>8</v>
      </c>
    </row>
    <row r="14" spans="1:6" ht="15.75" x14ac:dyDescent="0.25">
      <c r="A14" s="46" t="s">
        <v>119</v>
      </c>
      <c r="B14" s="386" t="str">
        <f>ASIGNAVIMAI!B54</f>
        <v>Socialinės apsaugos programa</v>
      </c>
      <c r="C14" s="112">
        <f>ASIGNAVIMAI!C74</f>
        <v>4425.3999999999996</v>
      </c>
      <c r="D14" s="108">
        <f>ASIGNAVIMAI!D74</f>
        <v>4425.3999999999996</v>
      </c>
      <c r="E14" s="108">
        <f>ASIGNAVIMAI!E74</f>
        <v>1794.1999999999998</v>
      </c>
      <c r="F14" s="108"/>
    </row>
    <row r="15" spans="1:6" ht="15.75" x14ac:dyDescent="0.25">
      <c r="A15" s="46" t="s">
        <v>120</v>
      </c>
      <c r="B15" s="46" t="str">
        <f>ASIGNAVIMAI!B75</f>
        <v>Užimtumo didinimo programa</v>
      </c>
      <c r="C15" s="112">
        <f>ASIGNAVIMAI!C78</f>
        <v>157.1</v>
      </c>
      <c r="D15" s="108">
        <f>ASIGNAVIMAI!D78</f>
        <v>157.1</v>
      </c>
      <c r="E15" s="108">
        <f>ASIGNAVIMAI!E78</f>
        <v>21</v>
      </c>
      <c r="F15" s="108"/>
    </row>
    <row r="16" spans="1:6" ht="15.75" x14ac:dyDescent="0.25">
      <c r="A16" s="46" t="s">
        <v>121</v>
      </c>
      <c r="B16" s="46" t="str">
        <f>ASIGNAVIMAI!B79</f>
        <v>Aplinkos apsaugos programa</v>
      </c>
      <c r="C16" s="112">
        <f>ASIGNAVIMAI!C81</f>
        <v>288.3</v>
      </c>
      <c r="D16" s="108">
        <f>ASIGNAVIMAI!D81</f>
        <v>288.3</v>
      </c>
      <c r="E16" s="108">
        <f>ASIGNAVIMAI!E81</f>
        <v>87.5</v>
      </c>
      <c r="F16" s="108"/>
    </row>
    <row r="17" spans="1:6" ht="15.75" x14ac:dyDescent="0.25">
      <c r="A17" s="46" t="s">
        <v>122</v>
      </c>
      <c r="B17" s="46" t="str">
        <f>ASIGNAVIMAI!B82</f>
        <v>Ūkio plėtros programa</v>
      </c>
      <c r="C17" s="112">
        <f>ASIGNAVIMAI!C84</f>
        <v>2696.8</v>
      </c>
      <c r="D17" s="108">
        <f>ASIGNAVIMAI!D84</f>
        <v>843.7</v>
      </c>
      <c r="E17" s="108"/>
      <c r="F17" s="108">
        <f>ASIGNAVIMAI!F84</f>
        <v>1853.1</v>
      </c>
    </row>
    <row r="18" spans="1:6" ht="15.75" x14ac:dyDescent="0.25">
      <c r="A18" s="46" t="s">
        <v>123</v>
      </c>
      <c r="B18" s="46" t="str">
        <f>ASIGNAVIMAI!B85</f>
        <v>Žemės ūkio ir kaimo plėtros programa</v>
      </c>
      <c r="C18" s="112">
        <f>ASIGNAVIMAI!C87</f>
        <v>513.5</v>
      </c>
      <c r="D18" s="108">
        <f>ASIGNAVIMAI!D87</f>
        <v>513.5</v>
      </c>
      <c r="E18" s="108">
        <f>ASIGNAVIMAI!E87</f>
        <v>137</v>
      </c>
      <c r="F18" s="108"/>
    </row>
    <row r="19" spans="1:6" ht="15.75" x14ac:dyDescent="0.25">
      <c r="A19" s="46" t="s">
        <v>124</v>
      </c>
      <c r="B19" s="46" t="str">
        <f>ASIGNAVIMAI!B88</f>
        <v>Sveikatos apsaugos programa</v>
      </c>
      <c r="C19" s="112">
        <f>ASIGNAVIMAI!C91</f>
        <v>418.00000000000006</v>
      </c>
      <c r="D19" s="108">
        <f>ASIGNAVIMAI!D91</f>
        <v>418.00000000000006</v>
      </c>
      <c r="E19" s="108">
        <f>ASIGNAVIMAI!E91</f>
        <v>253.9</v>
      </c>
      <c r="F19" s="108"/>
    </row>
    <row r="20" spans="1:6" ht="31.5" x14ac:dyDescent="0.25">
      <c r="A20" s="46" t="s">
        <v>125</v>
      </c>
      <c r="B20" s="290" t="str">
        <f>ASIGNAVIMAI!B92</f>
        <v>Socialinio būsto ir turto inventorizavimo programa</v>
      </c>
      <c r="C20" s="112">
        <f>ASIGNAVIMAI!C94</f>
        <v>246.7</v>
      </c>
      <c r="D20" s="108">
        <f>ASIGNAVIMAI!D94</f>
        <v>39.5</v>
      </c>
      <c r="E20" s="108"/>
      <c r="F20" s="108">
        <f>ASIGNAVIMAI!F94</f>
        <v>207.2</v>
      </c>
    </row>
    <row r="21" spans="1:6" ht="15.75" x14ac:dyDescent="0.25">
      <c r="A21" s="46" t="s">
        <v>126</v>
      </c>
      <c r="B21" s="46" t="str">
        <f>ASIGNAVIMAI!B95</f>
        <v>Teritorijų planavimo programa</v>
      </c>
      <c r="C21" s="112">
        <f>ASIGNAVIMAI!C97</f>
        <v>159.29999999999998</v>
      </c>
      <c r="D21" s="108">
        <f>ASIGNAVIMAI!D97</f>
        <v>19.100000000000001</v>
      </c>
      <c r="E21" s="108"/>
      <c r="F21" s="108">
        <f>ASIGNAVIMAI!F97</f>
        <v>140.19999999999999</v>
      </c>
    </row>
    <row r="22" spans="1:6" ht="15.75" x14ac:dyDescent="0.25">
      <c r="A22" s="46" t="s">
        <v>127</v>
      </c>
      <c r="B22" s="46" t="str">
        <f>ASIGNAVIMAI!B98</f>
        <v>Investicijų ir verslo plėtros programa</v>
      </c>
      <c r="C22" s="112">
        <f>ASIGNAVIMAI!C104</f>
        <v>2530.3999999999996</v>
      </c>
      <c r="D22" s="108">
        <f>ASIGNAVIMAI!D104</f>
        <v>605.59999999999991</v>
      </c>
      <c r="E22" s="108"/>
      <c r="F22" s="108">
        <f>ASIGNAVIMAI!F104</f>
        <v>1924.8000000000002</v>
      </c>
    </row>
    <row r="23" spans="1:6" ht="15.75" x14ac:dyDescent="0.25">
      <c r="A23" s="46" t="s">
        <v>223</v>
      </c>
      <c r="B23" s="50" t="str">
        <f>ASIGNAVIMAI!B105</f>
        <v>Seniūnijų veiklos programa</v>
      </c>
      <c r="C23" s="112">
        <f>ASIGNAVIMAI!C117</f>
        <v>1809.1999999999998</v>
      </c>
      <c r="D23" s="108">
        <f>ASIGNAVIMAI!D117</f>
        <v>1548.0000000000002</v>
      </c>
      <c r="E23" s="108"/>
      <c r="F23" s="108">
        <f>ASIGNAVIMAI!F117</f>
        <v>261.2</v>
      </c>
    </row>
    <row r="24" spans="1:6" ht="24.75" customHeight="1" x14ac:dyDescent="0.25">
      <c r="A24" s="524" t="s">
        <v>208</v>
      </c>
      <c r="B24" s="525"/>
      <c r="C24" s="304">
        <f>SUM(C11:C23)</f>
        <v>35508.199999999997</v>
      </c>
      <c r="D24" s="304">
        <f t="shared" ref="D24:F24" si="0">SUM(D11:D23)</f>
        <v>30321.599999999999</v>
      </c>
      <c r="E24" s="304">
        <f t="shared" si="0"/>
        <v>19697.400000000001</v>
      </c>
      <c r="F24" s="304">
        <f t="shared" si="0"/>
        <v>5186.5999999999995</v>
      </c>
    </row>
    <row r="26" spans="1:6" x14ac:dyDescent="0.2">
      <c r="A26" s="344"/>
      <c r="B26" s="344"/>
      <c r="C26" s="344"/>
      <c r="D26" s="344"/>
      <c r="E26" s="344"/>
      <c r="F26" s="344"/>
    </row>
  </sheetData>
  <mergeCells count="12">
    <mergeCell ref="C1:F1"/>
    <mergeCell ref="C2:F2"/>
    <mergeCell ref="C3:F3"/>
    <mergeCell ref="A5:F5"/>
    <mergeCell ref="A6:F6"/>
    <mergeCell ref="D9:E9"/>
    <mergeCell ref="F9:F10"/>
    <mergeCell ref="A24:B24"/>
    <mergeCell ref="A8:A10"/>
    <mergeCell ref="B8:B10"/>
    <mergeCell ref="C8:C10"/>
    <mergeCell ref="D8:F8"/>
  </mergeCells>
  <pageMargins left="0.51181102362204722" right="0.31496062992125984" top="0.55118110236220474" bottom="0.55118110236220474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AB42E-8CFB-4AF0-AD76-876F12911C72}">
  <dimension ref="A1:F24"/>
  <sheetViews>
    <sheetView topLeftCell="A10" workbookViewId="0">
      <selection sqref="A1:XFD1048576"/>
    </sheetView>
  </sheetViews>
  <sheetFormatPr defaultRowHeight="12.75" x14ac:dyDescent="0.2"/>
  <cols>
    <col min="1" max="1" width="6.85546875" customWidth="1"/>
    <col min="2" max="2" width="44" customWidth="1"/>
    <col min="3" max="3" width="11.85546875" customWidth="1"/>
    <col min="4" max="4" width="11.140625" customWidth="1"/>
    <col min="5" max="5" width="13.7109375" customWidth="1"/>
    <col min="6" max="6" width="10.85546875" customWidth="1"/>
  </cols>
  <sheetData>
    <row r="1" spans="1:6" ht="15.75" x14ac:dyDescent="0.25">
      <c r="A1" s="4"/>
      <c r="B1" s="4"/>
      <c r="C1" s="430" t="s">
        <v>412</v>
      </c>
      <c r="D1" s="430"/>
      <c r="E1" s="430"/>
      <c r="F1" s="430"/>
    </row>
    <row r="2" spans="1:6" ht="15.75" x14ac:dyDescent="0.25">
      <c r="A2" s="4"/>
      <c r="B2" s="4"/>
      <c r="C2" s="431" t="s">
        <v>206</v>
      </c>
      <c r="D2" s="431"/>
      <c r="E2" s="431"/>
      <c r="F2" s="431"/>
    </row>
    <row r="3" spans="1:6" ht="15.75" x14ac:dyDescent="0.25">
      <c r="A3" s="4"/>
      <c r="B3" s="4"/>
      <c r="C3" s="431" t="s">
        <v>411</v>
      </c>
      <c r="D3" s="431"/>
      <c r="E3" s="431"/>
      <c r="F3" s="431"/>
    </row>
    <row r="4" spans="1:6" ht="15.75" x14ac:dyDescent="0.25">
      <c r="A4" s="4"/>
      <c r="B4" s="15"/>
      <c r="C4" s="26"/>
      <c r="D4" s="195"/>
      <c r="E4" s="4"/>
      <c r="F4" s="4"/>
    </row>
    <row r="5" spans="1:6" ht="15.75" x14ac:dyDescent="0.25">
      <c r="A5" s="433" t="s">
        <v>372</v>
      </c>
      <c r="B5" s="433"/>
      <c r="C5" s="433"/>
      <c r="D5" s="433"/>
      <c r="E5" s="433"/>
      <c r="F5" s="433"/>
    </row>
    <row r="6" spans="1:6" ht="15.75" x14ac:dyDescent="0.25">
      <c r="A6" s="434" t="s">
        <v>414</v>
      </c>
      <c r="B6" s="434"/>
      <c r="C6" s="434"/>
      <c r="D6" s="434"/>
      <c r="E6" s="434"/>
      <c r="F6" s="434"/>
    </row>
    <row r="7" spans="1:6" ht="15.75" x14ac:dyDescent="0.25">
      <c r="A7" s="4"/>
      <c r="B7" s="24"/>
      <c r="C7" s="24"/>
      <c r="D7" s="196"/>
      <c r="E7" s="13"/>
      <c r="F7" s="119" t="s">
        <v>92</v>
      </c>
    </row>
    <row r="8" spans="1:6" ht="15.75" x14ac:dyDescent="0.25">
      <c r="A8" s="395" t="s">
        <v>364</v>
      </c>
      <c r="B8" s="414" t="s">
        <v>415</v>
      </c>
      <c r="C8" s="417" t="s">
        <v>111</v>
      </c>
      <c r="D8" s="420" t="s">
        <v>202</v>
      </c>
      <c r="E8" s="421"/>
      <c r="F8" s="422"/>
    </row>
    <row r="9" spans="1:6" ht="15.75" x14ac:dyDescent="0.2">
      <c r="A9" s="396"/>
      <c r="B9" s="415"/>
      <c r="C9" s="418"/>
      <c r="D9" s="410" t="s">
        <v>203</v>
      </c>
      <c r="E9" s="411"/>
      <c r="F9" s="412" t="s">
        <v>204</v>
      </c>
    </row>
    <row r="10" spans="1:6" ht="31.5" x14ac:dyDescent="0.2">
      <c r="A10" s="397"/>
      <c r="B10" s="416"/>
      <c r="C10" s="419"/>
      <c r="D10" s="33" t="s">
        <v>180</v>
      </c>
      <c r="E10" s="34" t="s">
        <v>205</v>
      </c>
      <c r="F10" s="413"/>
    </row>
    <row r="11" spans="1:6" ht="42.75" customHeight="1" x14ac:dyDescent="0.25">
      <c r="A11" s="46" t="s">
        <v>116</v>
      </c>
      <c r="B11" s="385" t="str">
        <f>ASIGNAVIMAI!B10</f>
        <v>Savivaldybės pagrindinių funkcijų įgyvendinimo ir viešosios tvarkos užtikrinimo programa</v>
      </c>
      <c r="C11" s="112">
        <f>ASIGNAVIMAI!C19</f>
        <v>4867.8</v>
      </c>
      <c r="D11" s="108">
        <f>ASIGNAVIMAI!D19</f>
        <v>4145.8</v>
      </c>
      <c r="E11" s="108">
        <f>ASIGNAVIMAI!E19</f>
        <v>3306.0999999999995</v>
      </c>
      <c r="F11" s="108">
        <f>ASIGNAVIMAI!F19</f>
        <v>722</v>
      </c>
    </row>
    <row r="12" spans="1:6" ht="15.75" x14ac:dyDescent="0.25">
      <c r="A12" s="46" t="s">
        <v>117</v>
      </c>
      <c r="B12" s="386" t="str">
        <f>ASIGNAVIMAI!B20</f>
        <v>Švietimo programa</v>
      </c>
      <c r="C12" s="112">
        <f>ASIGNAVIMAI!C42</f>
        <v>15333.5</v>
      </c>
      <c r="D12" s="108">
        <f>ASIGNAVIMAI!D42</f>
        <v>15263.4</v>
      </c>
      <c r="E12" s="108">
        <f>ASIGNAVIMAI!E42</f>
        <v>12528.499999999998</v>
      </c>
      <c r="F12" s="108">
        <f>ASIGNAVIMAI!F42</f>
        <v>70.099999999999994</v>
      </c>
    </row>
    <row r="13" spans="1:6" ht="15.75" x14ac:dyDescent="0.25">
      <c r="A13" s="46" t="s">
        <v>118</v>
      </c>
      <c r="B13" s="46" t="str">
        <f>ASIGNAVIMAI!B43</f>
        <v>Kultūros programa</v>
      </c>
      <c r="C13" s="112">
        <f>ASIGNAVIMAI!C53</f>
        <v>2062.2000000000003</v>
      </c>
      <c r="D13" s="108">
        <f>ASIGNAVIMAI!D53</f>
        <v>2054.1999999999998</v>
      </c>
      <c r="E13" s="108">
        <f>ASIGNAVIMAI!E53</f>
        <v>1569.2000000000003</v>
      </c>
      <c r="F13" s="108">
        <f>ASIGNAVIMAI!F53</f>
        <v>8</v>
      </c>
    </row>
    <row r="14" spans="1:6" ht="15.75" x14ac:dyDescent="0.25">
      <c r="A14" s="46" t="s">
        <v>119</v>
      </c>
      <c r="B14" s="386" t="str">
        <f>ASIGNAVIMAI!B54</f>
        <v>Socialinės apsaugos programa</v>
      </c>
      <c r="C14" s="112">
        <f>ASIGNAVIMAI!C74</f>
        <v>4425.3999999999996</v>
      </c>
      <c r="D14" s="108">
        <f>ASIGNAVIMAI!D74</f>
        <v>4425.3999999999996</v>
      </c>
      <c r="E14" s="108">
        <f>ASIGNAVIMAI!E74</f>
        <v>1794.1999999999998</v>
      </c>
      <c r="F14" s="108"/>
    </row>
    <row r="15" spans="1:6" ht="15.75" x14ac:dyDescent="0.25">
      <c r="A15" s="46" t="s">
        <v>120</v>
      </c>
      <c r="B15" s="46" t="str">
        <f>ASIGNAVIMAI!B75</f>
        <v>Užimtumo didinimo programa</v>
      </c>
      <c r="C15" s="112">
        <f>ASIGNAVIMAI!C78</f>
        <v>157.1</v>
      </c>
      <c r="D15" s="108">
        <f>ASIGNAVIMAI!D78</f>
        <v>157.1</v>
      </c>
      <c r="E15" s="108">
        <f>ASIGNAVIMAI!E78</f>
        <v>21</v>
      </c>
      <c r="F15" s="108"/>
    </row>
    <row r="16" spans="1:6" ht="15.75" x14ac:dyDescent="0.25">
      <c r="A16" s="46" t="s">
        <v>121</v>
      </c>
      <c r="B16" s="46" t="str">
        <f>ASIGNAVIMAI!B79</f>
        <v>Aplinkos apsaugos programa</v>
      </c>
      <c r="C16" s="112">
        <f>ASIGNAVIMAI!C81</f>
        <v>288.3</v>
      </c>
      <c r="D16" s="108">
        <f>ASIGNAVIMAI!D81</f>
        <v>288.3</v>
      </c>
      <c r="E16" s="108">
        <f>ASIGNAVIMAI!E81</f>
        <v>87.5</v>
      </c>
      <c r="F16" s="108"/>
    </row>
    <row r="17" spans="1:6" ht="15.75" x14ac:dyDescent="0.25">
      <c r="A17" s="46" t="s">
        <v>122</v>
      </c>
      <c r="B17" s="46" t="str">
        <f>ASIGNAVIMAI!B82</f>
        <v>Ūkio plėtros programa</v>
      </c>
      <c r="C17" s="112">
        <f>ASIGNAVIMAI!C84</f>
        <v>2696.8</v>
      </c>
      <c r="D17" s="108">
        <f>ASIGNAVIMAI!D84</f>
        <v>843.7</v>
      </c>
      <c r="E17" s="108"/>
      <c r="F17" s="108">
        <f>ASIGNAVIMAI!F84</f>
        <v>1853.1</v>
      </c>
    </row>
    <row r="18" spans="1:6" ht="15.75" x14ac:dyDescent="0.25">
      <c r="A18" s="46" t="s">
        <v>123</v>
      </c>
      <c r="B18" s="46" t="str">
        <f>ASIGNAVIMAI!B85</f>
        <v>Žemės ūkio ir kaimo plėtros programa</v>
      </c>
      <c r="C18" s="112">
        <f>ASIGNAVIMAI!C87</f>
        <v>513.5</v>
      </c>
      <c r="D18" s="108">
        <f>ASIGNAVIMAI!D87</f>
        <v>513.5</v>
      </c>
      <c r="E18" s="108">
        <f>ASIGNAVIMAI!E87</f>
        <v>137</v>
      </c>
      <c r="F18" s="108"/>
    </row>
    <row r="19" spans="1:6" ht="15.75" x14ac:dyDescent="0.25">
      <c r="A19" s="46" t="s">
        <v>124</v>
      </c>
      <c r="B19" s="46" t="str">
        <f>ASIGNAVIMAI!B88</f>
        <v>Sveikatos apsaugos programa</v>
      </c>
      <c r="C19" s="112">
        <f>ASIGNAVIMAI!C91</f>
        <v>418.00000000000006</v>
      </c>
      <c r="D19" s="108">
        <f>ASIGNAVIMAI!D91</f>
        <v>418.00000000000006</v>
      </c>
      <c r="E19" s="108">
        <f>ASIGNAVIMAI!E91</f>
        <v>253.9</v>
      </c>
      <c r="F19" s="108"/>
    </row>
    <row r="20" spans="1:6" ht="15.75" x14ac:dyDescent="0.25">
      <c r="A20" s="46" t="s">
        <v>125</v>
      </c>
      <c r="B20" s="46" t="str">
        <f>ASIGNAVIMAI!B92</f>
        <v>Socialinio būsto ir turto inventorizavimo programa</v>
      </c>
      <c r="C20" s="112">
        <f>ASIGNAVIMAI!C94</f>
        <v>246.7</v>
      </c>
      <c r="D20" s="108">
        <f>ASIGNAVIMAI!D94</f>
        <v>39.5</v>
      </c>
      <c r="E20" s="108"/>
      <c r="F20" s="108">
        <f>ASIGNAVIMAI!F94</f>
        <v>207.2</v>
      </c>
    </row>
    <row r="21" spans="1:6" ht="15.75" x14ac:dyDescent="0.25">
      <c r="A21" s="46" t="s">
        <v>126</v>
      </c>
      <c r="B21" s="46" t="str">
        <f>ASIGNAVIMAI!B95</f>
        <v>Teritorijų planavimo programa</v>
      </c>
      <c r="C21" s="112">
        <f>ASIGNAVIMAI!C97</f>
        <v>159.29999999999998</v>
      </c>
      <c r="D21" s="108">
        <f>ASIGNAVIMAI!D97</f>
        <v>19.100000000000001</v>
      </c>
      <c r="E21" s="108"/>
      <c r="F21" s="108">
        <f>ASIGNAVIMAI!F97</f>
        <v>140.19999999999999</v>
      </c>
    </row>
    <row r="22" spans="1:6" ht="15.75" x14ac:dyDescent="0.25">
      <c r="A22" s="46" t="s">
        <v>127</v>
      </c>
      <c r="B22" s="46" t="str">
        <f>ASIGNAVIMAI!B98</f>
        <v>Investicijų ir verslo plėtros programa</v>
      </c>
      <c r="C22" s="112">
        <f>ASIGNAVIMAI!C104</f>
        <v>2530.3999999999996</v>
      </c>
      <c r="D22" s="108">
        <f>ASIGNAVIMAI!D104</f>
        <v>605.59999999999991</v>
      </c>
      <c r="E22" s="108"/>
      <c r="F22" s="108">
        <f>ASIGNAVIMAI!F104</f>
        <v>1924.8000000000002</v>
      </c>
    </row>
    <row r="23" spans="1:6" ht="15.75" x14ac:dyDescent="0.25">
      <c r="A23" s="46" t="s">
        <v>223</v>
      </c>
      <c r="B23" s="50" t="str">
        <f>ASIGNAVIMAI!B105</f>
        <v>Seniūnijų veiklos programa</v>
      </c>
      <c r="C23" s="112">
        <f>ASIGNAVIMAI!C117</f>
        <v>1809.1999999999998</v>
      </c>
      <c r="D23" s="108">
        <f>ASIGNAVIMAI!D117</f>
        <v>1548.0000000000002</v>
      </c>
      <c r="E23" s="108"/>
      <c r="F23" s="108">
        <f>ASIGNAVIMAI!F117</f>
        <v>261.2</v>
      </c>
    </row>
    <row r="24" spans="1:6" ht="24.75" customHeight="1" x14ac:dyDescent="0.25">
      <c r="A24" s="408" t="s">
        <v>208</v>
      </c>
      <c r="B24" s="409"/>
      <c r="C24" s="106">
        <f>SUM(C11:C23)</f>
        <v>35508.199999999997</v>
      </c>
      <c r="D24" s="106">
        <f t="shared" ref="D24:F24" si="0">SUM(D11:D23)</f>
        <v>30321.599999999999</v>
      </c>
      <c r="E24" s="106">
        <f t="shared" si="0"/>
        <v>19697.400000000001</v>
      </c>
      <c r="F24" s="106">
        <f t="shared" si="0"/>
        <v>5186.5999999999995</v>
      </c>
    </row>
  </sheetData>
  <mergeCells count="12">
    <mergeCell ref="F9:F10"/>
    <mergeCell ref="A24:B24"/>
    <mergeCell ref="C1:F1"/>
    <mergeCell ref="C2:F2"/>
    <mergeCell ref="C3:F3"/>
    <mergeCell ref="A5:F5"/>
    <mergeCell ref="A6:F6"/>
    <mergeCell ref="A8:A10"/>
    <mergeCell ref="B8:B10"/>
    <mergeCell ref="C8:C10"/>
    <mergeCell ref="D8:F8"/>
    <mergeCell ref="D9:E9"/>
  </mergeCell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7DE41-72A6-420E-B861-22FA183CF0A6}">
  <dimension ref="A1:F27"/>
  <sheetViews>
    <sheetView topLeftCell="A4" workbookViewId="0">
      <selection activeCell="A5" sqref="A5:F25"/>
    </sheetView>
  </sheetViews>
  <sheetFormatPr defaultRowHeight="12.75" x14ac:dyDescent="0.2"/>
  <cols>
    <col min="1" max="1" width="6.140625" customWidth="1"/>
    <col min="2" max="2" width="40.5703125" customWidth="1"/>
    <col min="3" max="4" width="11.28515625" customWidth="1"/>
    <col min="5" max="5" width="11.7109375" customWidth="1"/>
    <col min="6" max="6" width="11.28515625" customWidth="1"/>
  </cols>
  <sheetData>
    <row r="1" spans="1:6" ht="15.75" x14ac:dyDescent="0.25">
      <c r="A1" s="4"/>
      <c r="B1" s="4"/>
      <c r="C1" s="430" t="s">
        <v>412</v>
      </c>
      <c r="D1" s="430"/>
      <c r="E1" s="430"/>
      <c r="F1" s="430"/>
    </row>
    <row r="2" spans="1:6" ht="15.75" x14ac:dyDescent="0.25">
      <c r="A2" s="4"/>
      <c r="B2" s="4"/>
      <c r="C2" s="431" t="s">
        <v>206</v>
      </c>
      <c r="D2" s="431"/>
      <c r="E2" s="431"/>
      <c r="F2" s="431"/>
    </row>
    <row r="3" spans="1:6" ht="15.75" x14ac:dyDescent="0.25">
      <c r="A3" s="4"/>
      <c r="B3" s="4"/>
      <c r="C3" s="431" t="s">
        <v>411</v>
      </c>
      <c r="D3" s="431"/>
      <c r="E3" s="431"/>
      <c r="F3" s="431"/>
    </row>
    <row r="4" spans="1:6" ht="15.75" x14ac:dyDescent="0.25">
      <c r="A4" s="4"/>
      <c r="B4" s="15"/>
      <c r="C4" s="26"/>
      <c r="D4" s="195"/>
      <c r="E4" s="4"/>
      <c r="F4" s="4"/>
    </row>
    <row r="5" spans="1:6" ht="15.75" x14ac:dyDescent="0.25">
      <c r="A5" s="433" t="s">
        <v>417</v>
      </c>
      <c r="B5" s="433"/>
      <c r="C5" s="433"/>
      <c r="D5" s="433"/>
      <c r="E5" s="433"/>
      <c r="F5" s="433"/>
    </row>
    <row r="6" spans="1:6" ht="15.75" x14ac:dyDescent="0.25">
      <c r="A6" s="433" t="s">
        <v>419</v>
      </c>
      <c r="B6" s="433"/>
      <c r="C6" s="433"/>
      <c r="D6" s="433"/>
      <c r="E6" s="433"/>
      <c r="F6" s="433"/>
    </row>
    <row r="7" spans="1:6" ht="15.75" x14ac:dyDescent="0.25">
      <c r="A7" s="434" t="s">
        <v>420</v>
      </c>
      <c r="B7" s="434"/>
      <c r="C7" s="434"/>
      <c r="D7" s="434"/>
      <c r="E7" s="434"/>
      <c r="F7" s="434"/>
    </row>
    <row r="8" spans="1:6" ht="15.75" x14ac:dyDescent="0.25">
      <c r="A8" s="4"/>
      <c r="B8" s="24"/>
      <c r="C8" s="24"/>
      <c r="D8" s="196"/>
      <c r="E8" s="13"/>
      <c r="F8" s="119" t="s">
        <v>92</v>
      </c>
    </row>
    <row r="9" spans="1:6" ht="15.75" x14ac:dyDescent="0.25">
      <c r="A9" s="395" t="s">
        <v>364</v>
      </c>
      <c r="B9" s="414" t="s">
        <v>415</v>
      </c>
      <c r="C9" s="417" t="s">
        <v>111</v>
      </c>
      <c r="D9" s="420" t="s">
        <v>202</v>
      </c>
      <c r="E9" s="421"/>
      <c r="F9" s="422"/>
    </row>
    <row r="10" spans="1:6" ht="15.75" x14ac:dyDescent="0.2">
      <c r="A10" s="396"/>
      <c r="B10" s="415"/>
      <c r="C10" s="418"/>
      <c r="D10" s="410" t="s">
        <v>203</v>
      </c>
      <c r="E10" s="411"/>
      <c r="F10" s="412" t="s">
        <v>204</v>
      </c>
    </row>
    <row r="11" spans="1:6" ht="37.5" customHeight="1" x14ac:dyDescent="0.2">
      <c r="A11" s="397"/>
      <c r="B11" s="416"/>
      <c r="C11" s="419"/>
      <c r="D11" s="33" t="s">
        <v>180</v>
      </c>
      <c r="E11" s="34" t="s">
        <v>205</v>
      </c>
      <c r="F11" s="413"/>
    </row>
    <row r="12" spans="1:6" ht="48.75" customHeight="1" x14ac:dyDescent="0.25">
      <c r="A12" s="46" t="s">
        <v>116</v>
      </c>
      <c r="B12" s="385" t="str">
        <f>ASIGNAVIMAI!B10</f>
        <v>Savivaldybės pagrindinių funkcijų įgyvendinimo ir viešosios tvarkos užtikrinimo programa</v>
      </c>
      <c r="C12" s="108">
        <f>'ASIGNAVIMAI IŠ SAVIV.BIUDŽETO'!C20</f>
        <v>4082.5</v>
      </c>
      <c r="D12" s="108">
        <f>'ASIGNAVIMAI IŠ SAVIV.BIUDŽETO'!D20</f>
        <v>3360.5</v>
      </c>
      <c r="E12" s="108">
        <f>'ASIGNAVIMAI IŠ SAVIV.BIUDŽETO'!E20</f>
        <v>2596.5999999999995</v>
      </c>
      <c r="F12" s="108">
        <f>'ASIGNAVIMAI IŠ SAVIV.BIUDŽETO'!F20</f>
        <v>722</v>
      </c>
    </row>
    <row r="13" spans="1:6" ht="15.75" x14ac:dyDescent="0.25">
      <c r="A13" s="46" t="s">
        <v>117</v>
      </c>
      <c r="B13" s="386" t="str">
        <f>ASIGNAVIMAI!B20</f>
        <v>Švietimo programa</v>
      </c>
      <c r="C13" s="108">
        <f>'ASIGNAVIMAI IŠ SAVIV.BIUDŽETO'!C43</f>
        <v>6522.9999999999991</v>
      </c>
      <c r="D13" s="108">
        <f>'ASIGNAVIMAI IŠ SAVIV.BIUDŽETO'!D43</f>
        <v>6505.9999999999991</v>
      </c>
      <c r="E13" s="108">
        <f>'ASIGNAVIMAI IŠ SAVIV.BIUDŽETO'!E43</f>
        <v>4929.7000000000007</v>
      </c>
      <c r="F13" s="108">
        <f>'ASIGNAVIMAI IŠ SAVIV.BIUDŽETO'!F43</f>
        <v>17</v>
      </c>
    </row>
    <row r="14" spans="1:6" ht="15.75" x14ac:dyDescent="0.25">
      <c r="A14" s="46" t="s">
        <v>118</v>
      </c>
      <c r="B14" s="46" t="str">
        <f>ASIGNAVIMAI!B43</f>
        <v>Kultūros programa</v>
      </c>
      <c r="C14" s="108">
        <f>'ASIGNAVIMAI IŠ SAVIV.BIUDŽETO'!C54</f>
        <v>2019.3000000000002</v>
      </c>
      <c r="D14" s="108">
        <f>'ASIGNAVIMAI IŠ SAVIV.BIUDŽETO'!D54</f>
        <v>2012.3</v>
      </c>
      <c r="E14" s="108">
        <f>'ASIGNAVIMAI IŠ SAVIV.BIUDŽETO'!E54</f>
        <v>1569.2000000000003</v>
      </c>
      <c r="F14" s="108">
        <f>'ASIGNAVIMAI IŠ SAVIV.BIUDŽETO'!F54</f>
        <v>7</v>
      </c>
    </row>
    <row r="15" spans="1:6" ht="15.75" x14ac:dyDescent="0.25">
      <c r="A15" s="46" t="s">
        <v>119</v>
      </c>
      <c r="B15" s="386" t="str">
        <f>ASIGNAVIMAI!B54</f>
        <v>Socialinės apsaugos programa</v>
      </c>
      <c r="C15" s="108">
        <f>'ASIGNAVIMAI IŠ SAVIV.BIUDŽETO'!C68</f>
        <v>2889.7</v>
      </c>
      <c r="D15" s="108">
        <f>'ASIGNAVIMAI IŠ SAVIV.BIUDŽETO'!D68</f>
        <v>2889.7</v>
      </c>
      <c r="E15" s="108">
        <f>'ASIGNAVIMAI IŠ SAVIV.BIUDŽETO'!E68</f>
        <v>1084.2</v>
      </c>
      <c r="F15" s="108"/>
    </row>
    <row r="16" spans="1:6" ht="15.75" x14ac:dyDescent="0.25">
      <c r="A16" s="46" t="s">
        <v>120</v>
      </c>
      <c r="B16" s="46" t="str">
        <f>ASIGNAVIMAI!B75</f>
        <v>Užimtumo didinimo programa</v>
      </c>
      <c r="C16" s="108"/>
      <c r="D16" s="108"/>
      <c r="E16" s="108"/>
      <c r="F16" s="108"/>
    </row>
    <row r="17" spans="1:6" ht="15.75" x14ac:dyDescent="0.25">
      <c r="A17" s="46" t="s">
        <v>121</v>
      </c>
      <c r="B17" s="46" t="str">
        <f>ASIGNAVIMAI!B79</f>
        <v>Aplinkos apsaugos programa</v>
      </c>
      <c r="C17" s="108">
        <f>'ASIGNAVIMAI IŠ SAVIV.BIUDŽETO'!C74</f>
        <v>122.4</v>
      </c>
      <c r="D17" s="108">
        <f>'ASIGNAVIMAI IŠ SAVIV.BIUDŽETO'!D74</f>
        <v>122.4</v>
      </c>
      <c r="E17" s="108">
        <f>'ASIGNAVIMAI IŠ SAVIV.BIUDŽETO'!E74</f>
        <v>87.5</v>
      </c>
      <c r="F17" s="108"/>
    </row>
    <row r="18" spans="1:6" ht="15.75" x14ac:dyDescent="0.25">
      <c r="A18" s="46" t="s">
        <v>122</v>
      </c>
      <c r="B18" s="46" t="str">
        <f>ASIGNAVIMAI!B82</f>
        <v>Ūkio plėtros programa</v>
      </c>
      <c r="C18" s="108">
        <f>'ASIGNAVIMAI IŠ SAVIV.BIUDŽETO'!C77</f>
        <v>787.6</v>
      </c>
      <c r="D18" s="108">
        <f>'ASIGNAVIMAI IŠ SAVIV.BIUDŽETO'!D77</f>
        <v>320</v>
      </c>
      <c r="E18" s="108"/>
      <c r="F18" s="108">
        <f>'ASIGNAVIMAI IŠ SAVIV.BIUDŽETO'!F77</f>
        <v>467.6</v>
      </c>
    </row>
    <row r="19" spans="1:6" ht="15.75" x14ac:dyDescent="0.25">
      <c r="A19" s="46" t="s">
        <v>123</v>
      </c>
      <c r="B19" s="46" t="str">
        <f>ASIGNAVIMAI!B85</f>
        <v>Žemės ūkio ir kaimo plėtros programa</v>
      </c>
      <c r="C19" s="108">
        <f>'ASIGNAVIMAI IŠ SAVIV.BIUDŽETO'!C81</f>
        <v>167</v>
      </c>
      <c r="D19" s="108">
        <f>'ASIGNAVIMAI IŠ SAVIV.BIUDŽETO'!D81</f>
        <v>167</v>
      </c>
      <c r="E19" s="108"/>
      <c r="F19" s="108"/>
    </row>
    <row r="20" spans="1:6" ht="15.75" x14ac:dyDescent="0.25">
      <c r="A20" s="46" t="s">
        <v>124</v>
      </c>
      <c r="B20" s="46" t="str">
        <f>ASIGNAVIMAI!B88</f>
        <v>Sveikatos apsaugos programa</v>
      </c>
      <c r="C20" s="108">
        <f>'ASIGNAVIMAI IŠ SAVIV.BIUDŽETO'!C85</f>
        <v>87.2</v>
      </c>
      <c r="D20" s="108">
        <f>'ASIGNAVIMAI IŠ SAVIV.BIUDŽETO'!D85</f>
        <v>87.2</v>
      </c>
      <c r="E20" s="108">
        <f>'ASIGNAVIMAI IŠ SAVIV.BIUDŽETO'!E85</f>
        <v>39.900000000000006</v>
      </c>
      <c r="F20" s="108"/>
    </row>
    <row r="21" spans="1:6" ht="31.5" x14ac:dyDescent="0.25">
      <c r="A21" s="46" t="s">
        <v>125</v>
      </c>
      <c r="B21" s="290" t="str">
        <f>ASIGNAVIMAI!B92</f>
        <v>Socialinio būsto ir turto inventorizavimo programa</v>
      </c>
      <c r="C21" s="108">
        <f>'ASIGNAVIMAI IŠ SAVIV.BIUDŽETO'!C88</f>
        <v>69.400000000000006</v>
      </c>
      <c r="D21" s="108">
        <f>'ASIGNAVIMAI IŠ SAVIV.BIUDŽETO'!D88</f>
        <v>14.4</v>
      </c>
      <c r="E21" s="108"/>
      <c r="F21" s="108">
        <f>'ASIGNAVIMAI IŠ SAVIV.BIUDŽETO'!F88</f>
        <v>55</v>
      </c>
    </row>
    <row r="22" spans="1:6" ht="15.75" x14ac:dyDescent="0.25">
      <c r="A22" s="46" t="s">
        <v>126</v>
      </c>
      <c r="B22" s="46" t="str">
        <f>ASIGNAVIMAI!B95</f>
        <v>Teritorijų planavimo programa</v>
      </c>
      <c r="C22" s="108">
        <f>'ASIGNAVIMAI IŠ SAVIV.BIUDŽETO'!C91</f>
        <v>50</v>
      </c>
      <c r="D22" s="108"/>
      <c r="E22" s="108"/>
      <c r="F22" s="108">
        <f>'ASIGNAVIMAI IŠ SAVIV.BIUDŽETO'!F91</f>
        <v>50</v>
      </c>
    </row>
    <row r="23" spans="1:6" ht="15.75" x14ac:dyDescent="0.25">
      <c r="A23" s="46" t="s">
        <v>127</v>
      </c>
      <c r="B23" s="46" t="str">
        <f>ASIGNAVIMAI!B98</f>
        <v>Investicijų ir verslo plėtros programa</v>
      </c>
      <c r="C23" s="108">
        <f>'ASIGNAVIMAI IŠ SAVIV.BIUDŽETO'!C98</f>
        <v>1429.1000000000001</v>
      </c>
      <c r="D23" s="108">
        <f>'ASIGNAVIMAI IŠ SAVIV.BIUDŽETO'!D98</f>
        <v>422.6</v>
      </c>
      <c r="E23" s="108"/>
      <c r="F23" s="108">
        <f>'ASIGNAVIMAI IŠ SAVIV.BIUDŽETO'!F98</f>
        <v>1006.5000000000001</v>
      </c>
    </row>
    <row r="24" spans="1:6" ht="15.75" x14ac:dyDescent="0.25">
      <c r="A24" s="46" t="s">
        <v>223</v>
      </c>
      <c r="B24" s="50" t="str">
        <f>ASIGNAVIMAI!B105</f>
        <v>Seniūnijų veiklos programa</v>
      </c>
      <c r="C24" s="108">
        <f>'ASIGNAVIMAI IŠ SAVIV.BIUDŽETO'!C111</f>
        <v>1754.2</v>
      </c>
      <c r="D24" s="108">
        <f>'ASIGNAVIMAI IŠ SAVIV.BIUDŽETO'!D111</f>
        <v>1493.0000000000002</v>
      </c>
      <c r="E24" s="108"/>
      <c r="F24" s="108">
        <f>'ASIGNAVIMAI IŠ SAVIV.BIUDŽETO'!F111</f>
        <v>261.2</v>
      </c>
    </row>
    <row r="25" spans="1:6" ht="24.75" customHeight="1" x14ac:dyDescent="0.25">
      <c r="A25" s="408" t="s">
        <v>208</v>
      </c>
      <c r="B25" s="409"/>
      <c r="C25" s="106">
        <f>SUM(C12:C24)</f>
        <v>19981.400000000001</v>
      </c>
      <c r="D25" s="106">
        <f t="shared" ref="D25:F25" si="0">SUM(D12:D24)</f>
        <v>17395.100000000002</v>
      </c>
      <c r="E25" s="106">
        <f t="shared" si="0"/>
        <v>10307.1</v>
      </c>
      <c r="F25" s="106">
        <f t="shared" si="0"/>
        <v>2586.2999999999997</v>
      </c>
    </row>
    <row r="27" spans="1:6" x14ac:dyDescent="0.2">
      <c r="A27" s="344"/>
      <c r="B27" s="344"/>
      <c r="C27" s="344"/>
      <c r="D27" s="344"/>
      <c r="E27" s="344"/>
      <c r="F27" s="344"/>
    </row>
  </sheetData>
  <mergeCells count="13">
    <mergeCell ref="F10:F11"/>
    <mergeCell ref="A25:B25"/>
    <mergeCell ref="C1:F1"/>
    <mergeCell ref="C2:F2"/>
    <mergeCell ref="C3:F3"/>
    <mergeCell ref="A5:F5"/>
    <mergeCell ref="A7:F7"/>
    <mergeCell ref="A9:A11"/>
    <mergeCell ref="B9:B11"/>
    <mergeCell ref="C9:C11"/>
    <mergeCell ref="D9:F9"/>
    <mergeCell ref="D10:E10"/>
    <mergeCell ref="A6:F6"/>
  </mergeCells>
  <pageMargins left="0.51181102362204722" right="0.31496062992125984" top="0.55118110236220474" bottom="0.55118110236220474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E2ECD-2417-48A9-B59D-F0137C195F31}">
  <sheetPr>
    <pageSetUpPr fitToPage="1"/>
  </sheetPr>
  <dimension ref="A1"/>
  <sheetViews>
    <sheetView workbookViewId="0">
      <selection sqref="A1:XFD1048576"/>
    </sheetView>
  </sheetViews>
  <sheetFormatPr defaultRowHeight="12.75" x14ac:dyDescent="0.2"/>
  <sheetData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3"/>
  <sheetViews>
    <sheetView showZeros="0" workbookViewId="0">
      <selection activeCell="B48" sqref="B48"/>
    </sheetView>
  </sheetViews>
  <sheetFormatPr defaultRowHeight="12.75" x14ac:dyDescent="0.2"/>
  <cols>
    <col min="1" max="1" width="5.5703125" customWidth="1"/>
    <col min="2" max="2" width="35.28515625" customWidth="1"/>
    <col min="3" max="3" width="14.140625" style="190" customWidth="1"/>
    <col min="4" max="4" width="12" customWidth="1"/>
    <col min="5" max="6" width="14.42578125" customWidth="1"/>
  </cols>
  <sheetData>
    <row r="1" spans="1:6" ht="15.75" x14ac:dyDescent="0.25">
      <c r="A1" s="1"/>
      <c r="B1" s="1"/>
      <c r="C1" s="30"/>
      <c r="D1" s="4" t="s">
        <v>115</v>
      </c>
      <c r="E1" s="4"/>
      <c r="F1" s="4"/>
    </row>
    <row r="2" spans="1:6" ht="15.75" x14ac:dyDescent="0.25">
      <c r="A2" s="1"/>
      <c r="B2" s="1"/>
      <c r="C2" s="30"/>
      <c r="D2" s="4" t="s">
        <v>206</v>
      </c>
      <c r="E2" s="4"/>
      <c r="F2" s="4"/>
    </row>
    <row r="3" spans="1:6" ht="15.75" x14ac:dyDescent="0.25">
      <c r="A3" s="1"/>
      <c r="B3" s="1"/>
      <c r="C3" s="30"/>
      <c r="D3" s="4" t="s">
        <v>367</v>
      </c>
      <c r="E3" s="4"/>
      <c r="F3" s="4"/>
    </row>
    <row r="4" spans="1:6" ht="15.75" x14ac:dyDescent="0.25">
      <c r="A4" s="1"/>
      <c r="B4" s="1"/>
      <c r="C4" s="30"/>
      <c r="D4" s="1"/>
      <c r="E4" s="4"/>
      <c r="F4" s="4"/>
    </row>
    <row r="5" spans="1:6" ht="15.75" x14ac:dyDescent="0.25">
      <c r="A5" s="4"/>
      <c r="B5" s="43" t="s">
        <v>370</v>
      </c>
      <c r="C5" s="212"/>
      <c r="D5" s="43"/>
      <c r="E5" s="43"/>
      <c r="F5" s="43"/>
    </row>
    <row r="6" spans="1:6" ht="15.75" x14ac:dyDescent="0.25">
      <c r="A6" s="394" t="s">
        <v>229</v>
      </c>
      <c r="B6" s="394"/>
      <c r="C6" s="394"/>
      <c r="D6" s="394"/>
      <c r="E6" s="394"/>
      <c r="F6" s="394"/>
    </row>
    <row r="7" spans="1:6" ht="15.75" x14ac:dyDescent="0.25">
      <c r="A7" s="20"/>
      <c r="B7" s="20"/>
      <c r="C7" s="20"/>
      <c r="D7" s="20"/>
      <c r="E7" s="20"/>
      <c r="F7" s="176" t="s">
        <v>92</v>
      </c>
    </row>
    <row r="8" spans="1:6" ht="12.75" customHeight="1" x14ac:dyDescent="0.2">
      <c r="A8" s="395" t="s">
        <v>364</v>
      </c>
      <c r="B8" s="398" t="s">
        <v>157</v>
      </c>
      <c r="C8" s="401" t="s">
        <v>134</v>
      </c>
      <c r="D8" s="395" t="s">
        <v>255</v>
      </c>
      <c r="E8" s="404" t="s">
        <v>221</v>
      </c>
      <c r="F8" s="407" t="s">
        <v>256</v>
      </c>
    </row>
    <row r="9" spans="1:6" ht="12.75" customHeight="1" x14ac:dyDescent="0.2">
      <c r="A9" s="396"/>
      <c r="B9" s="399"/>
      <c r="C9" s="402"/>
      <c r="D9" s="396"/>
      <c r="E9" s="405"/>
      <c r="F9" s="407"/>
    </row>
    <row r="10" spans="1:6" ht="69.75" customHeight="1" x14ac:dyDescent="0.2">
      <c r="A10" s="397"/>
      <c r="B10" s="400"/>
      <c r="C10" s="403"/>
      <c r="D10" s="397"/>
      <c r="E10" s="406"/>
      <c r="F10" s="407"/>
    </row>
    <row r="11" spans="1:6" ht="15.75" x14ac:dyDescent="0.25">
      <c r="A11" s="257" t="s">
        <v>116</v>
      </c>
      <c r="B11" s="10" t="s">
        <v>158</v>
      </c>
      <c r="C11" s="96"/>
      <c r="D11" s="263"/>
      <c r="E11" s="263"/>
      <c r="F11" s="264"/>
    </row>
    <row r="12" spans="1:6" ht="31.5" customHeight="1" x14ac:dyDescent="0.25">
      <c r="A12" s="258" t="s">
        <v>106</v>
      </c>
      <c r="B12" s="63" t="s">
        <v>176</v>
      </c>
      <c r="C12" s="103">
        <f>D12+E12+F12</f>
        <v>77.7</v>
      </c>
      <c r="D12" s="102"/>
      <c r="E12" s="113">
        <v>75.3</v>
      </c>
      <c r="F12" s="102">
        <v>2.4</v>
      </c>
    </row>
    <row r="13" spans="1:6" ht="31.5" customHeight="1" x14ac:dyDescent="0.25">
      <c r="A13" s="258" t="s">
        <v>19</v>
      </c>
      <c r="B13" s="63" t="s">
        <v>3</v>
      </c>
      <c r="C13" s="103">
        <f t="shared" ref="C13:C29" si="0">D13+E13+F13</f>
        <v>74.2</v>
      </c>
      <c r="D13" s="102"/>
      <c r="E13" s="113">
        <v>74.2</v>
      </c>
      <c r="F13" s="102"/>
    </row>
    <row r="14" spans="1:6" ht="31.5" customHeight="1" x14ac:dyDescent="0.25">
      <c r="A14" s="258" t="s">
        <v>20</v>
      </c>
      <c r="B14" s="63" t="s">
        <v>112</v>
      </c>
      <c r="C14" s="103">
        <f t="shared" si="0"/>
        <v>22.7</v>
      </c>
      <c r="D14" s="102"/>
      <c r="E14" s="113">
        <v>22.7</v>
      </c>
      <c r="F14" s="102"/>
    </row>
    <row r="15" spans="1:6" ht="31.5" customHeight="1" x14ac:dyDescent="0.25">
      <c r="A15" s="258" t="s">
        <v>107</v>
      </c>
      <c r="B15" s="63" t="s">
        <v>11</v>
      </c>
      <c r="C15" s="103">
        <f t="shared" si="0"/>
        <v>28.9</v>
      </c>
      <c r="D15" s="102"/>
      <c r="E15" s="113">
        <v>28.9</v>
      </c>
      <c r="F15" s="102"/>
    </row>
    <row r="16" spans="1:6" ht="31.5" customHeight="1" x14ac:dyDescent="0.25">
      <c r="A16" s="258" t="s">
        <v>21</v>
      </c>
      <c r="B16" s="63" t="s">
        <v>196</v>
      </c>
      <c r="C16" s="103">
        <f t="shared" si="0"/>
        <v>28</v>
      </c>
      <c r="D16" s="102"/>
      <c r="E16" s="113">
        <v>28</v>
      </c>
      <c r="F16" s="102"/>
    </row>
    <row r="17" spans="1:6" ht="31.5" customHeight="1" x14ac:dyDescent="0.25">
      <c r="A17" s="258" t="s">
        <v>22</v>
      </c>
      <c r="B17" s="63" t="s">
        <v>113</v>
      </c>
      <c r="C17" s="103">
        <f t="shared" si="0"/>
        <v>43.6</v>
      </c>
      <c r="D17" s="102"/>
      <c r="E17" s="113">
        <v>43.6</v>
      </c>
      <c r="F17" s="102"/>
    </row>
    <row r="18" spans="1:6" ht="31.5" customHeight="1" x14ac:dyDescent="0.25">
      <c r="A18" s="258" t="s">
        <v>23</v>
      </c>
      <c r="B18" s="63" t="s">
        <v>235</v>
      </c>
      <c r="C18" s="103">
        <f t="shared" si="0"/>
        <v>69</v>
      </c>
      <c r="D18" s="102">
        <v>32</v>
      </c>
      <c r="E18" s="113">
        <v>36.5</v>
      </c>
      <c r="F18" s="102">
        <v>0.5</v>
      </c>
    </row>
    <row r="19" spans="1:6" ht="31.5" customHeight="1" x14ac:dyDescent="0.25">
      <c r="A19" s="258" t="s">
        <v>24</v>
      </c>
      <c r="B19" s="63" t="s">
        <v>197</v>
      </c>
      <c r="C19" s="103">
        <f t="shared" si="0"/>
        <v>11.4</v>
      </c>
      <c r="D19" s="102">
        <v>4.4000000000000004</v>
      </c>
      <c r="E19" s="113"/>
      <c r="F19" s="102">
        <v>7</v>
      </c>
    </row>
    <row r="20" spans="1:6" ht="31.5" customHeight="1" x14ac:dyDescent="0.25">
      <c r="A20" s="258" t="s">
        <v>25</v>
      </c>
      <c r="B20" s="63" t="s">
        <v>108</v>
      </c>
      <c r="C20" s="103">
        <f t="shared" si="0"/>
        <v>2.5</v>
      </c>
      <c r="D20" s="102"/>
      <c r="E20" s="113"/>
      <c r="F20" s="102">
        <v>2.5</v>
      </c>
    </row>
    <row r="21" spans="1:6" ht="31.5" customHeight="1" x14ac:dyDescent="0.25">
      <c r="A21" s="258" t="s">
        <v>26</v>
      </c>
      <c r="B21" s="63" t="s">
        <v>159</v>
      </c>
      <c r="C21" s="103">
        <f t="shared" si="0"/>
        <v>21</v>
      </c>
      <c r="D21" s="102">
        <v>0.1</v>
      </c>
      <c r="E21" s="113">
        <v>19</v>
      </c>
      <c r="F21" s="102">
        <v>1.9</v>
      </c>
    </row>
    <row r="22" spans="1:6" ht="31.5" customHeight="1" x14ac:dyDescent="0.25">
      <c r="A22" s="258" t="s">
        <v>27</v>
      </c>
      <c r="B22" s="63" t="s">
        <v>160</v>
      </c>
      <c r="C22" s="103">
        <f t="shared" si="0"/>
        <v>14</v>
      </c>
      <c r="D22" s="102"/>
      <c r="E22" s="113">
        <v>13.6</v>
      </c>
      <c r="F22" s="102">
        <v>0.4</v>
      </c>
    </row>
    <row r="23" spans="1:6" ht="31.5" customHeight="1" x14ac:dyDescent="0.25">
      <c r="A23" s="258" t="s">
        <v>28</v>
      </c>
      <c r="B23" s="63" t="s">
        <v>109</v>
      </c>
      <c r="C23" s="103">
        <f t="shared" si="0"/>
        <v>13.5</v>
      </c>
      <c r="D23" s="102"/>
      <c r="E23" s="113">
        <v>1.1000000000000001</v>
      </c>
      <c r="F23" s="102">
        <v>12.4</v>
      </c>
    </row>
    <row r="24" spans="1:6" ht="31.5" customHeight="1" x14ac:dyDescent="0.25">
      <c r="A24" s="258" t="s">
        <v>29</v>
      </c>
      <c r="B24" s="63" t="s">
        <v>110</v>
      </c>
      <c r="C24" s="103">
        <f t="shared" si="0"/>
        <v>0.4</v>
      </c>
      <c r="D24" s="102"/>
      <c r="E24" s="113"/>
      <c r="F24" s="102">
        <v>0.4</v>
      </c>
    </row>
    <row r="25" spans="1:6" ht="31.5" customHeight="1" x14ac:dyDescent="0.25">
      <c r="A25" s="258" t="s">
        <v>177</v>
      </c>
      <c r="B25" s="63" t="s">
        <v>12</v>
      </c>
      <c r="C25" s="103">
        <f t="shared" si="0"/>
        <v>6.7999999999999989</v>
      </c>
      <c r="D25" s="102">
        <v>0.1</v>
      </c>
      <c r="E25" s="113">
        <v>6.6</v>
      </c>
      <c r="F25" s="102">
        <v>0.1</v>
      </c>
    </row>
    <row r="26" spans="1:6" ht="31.5" customHeight="1" x14ac:dyDescent="0.25">
      <c r="A26" s="258" t="s">
        <v>30</v>
      </c>
      <c r="B26" s="63" t="s">
        <v>198</v>
      </c>
      <c r="C26" s="103">
        <f t="shared" si="0"/>
        <v>0.4</v>
      </c>
      <c r="D26" s="102">
        <v>0.4</v>
      </c>
      <c r="E26" s="113"/>
      <c r="F26" s="102"/>
    </row>
    <row r="27" spans="1:6" ht="31.5" customHeight="1" x14ac:dyDescent="0.25">
      <c r="A27" s="258" t="s">
        <v>178</v>
      </c>
      <c r="B27" s="63" t="s">
        <v>254</v>
      </c>
      <c r="C27" s="103">
        <f t="shared" si="0"/>
        <v>5.5</v>
      </c>
      <c r="D27" s="102">
        <v>4.8</v>
      </c>
      <c r="E27" s="113">
        <v>0.7</v>
      </c>
      <c r="F27" s="102"/>
    </row>
    <row r="28" spans="1:6" ht="31.5" customHeight="1" x14ac:dyDescent="0.25">
      <c r="A28" s="258" t="s">
        <v>253</v>
      </c>
      <c r="B28" s="63" t="s">
        <v>161</v>
      </c>
      <c r="C28" s="103">
        <f t="shared" si="0"/>
        <v>76.899999999999991</v>
      </c>
      <c r="D28" s="102">
        <v>1.8</v>
      </c>
      <c r="E28" s="113">
        <v>75</v>
      </c>
      <c r="F28" s="102">
        <v>0.1</v>
      </c>
    </row>
    <row r="29" spans="1:6" ht="31.5" customHeight="1" x14ac:dyDescent="0.25">
      <c r="A29" s="258" t="s">
        <v>103</v>
      </c>
      <c r="B29" s="63" t="s">
        <v>247</v>
      </c>
      <c r="C29" s="103">
        <f t="shared" si="0"/>
        <v>68</v>
      </c>
      <c r="D29" s="102">
        <v>45</v>
      </c>
      <c r="E29" s="113">
        <v>23</v>
      </c>
      <c r="F29" s="102"/>
    </row>
    <row r="30" spans="1:6" s="190" customFormat="1" ht="15.75" x14ac:dyDescent="0.25">
      <c r="A30" s="120"/>
      <c r="B30" s="135" t="s">
        <v>111</v>
      </c>
      <c r="C30" s="105">
        <f>SUM(C12:C29)</f>
        <v>564.5</v>
      </c>
      <c r="D30" s="288">
        <f t="shared" ref="D30:F30" si="1">SUM(D12:D29)</f>
        <v>88.6</v>
      </c>
      <c r="E30" s="288">
        <f t="shared" si="1"/>
        <v>448.20000000000005</v>
      </c>
      <c r="F30" s="288">
        <f t="shared" si="1"/>
        <v>27.700000000000003</v>
      </c>
    </row>
    <row r="31" spans="1:6" ht="15.75" x14ac:dyDescent="0.25">
      <c r="A31" s="257" t="s">
        <v>117</v>
      </c>
      <c r="B31" s="9" t="s">
        <v>128</v>
      </c>
      <c r="C31" s="30"/>
      <c r="D31" s="1"/>
      <c r="E31" s="1"/>
      <c r="F31" s="1"/>
    </row>
    <row r="32" spans="1:6" ht="31.5" x14ac:dyDescent="0.25">
      <c r="A32" s="258" t="s">
        <v>31</v>
      </c>
      <c r="B32" s="63" t="s">
        <v>162</v>
      </c>
      <c r="C32" s="103">
        <f>D32+E32+F32</f>
        <v>2</v>
      </c>
      <c r="D32" s="102">
        <v>2</v>
      </c>
      <c r="E32" s="113"/>
      <c r="F32" s="102"/>
    </row>
    <row r="33" spans="1:6" ht="15.75" customHeight="1" x14ac:dyDescent="0.25">
      <c r="A33" s="258" t="s">
        <v>32</v>
      </c>
      <c r="B33" s="56" t="s">
        <v>164</v>
      </c>
      <c r="C33" s="103">
        <f t="shared" ref="C33:C38" si="2">D33+E33+F33</f>
        <v>16</v>
      </c>
      <c r="D33" s="102">
        <v>1</v>
      </c>
      <c r="E33" s="113"/>
      <c r="F33" s="102">
        <v>15</v>
      </c>
    </row>
    <row r="34" spans="1:6" ht="15.75" customHeight="1" x14ac:dyDescent="0.25">
      <c r="A34" s="258" t="s">
        <v>33</v>
      </c>
      <c r="B34" s="93" t="s">
        <v>165</v>
      </c>
      <c r="C34" s="103">
        <f t="shared" si="2"/>
        <v>0.6</v>
      </c>
      <c r="D34" s="102"/>
      <c r="E34" s="113"/>
      <c r="F34" s="102">
        <v>0.6</v>
      </c>
    </row>
    <row r="35" spans="1:6" ht="15.75" customHeight="1" x14ac:dyDescent="0.25">
      <c r="A35" s="258" t="s">
        <v>34</v>
      </c>
      <c r="B35" s="93" t="s">
        <v>166</v>
      </c>
      <c r="C35" s="103">
        <f t="shared" si="2"/>
        <v>0.3</v>
      </c>
      <c r="D35" s="102"/>
      <c r="E35" s="183"/>
      <c r="F35" s="102">
        <v>0.3</v>
      </c>
    </row>
    <row r="36" spans="1:6" ht="15.75" customHeight="1" x14ac:dyDescent="0.25">
      <c r="A36" s="258" t="s">
        <v>35</v>
      </c>
      <c r="B36" s="93" t="s">
        <v>167</v>
      </c>
      <c r="C36" s="103">
        <f t="shared" si="2"/>
        <v>1.3</v>
      </c>
      <c r="D36" s="102"/>
      <c r="E36" s="113"/>
      <c r="F36" s="102">
        <v>1.3</v>
      </c>
    </row>
    <row r="37" spans="1:6" ht="15.75" customHeight="1" x14ac:dyDescent="0.25">
      <c r="A37" s="258" t="s">
        <v>36</v>
      </c>
      <c r="B37" s="93" t="s">
        <v>168</v>
      </c>
      <c r="C37" s="103">
        <f t="shared" si="2"/>
        <v>10</v>
      </c>
      <c r="D37" s="102">
        <v>10</v>
      </c>
      <c r="E37" s="237"/>
      <c r="F37" s="102"/>
    </row>
    <row r="38" spans="1:6" ht="15.75" customHeight="1" x14ac:dyDescent="0.25">
      <c r="A38" s="258" t="s">
        <v>37</v>
      </c>
      <c r="B38" s="93" t="s">
        <v>169</v>
      </c>
      <c r="C38" s="103">
        <f t="shared" si="2"/>
        <v>0.6</v>
      </c>
      <c r="D38" s="102"/>
      <c r="E38" s="113"/>
      <c r="F38" s="102">
        <v>0.6</v>
      </c>
    </row>
    <row r="39" spans="1:6" ht="15.75" x14ac:dyDescent="0.25">
      <c r="A39" s="259"/>
      <c r="B39" s="99" t="s">
        <v>111</v>
      </c>
      <c r="C39" s="105">
        <f>SUM(C32:C38)</f>
        <v>30.800000000000004</v>
      </c>
      <c r="D39" s="288">
        <f t="shared" ref="D39:F39" si="3">SUM(D32:D38)</f>
        <v>13</v>
      </c>
      <c r="E39" s="288">
        <f t="shared" si="3"/>
        <v>0</v>
      </c>
      <c r="F39" s="288">
        <f t="shared" si="3"/>
        <v>17.8</v>
      </c>
    </row>
    <row r="40" spans="1:6" ht="15.75" x14ac:dyDescent="0.25">
      <c r="A40" s="257" t="s">
        <v>118</v>
      </c>
      <c r="B40" s="10" t="s">
        <v>170</v>
      </c>
      <c r="C40" s="103"/>
      <c r="D40" s="187"/>
      <c r="E40" s="187"/>
      <c r="F40" s="188"/>
    </row>
    <row r="41" spans="1:6" ht="31.5" customHeight="1" x14ac:dyDescent="0.25">
      <c r="A41" s="258" t="s">
        <v>44</v>
      </c>
      <c r="B41" s="63" t="s">
        <v>171</v>
      </c>
      <c r="C41" s="103">
        <f>D41+E41+F41</f>
        <v>82.5</v>
      </c>
      <c r="D41" s="102">
        <v>79</v>
      </c>
      <c r="E41" s="113">
        <v>3</v>
      </c>
      <c r="F41" s="102">
        <v>0.5</v>
      </c>
    </row>
    <row r="42" spans="1:6" ht="31.5" customHeight="1" x14ac:dyDescent="0.25">
      <c r="A42" s="258" t="s">
        <v>45</v>
      </c>
      <c r="B42" s="63" t="s">
        <v>254</v>
      </c>
      <c r="C42" s="103">
        <f>D42+E42+F42</f>
        <v>13.5</v>
      </c>
      <c r="D42" s="102"/>
      <c r="E42" s="113">
        <v>13.5</v>
      </c>
      <c r="F42" s="102"/>
    </row>
    <row r="43" spans="1:6" s="190" customFormat="1" ht="15.75" x14ac:dyDescent="0.25">
      <c r="A43" s="259"/>
      <c r="B43" s="99" t="s">
        <v>111</v>
      </c>
      <c r="C43" s="105">
        <f>D43+E43+F43</f>
        <v>96</v>
      </c>
      <c r="D43" s="105">
        <f>SUM(D41:D42)</f>
        <v>79</v>
      </c>
      <c r="E43" s="288">
        <f t="shared" ref="E43:F43" si="4">SUM(E41:E42)</f>
        <v>16.5</v>
      </c>
      <c r="F43" s="288">
        <f t="shared" si="4"/>
        <v>0.5</v>
      </c>
    </row>
    <row r="44" spans="1:6" ht="15.75" x14ac:dyDescent="0.25">
      <c r="A44" s="258" t="s">
        <v>119</v>
      </c>
      <c r="B44" s="10" t="s">
        <v>132</v>
      </c>
      <c r="C44" s="103"/>
      <c r="D44" s="104"/>
      <c r="E44" s="104"/>
      <c r="F44" s="189"/>
    </row>
    <row r="45" spans="1:6" ht="31.5" customHeight="1" x14ac:dyDescent="0.25">
      <c r="A45" s="258" t="s">
        <v>52</v>
      </c>
      <c r="B45" s="63" t="s">
        <v>172</v>
      </c>
      <c r="C45" s="103">
        <f>D45+E45+F45</f>
        <v>12</v>
      </c>
      <c r="D45" s="102">
        <v>12</v>
      </c>
      <c r="E45" s="113"/>
      <c r="F45" s="102"/>
    </row>
    <row r="46" spans="1:6" s="190" customFormat="1" ht="15.75" x14ac:dyDescent="0.25">
      <c r="A46" s="259"/>
      <c r="B46" s="99" t="s">
        <v>111</v>
      </c>
      <c r="C46" s="105">
        <f>C45</f>
        <v>12</v>
      </c>
      <c r="D46" s="105">
        <f>SUM(D45)</f>
        <v>12</v>
      </c>
      <c r="E46" s="185"/>
      <c r="F46" s="105"/>
    </row>
    <row r="47" spans="1:6" ht="31.5" x14ac:dyDescent="0.25">
      <c r="A47" s="257" t="s">
        <v>120</v>
      </c>
      <c r="B47" s="85" t="s">
        <v>207</v>
      </c>
      <c r="C47" s="103"/>
      <c r="D47" s="101"/>
      <c r="E47" s="101"/>
      <c r="F47" s="186"/>
    </row>
    <row r="48" spans="1:6" ht="31.5" customHeight="1" x14ac:dyDescent="0.25">
      <c r="A48" s="258" t="s">
        <v>56</v>
      </c>
      <c r="B48" s="63" t="s">
        <v>182</v>
      </c>
      <c r="C48" s="103">
        <f>F48</f>
        <v>52</v>
      </c>
      <c r="D48" s="102"/>
      <c r="E48" s="237"/>
      <c r="F48" s="103">
        <v>52</v>
      </c>
    </row>
    <row r="49" spans="1:6" s="190" customFormat="1" ht="15.75" x14ac:dyDescent="0.25">
      <c r="A49" s="259"/>
      <c r="B49" s="100" t="s">
        <v>111</v>
      </c>
      <c r="C49" s="105">
        <f>SUM(C48)</f>
        <v>52</v>
      </c>
      <c r="D49" s="105">
        <f>SUM(D48)</f>
        <v>0</v>
      </c>
      <c r="E49" s="105">
        <f>SUM(E48)</f>
        <v>0</v>
      </c>
      <c r="F49" s="105">
        <f>SUM(F48)</f>
        <v>52</v>
      </c>
    </row>
    <row r="50" spans="1:6" ht="15.75" customHeight="1" x14ac:dyDescent="0.25">
      <c r="A50" s="257" t="s">
        <v>121</v>
      </c>
      <c r="B50" s="265" t="s">
        <v>179</v>
      </c>
      <c r="C50" s="103"/>
      <c r="D50" s="102"/>
      <c r="E50" s="237"/>
      <c r="F50" s="103"/>
    </row>
    <row r="51" spans="1:6" ht="15.75" customHeight="1" x14ac:dyDescent="0.25">
      <c r="A51" s="258" t="s">
        <v>57</v>
      </c>
      <c r="B51" s="56" t="s">
        <v>187</v>
      </c>
      <c r="C51" s="103">
        <f>D51+E51+F51</f>
        <v>18</v>
      </c>
      <c r="D51" s="102"/>
      <c r="E51" s="237"/>
      <c r="F51" s="102">
        <v>18</v>
      </c>
    </row>
    <row r="52" spans="1:6" ht="15.75" customHeight="1" x14ac:dyDescent="0.25">
      <c r="A52" s="258" t="s">
        <v>58</v>
      </c>
      <c r="B52" s="56" t="s">
        <v>250</v>
      </c>
      <c r="C52" s="103">
        <f t="shared" ref="C52:C58" si="5">D52+E52+F52</f>
        <v>0.5</v>
      </c>
      <c r="D52" s="102"/>
      <c r="E52" s="237"/>
      <c r="F52" s="102">
        <v>0.5</v>
      </c>
    </row>
    <row r="53" spans="1:6" ht="15.75" customHeight="1" x14ac:dyDescent="0.25">
      <c r="A53" s="258" t="s">
        <v>59</v>
      </c>
      <c r="B53" s="56" t="s">
        <v>188</v>
      </c>
      <c r="C53" s="103">
        <f t="shared" si="5"/>
        <v>0.6</v>
      </c>
      <c r="D53" s="102"/>
      <c r="E53" s="237"/>
      <c r="F53" s="102">
        <v>0.6</v>
      </c>
    </row>
    <row r="54" spans="1:6" ht="15.75" customHeight="1" x14ac:dyDescent="0.25">
      <c r="A54" s="258" t="s">
        <v>60</v>
      </c>
      <c r="B54" s="56" t="s">
        <v>191</v>
      </c>
      <c r="C54" s="103">
        <f t="shared" si="5"/>
        <v>0.3</v>
      </c>
      <c r="D54" s="102"/>
      <c r="E54" s="237"/>
      <c r="F54" s="102">
        <v>0.3</v>
      </c>
    </row>
    <row r="55" spans="1:6" ht="15.75" customHeight="1" x14ac:dyDescent="0.25">
      <c r="A55" s="258" t="s">
        <v>61</v>
      </c>
      <c r="B55" s="56" t="s">
        <v>193</v>
      </c>
      <c r="C55" s="103">
        <f t="shared" si="5"/>
        <v>0.8</v>
      </c>
      <c r="D55" s="102"/>
      <c r="E55" s="237"/>
      <c r="F55" s="102">
        <v>0.8</v>
      </c>
    </row>
    <row r="56" spans="1:6" ht="15.75" customHeight="1" x14ac:dyDescent="0.25">
      <c r="A56" s="258" t="s">
        <v>62</v>
      </c>
      <c r="B56" s="56" t="s">
        <v>195</v>
      </c>
      <c r="C56" s="103">
        <f t="shared" si="5"/>
        <v>0.5</v>
      </c>
      <c r="D56" s="102"/>
      <c r="E56" s="237"/>
      <c r="F56" s="102">
        <v>0.5</v>
      </c>
    </row>
    <row r="57" spans="1:6" ht="15.75" customHeight="1" x14ac:dyDescent="0.25">
      <c r="A57" s="29" t="s">
        <v>63</v>
      </c>
      <c r="B57" s="56" t="s">
        <v>251</v>
      </c>
      <c r="C57" s="103">
        <f t="shared" si="5"/>
        <v>2</v>
      </c>
      <c r="D57" s="102"/>
      <c r="E57" s="237"/>
      <c r="F57" s="102">
        <v>2</v>
      </c>
    </row>
    <row r="58" spans="1:6" ht="15.75" customHeight="1" x14ac:dyDescent="0.25">
      <c r="A58" s="29" t="s">
        <v>64</v>
      </c>
      <c r="B58" s="56" t="s">
        <v>201</v>
      </c>
      <c r="C58" s="103">
        <f t="shared" si="5"/>
        <v>6</v>
      </c>
      <c r="D58" s="102"/>
      <c r="E58" s="113"/>
      <c r="F58" s="102">
        <v>6</v>
      </c>
    </row>
    <row r="59" spans="1:6" s="190" customFormat="1" ht="15.75" customHeight="1" x14ac:dyDescent="0.25">
      <c r="A59" s="266"/>
      <c r="B59" s="100" t="s">
        <v>111</v>
      </c>
      <c r="C59" s="105">
        <f>SUM(C51:C58)</f>
        <v>28.700000000000003</v>
      </c>
      <c r="D59" s="105">
        <f>SUM(D51:D58)</f>
        <v>0</v>
      </c>
      <c r="E59" s="105">
        <f>SUM(E51:E58)</f>
        <v>0</v>
      </c>
      <c r="F59" s="105">
        <f>SUM(F51:F58)</f>
        <v>28.700000000000003</v>
      </c>
    </row>
    <row r="60" spans="1:6" ht="15.75" customHeight="1" x14ac:dyDescent="0.25">
      <c r="A60" s="392" t="s">
        <v>208</v>
      </c>
      <c r="B60" s="393"/>
      <c r="C60" s="106">
        <f>C30++C39+C43+C46+C49+C59</f>
        <v>784</v>
      </c>
      <c r="D60" s="106">
        <f>D30++D39+D43+D46+D49+D59</f>
        <v>192.6</v>
      </c>
      <c r="E60" s="106">
        <f>E30++E39+E43+E46+E49+E59</f>
        <v>464.70000000000005</v>
      </c>
      <c r="F60" s="106">
        <f>F30++F39+F43+F46+F49+F59</f>
        <v>126.7</v>
      </c>
    </row>
    <row r="62" spans="1:6" x14ac:dyDescent="0.2">
      <c r="A62" s="344"/>
      <c r="B62" s="344"/>
      <c r="C62" s="345"/>
      <c r="D62" s="344"/>
      <c r="E62" s="344"/>
      <c r="F62" s="344"/>
    </row>
    <row r="63" spans="1:6" x14ac:dyDescent="0.2">
      <c r="C63" s="213"/>
      <c r="E63" s="224"/>
    </row>
  </sheetData>
  <mergeCells count="8">
    <mergeCell ref="A60:B60"/>
    <mergeCell ref="A6:F6"/>
    <mergeCell ref="A8:A10"/>
    <mergeCell ref="B8:B10"/>
    <mergeCell ref="C8:C10"/>
    <mergeCell ref="D8:D10"/>
    <mergeCell ref="E8:E10"/>
    <mergeCell ref="F8:F10"/>
  </mergeCells>
  <phoneticPr fontId="10" type="noConversion"/>
  <pageMargins left="0.74803149606299213" right="0" top="0" bottom="0" header="0" footer="0"/>
  <pageSetup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40D7E-0522-4E68-92BA-DE3ECA87352F}">
  <dimension ref="A1:F24"/>
  <sheetViews>
    <sheetView topLeftCell="A7" workbookViewId="0">
      <selection sqref="A1:XFD1048576"/>
    </sheetView>
  </sheetViews>
  <sheetFormatPr defaultRowHeight="12.75" x14ac:dyDescent="0.2"/>
  <cols>
    <col min="1" max="1" width="6.85546875" customWidth="1"/>
    <col min="2" max="2" width="44" customWidth="1"/>
    <col min="3" max="3" width="11.85546875" customWidth="1"/>
    <col min="4" max="4" width="11.140625" customWidth="1"/>
    <col min="5" max="5" width="13.7109375" customWidth="1"/>
    <col min="6" max="6" width="10.85546875" customWidth="1"/>
  </cols>
  <sheetData>
    <row r="1" spans="1:6" ht="15.75" x14ac:dyDescent="0.25">
      <c r="A1" s="4"/>
      <c r="B1" s="4"/>
      <c r="C1" s="430" t="s">
        <v>412</v>
      </c>
      <c r="D1" s="430"/>
      <c r="E1" s="430"/>
      <c r="F1" s="430"/>
    </row>
    <row r="2" spans="1:6" ht="15.75" x14ac:dyDescent="0.25">
      <c r="A2" s="4"/>
      <c r="B2" s="4"/>
      <c r="C2" s="431" t="s">
        <v>206</v>
      </c>
      <c r="D2" s="431"/>
      <c r="E2" s="431"/>
      <c r="F2" s="431"/>
    </row>
    <row r="3" spans="1:6" ht="15.75" x14ac:dyDescent="0.25">
      <c r="A3" s="4"/>
      <c r="B3" s="4"/>
      <c r="C3" s="431" t="s">
        <v>411</v>
      </c>
      <c r="D3" s="431"/>
      <c r="E3" s="431"/>
      <c r="F3" s="431"/>
    </row>
    <row r="4" spans="1:6" ht="15.75" x14ac:dyDescent="0.25">
      <c r="A4" s="4"/>
      <c r="B4" s="15"/>
      <c r="C4" s="26"/>
      <c r="D4" s="195"/>
      <c r="E4" s="4"/>
      <c r="F4" s="4"/>
    </row>
    <row r="5" spans="1:6" ht="15.75" x14ac:dyDescent="0.25">
      <c r="A5" s="433" t="s">
        <v>372</v>
      </c>
      <c r="B5" s="433"/>
      <c r="C5" s="433"/>
      <c r="D5" s="433"/>
      <c r="E5" s="433"/>
      <c r="F5" s="433"/>
    </row>
    <row r="6" spans="1:6" ht="15.75" x14ac:dyDescent="0.25">
      <c r="A6" s="434" t="s">
        <v>416</v>
      </c>
      <c r="B6" s="434"/>
      <c r="C6" s="434"/>
      <c r="D6" s="434"/>
      <c r="E6" s="434"/>
      <c r="F6" s="434"/>
    </row>
    <row r="7" spans="1:6" ht="15.75" x14ac:dyDescent="0.25">
      <c r="A7" s="4"/>
      <c r="B7" s="24"/>
      <c r="C7" s="24"/>
      <c r="D7" s="196"/>
      <c r="E7" s="13"/>
      <c r="F7" s="119" t="s">
        <v>92</v>
      </c>
    </row>
    <row r="8" spans="1:6" ht="15.75" x14ac:dyDescent="0.25">
      <c r="A8" s="395" t="s">
        <v>364</v>
      </c>
      <c r="B8" s="414" t="s">
        <v>415</v>
      </c>
      <c r="C8" s="417" t="s">
        <v>111</v>
      </c>
      <c r="D8" s="420" t="s">
        <v>202</v>
      </c>
      <c r="E8" s="421"/>
      <c r="F8" s="422"/>
    </row>
    <row r="9" spans="1:6" ht="15.75" x14ac:dyDescent="0.2">
      <c r="A9" s="396"/>
      <c r="B9" s="415"/>
      <c r="C9" s="418"/>
      <c r="D9" s="410" t="s">
        <v>203</v>
      </c>
      <c r="E9" s="411"/>
      <c r="F9" s="412" t="s">
        <v>204</v>
      </c>
    </row>
    <row r="10" spans="1:6" ht="31.5" x14ac:dyDescent="0.2">
      <c r="A10" s="397"/>
      <c r="B10" s="416"/>
      <c r="C10" s="419"/>
      <c r="D10" s="33" t="s">
        <v>180</v>
      </c>
      <c r="E10" s="34" t="s">
        <v>205</v>
      </c>
      <c r="F10" s="413"/>
    </row>
    <row r="11" spans="1:6" ht="42.75" customHeight="1" x14ac:dyDescent="0.25">
      <c r="A11" s="46" t="s">
        <v>116</v>
      </c>
      <c r="B11" s="385" t="str">
        <f>ASIGNAVIMAI!B10</f>
        <v>Savivaldybės pagrindinių funkcijų įgyvendinimo ir viešosios tvarkos užtikrinimo programa</v>
      </c>
      <c r="C11" s="108">
        <f>'ASIGNAVIMAI IŠ SAVIV.BIUDŽETO'!C20</f>
        <v>4082.5</v>
      </c>
      <c r="D11" s="108">
        <f>'ASIGNAVIMAI IŠ SAVIV.BIUDŽETO'!D20</f>
        <v>3360.5</v>
      </c>
      <c r="E11" s="108">
        <f>'ASIGNAVIMAI IŠ SAVIV.BIUDŽETO'!E20</f>
        <v>2596.5999999999995</v>
      </c>
      <c r="F11" s="108">
        <f>'ASIGNAVIMAI IŠ SAVIV.BIUDŽETO'!F20</f>
        <v>722</v>
      </c>
    </row>
    <row r="12" spans="1:6" ht="15.75" x14ac:dyDescent="0.25">
      <c r="A12" s="46" t="s">
        <v>117</v>
      </c>
      <c r="B12" s="386" t="str">
        <f>ASIGNAVIMAI!B20</f>
        <v>Švietimo programa</v>
      </c>
      <c r="C12" s="108">
        <f>'ASIGNAVIMAI IŠ SAVIV.BIUDŽETO'!C43</f>
        <v>6522.9999999999991</v>
      </c>
      <c r="D12" s="108">
        <f>'ASIGNAVIMAI IŠ SAVIV.BIUDŽETO'!D43</f>
        <v>6505.9999999999991</v>
      </c>
      <c r="E12" s="108">
        <f>'ASIGNAVIMAI IŠ SAVIV.BIUDŽETO'!E43</f>
        <v>4929.7000000000007</v>
      </c>
      <c r="F12" s="108">
        <f>'ASIGNAVIMAI IŠ SAVIV.BIUDŽETO'!F43</f>
        <v>17</v>
      </c>
    </row>
    <row r="13" spans="1:6" ht="15.75" x14ac:dyDescent="0.25">
      <c r="A13" s="46" t="s">
        <v>118</v>
      </c>
      <c r="B13" s="46" t="str">
        <f>ASIGNAVIMAI!B43</f>
        <v>Kultūros programa</v>
      </c>
      <c r="C13" s="108">
        <f>'ASIGNAVIMAI IŠ SAVIV.BIUDŽETO'!C54</f>
        <v>2019.3000000000002</v>
      </c>
      <c r="D13" s="108">
        <f>'ASIGNAVIMAI IŠ SAVIV.BIUDŽETO'!D54</f>
        <v>2012.3</v>
      </c>
      <c r="E13" s="108">
        <f>'ASIGNAVIMAI IŠ SAVIV.BIUDŽETO'!E54</f>
        <v>1569.2000000000003</v>
      </c>
      <c r="F13" s="108">
        <f>'ASIGNAVIMAI IŠ SAVIV.BIUDŽETO'!F54</f>
        <v>7</v>
      </c>
    </row>
    <row r="14" spans="1:6" ht="15.75" x14ac:dyDescent="0.25">
      <c r="A14" s="46" t="s">
        <v>119</v>
      </c>
      <c r="B14" s="386" t="str">
        <f>ASIGNAVIMAI!B54</f>
        <v>Socialinės apsaugos programa</v>
      </c>
      <c r="C14" s="108">
        <f>'ASIGNAVIMAI IŠ SAVIV.BIUDŽETO'!C68</f>
        <v>2889.7</v>
      </c>
      <c r="D14" s="108">
        <f>'ASIGNAVIMAI IŠ SAVIV.BIUDŽETO'!D68</f>
        <v>2889.7</v>
      </c>
      <c r="E14" s="108">
        <f>'ASIGNAVIMAI IŠ SAVIV.BIUDŽETO'!E68</f>
        <v>1084.2</v>
      </c>
      <c r="F14" s="108">
        <f>'ASIGNAVIMAI IŠ SAVIV.BIUDŽETO'!F68</f>
        <v>0</v>
      </c>
    </row>
    <row r="15" spans="1:6" ht="15.75" x14ac:dyDescent="0.25">
      <c r="A15" s="46" t="s">
        <v>120</v>
      </c>
      <c r="B15" s="46" t="str">
        <f>ASIGNAVIMAI!B75</f>
        <v>Užimtumo didinimo programa</v>
      </c>
      <c r="C15" s="108">
        <f>'ASIGNAVIMAI IŠ SAVIV.BIUDŽETO'!C71</f>
        <v>0</v>
      </c>
      <c r="D15" s="108">
        <f>'ASIGNAVIMAI IŠ SAVIV.BIUDŽETO'!D71</f>
        <v>0</v>
      </c>
      <c r="E15" s="108">
        <f>'ASIGNAVIMAI IŠ SAVIV.BIUDŽETO'!E71</f>
        <v>0</v>
      </c>
      <c r="F15" s="108">
        <f>'ASIGNAVIMAI IŠ SAVIV.BIUDŽETO'!F71</f>
        <v>0</v>
      </c>
    </row>
    <row r="16" spans="1:6" ht="15.75" x14ac:dyDescent="0.25">
      <c r="A16" s="46" t="s">
        <v>121</v>
      </c>
      <c r="B16" s="46" t="str">
        <f>ASIGNAVIMAI!B79</f>
        <v>Aplinkos apsaugos programa</v>
      </c>
      <c r="C16" s="108">
        <f>'ASIGNAVIMAI IŠ SAVIV.BIUDŽETO'!C74</f>
        <v>122.4</v>
      </c>
      <c r="D16" s="108">
        <f>'ASIGNAVIMAI IŠ SAVIV.BIUDŽETO'!D74</f>
        <v>122.4</v>
      </c>
      <c r="E16" s="108">
        <f>'ASIGNAVIMAI IŠ SAVIV.BIUDŽETO'!E74</f>
        <v>87.5</v>
      </c>
      <c r="F16" s="108">
        <f>'ASIGNAVIMAI IŠ SAVIV.BIUDŽETO'!F74</f>
        <v>0</v>
      </c>
    </row>
    <row r="17" spans="1:6" ht="15.75" x14ac:dyDescent="0.25">
      <c r="A17" s="46" t="s">
        <v>122</v>
      </c>
      <c r="B17" s="46" t="str">
        <f>ASIGNAVIMAI!B82</f>
        <v>Ūkio plėtros programa</v>
      </c>
      <c r="C17" s="108">
        <f>'ASIGNAVIMAI IŠ SAVIV.BIUDŽETO'!C77</f>
        <v>787.6</v>
      </c>
      <c r="D17" s="108">
        <f>'ASIGNAVIMAI IŠ SAVIV.BIUDŽETO'!D77</f>
        <v>320</v>
      </c>
      <c r="E17" s="108">
        <f>'ASIGNAVIMAI IŠ SAVIV.BIUDŽETO'!E77</f>
        <v>0</v>
      </c>
      <c r="F17" s="108">
        <f>'ASIGNAVIMAI IŠ SAVIV.BIUDŽETO'!F77</f>
        <v>467.6</v>
      </c>
    </row>
    <row r="18" spans="1:6" ht="15.75" x14ac:dyDescent="0.25">
      <c r="A18" s="46" t="s">
        <v>123</v>
      </c>
      <c r="B18" s="46" t="str">
        <f>ASIGNAVIMAI!B85</f>
        <v>Žemės ūkio ir kaimo plėtros programa</v>
      </c>
      <c r="C18" s="108">
        <f>'ASIGNAVIMAI IŠ SAVIV.BIUDŽETO'!C81</f>
        <v>167</v>
      </c>
      <c r="D18" s="108">
        <f>'ASIGNAVIMAI IŠ SAVIV.BIUDŽETO'!D81</f>
        <v>167</v>
      </c>
      <c r="E18" s="108">
        <f>'ASIGNAVIMAI IŠ SAVIV.BIUDŽETO'!E81</f>
        <v>0</v>
      </c>
      <c r="F18" s="108">
        <f>'ASIGNAVIMAI IŠ SAVIV.BIUDŽETO'!F81</f>
        <v>0</v>
      </c>
    </row>
    <row r="19" spans="1:6" ht="15.75" x14ac:dyDescent="0.25">
      <c r="A19" s="46" t="s">
        <v>124</v>
      </c>
      <c r="B19" s="46" t="str">
        <f>ASIGNAVIMAI!B88</f>
        <v>Sveikatos apsaugos programa</v>
      </c>
      <c r="C19" s="108">
        <f>'ASIGNAVIMAI IŠ SAVIV.BIUDŽETO'!C85</f>
        <v>87.2</v>
      </c>
      <c r="D19" s="108">
        <f>'ASIGNAVIMAI IŠ SAVIV.BIUDŽETO'!D85</f>
        <v>87.2</v>
      </c>
      <c r="E19" s="108">
        <f>'ASIGNAVIMAI IŠ SAVIV.BIUDŽETO'!E85</f>
        <v>39.900000000000006</v>
      </c>
      <c r="F19" s="108">
        <f>'ASIGNAVIMAI IŠ SAVIV.BIUDŽETO'!F85</f>
        <v>0</v>
      </c>
    </row>
    <row r="20" spans="1:6" ht="15.75" x14ac:dyDescent="0.25">
      <c r="A20" s="46" t="s">
        <v>125</v>
      </c>
      <c r="B20" s="46" t="str">
        <f>ASIGNAVIMAI!B92</f>
        <v>Socialinio būsto ir turto inventorizavimo programa</v>
      </c>
      <c r="C20" s="108">
        <f>'ASIGNAVIMAI IŠ SAVIV.BIUDŽETO'!C88</f>
        <v>69.400000000000006</v>
      </c>
      <c r="D20" s="108">
        <f>'ASIGNAVIMAI IŠ SAVIV.BIUDŽETO'!D88</f>
        <v>14.4</v>
      </c>
      <c r="E20" s="108">
        <f>'ASIGNAVIMAI IŠ SAVIV.BIUDŽETO'!E88</f>
        <v>0</v>
      </c>
      <c r="F20" s="108">
        <f>'ASIGNAVIMAI IŠ SAVIV.BIUDŽETO'!F88</f>
        <v>55</v>
      </c>
    </row>
    <row r="21" spans="1:6" ht="15.75" x14ac:dyDescent="0.25">
      <c r="A21" s="46" t="s">
        <v>126</v>
      </c>
      <c r="B21" s="46" t="str">
        <f>ASIGNAVIMAI!B95</f>
        <v>Teritorijų planavimo programa</v>
      </c>
      <c r="C21" s="108">
        <f>'ASIGNAVIMAI IŠ SAVIV.BIUDŽETO'!C91</f>
        <v>50</v>
      </c>
      <c r="D21" s="108">
        <f>'ASIGNAVIMAI IŠ SAVIV.BIUDŽETO'!D91</f>
        <v>0</v>
      </c>
      <c r="E21" s="108">
        <f>'ASIGNAVIMAI IŠ SAVIV.BIUDŽETO'!E91</f>
        <v>0</v>
      </c>
      <c r="F21" s="108">
        <f>'ASIGNAVIMAI IŠ SAVIV.BIUDŽETO'!F91</f>
        <v>50</v>
      </c>
    </row>
    <row r="22" spans="1:6" ht="15.75" x14ac:dyDescent="0.25">
      <c r="A22" s="46" t="s">
        <v>127</v>
      </c>
      <c r="B22" s="46" t="str">
        <f>ASIGNAVIMAI!B98</f>
        <v>Investicijų ir verslo plėtros programa</v>
      </c>
      <c r="C22" s="108">
        <f>'ASIGNAVIMAI IŠ SAVIV.BIUDŽETO'!C98</f>
        <v>1429.1000000000001</v>
      </c>
      <c r="D22" s="108">
        <f>'ASIGNAVIMAI IŠ SAVIV.BIUDŽETO'!D98</f>
        <v>422.6</v>
      </c>
      <c r="E22" s="108">
        <f>'ASIGNAVIMAI IŠ SAVIV.BIUDŽETO'!E98</f>
        <v>0</v>
      </c>
      <c r="F22" s="108">
        <f>'ASIGNAVIMAI IŠ SAVIV.BIUDŽETO'!F98</f>
        <v>1006.5000000000001</v>
      </c>
    </row>
    <row r="23" spans="1:6" ht="15.75" x14ac:dyDescent="0.25">
      <c r="A23" s="46" t="s">
        <v>223</v>
      </c>
      <c r="B23" s="50" t="str">
        <f>ASIGNAVIMAI!B105</f>
        <v>Seniūnijų veiklos programa</v>
      </c>
      <c r="C23" s="108">
        <f>'ASIGNAVIMAI IŠ SAVIV.BIUDŽETO'!C111</f>
        <v>1754.2</v>
      </c>
      <c r="D23" s="108">
        <f>'ASIGNAVIMAI IŠ SAVIV.BIUDŽETO'!D111</f>
        <v>1493.0000000000002</v>
      </c>
      <c r="E23" s="108">
        <f>'ASIGNAVIMAI IŠ SAVIV.BIUDŽETO'!E111</f>
        <v>0</v>
      </c>
      <c r="F23" s="108">
        <f>'ASIGNAVIMAI IŠ SAVIV.BIUDŽETO'!F111</f>
        <v>261.2</v>
      </c>
    </row>
    <row r="24" spans="1:6" ht="24.75" customHeight="1" x14ac:dyDescent="0.25">
      <c r="A24" s="408" t="s">
        <v>208</v>
      </c>
      <c r="B24" s="409"/>
      <c r="C24" s="106">
        <f>SUM(C11:C23)</f>
        <v>19981.400000000001</v>
      </c>
      <c r="D24" s="106">
        <f t="shared" ref="D24:F24" si="0">SUM(D11:D23)</f>
        <v>17395.100000000002</v>
      </c>
      <c r="E24" s="106">
        <f t="shared" si="0"/>
        <v>10307.1</v>
      </c>
      <c r="F24" s="106">
        <f t="shared" si="0"/>
        <v>2586.2999999999997</v>
      </c>
    </row>
  </sheetData>
  <mergeCells count="12">
    <mergeCell ref="F9:F10"/>
    <mergeCell ref="A24:B24"/>
    <mergeCell ref="C1:F1"/>
    <mergeCell ref="C2:F2"/>
    <mergeCell ref="C3:F3"/>
    <mergeCell ref="A5:F5"/>
    <mergeCell ref="A6:F6"/>
    <mergeCell ref="A8:A10"/>
    <mergeCell ref="B8:B10"/>
    <mergeCell ref="C8:C10"/>
    <mergeCell ref="D8:F8"/>
    <mergeCell ref="D9:E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H125"/>
  <sheetViews>
    <sheetView showZeros="0" topLeftCell="A4" workbookViewId="0">
      <selection activeCell="B14" sqref="B14"/>
    </sheetView>
  </sheetViews>
  <sheetFormatPr defaultColWidth="9.140625" defaultRowHeight="32.25" customHeight="1" x14ac:dyDescent="0.25"/>
  <cols>
    <col min="1" max="1" width="7.140625" style="11" customWidth="1"/>
    <col min="2" max="2" width="40.85546875" style="4" customWidth="1"/>
    <col min="3" max="3" width="14.42578125" style="149" customWidth="1"/>
    <col min="4" max="4" width="12.28515625" style="2" customWidth="1"/>
    <col min="5" max="5" width="12.42578125" style="2" customWidth="1"/>
    <col min="6" max="6" width="12" style="2" customWidth="1"/>
    <col min="7" max="16384" width="9.140625" style="4"/>
  </cols>
  <sheetData>
    <row r="1" spans="1:6" ht="15.75" customHeight="1" x14ac:dyDescent="0.25">
      <c r="C1" s="2" t="s">
        <v>115</v>
      </c>
    </row>
    <row r="2" spans="1:6" ht="15.75" customHeight="1" x14ac:dyDescent="0.25">
      <c r="C2" s="2" t="s">
        <v>206</v>
      </c>
    </row>
    <row r="3" spans="1:6" ht="15.75" customHeight="1" x14ac:dyDescent="0.25">
      <c r="C3" s="2" t="s">
        <v>367</v>
      </c>
    </row>
    <row r="4" spans="1:6" ht="15.75" customHeight="1" x14ac:dyDescent="0.25"/>
    <row r="5" spans="1:6" ht="32.25" customHeight="1" x14ac:dyDescent="0.25">
      <c r="A5" s="394" t="s">
        <v>398</v>
      </c>
      <c r="B5" s="394"/>
      <c r="C5" s="394"/>
      <c r="D5" s="394"/>
      <c r="E5" s="394"/>
      <c r="F5" s="394"/>
    </row>
    <row r="6" spans="1:6" ht="21.75" customHeight="1" x14ac:dyDescent="0.25">
      <c r="A6" s="21"/>
      <c r="B6" s="21"/>
      <c r="C6" s="150"/>
      <c r="D6" s="150"/>
      <c r="E6" s="150"/>
      <c r="F6" s="151" t="s">
        <v>92</v>
      </c>
    </row>
    <row r="7" spans="1:6" ht="32.25" customHeight="1" x14ac:dyDescent="0.25">
      <c r="A7" s="395" t="s">
        <v>364</v>
      </c>
      <c r="B7" s="414" t="s">
        <v>157</v>
      </c>
      <c r="C7" s="417" t="s">
        <v>111</v>
      </c>
      <c r="D7" s="420" t="s">
        <v>202</v>
      </c>
      <c r="E7" s="421"/>
      <c r="F7" s="422"/>
    </row>
    <row r="8" spans="1:6" s="197" customFormat="1" ht="32.25" customHeight="1" x14ac:dyDescent="0.25">
      <c r="A8" s="396"/>
      <c r="B8" s="415"/>
      <c r="C8" s="418"/>
      <c r="D8" s="410" t="s">
        <v>203</v>
      </c>
      <c r="E8" s="411"/>
      <c r="F8" s="412" t="s">
        <v>204</v>
      </c>
    </row>
    <row r="9" spans="1:6" s="197" customFormat="1" ht="32.25" customHeight="1" x14ac:dyDescent="0.25">
      <c r="A9" s="397"/>
      <c r="B9" s="416"/>
      <c r="C9" s="419"/>
      <c r="D9" s="33" t="s">
        <v>180</v>
      </c>
      <c r="E9" s="34" t="s">
        <v>205</v>
      </c>
      <c r="F9" s="413"/>
    </row>
    <row r="10" spans="1:6" s="197" customFormat="1" ht="32.25" customHeight="1" x14ac:dyDescent="0.25">
      <c r="A10" s="166" t="s">
        <v>116</v>
      </c>
      <c r="B10" s="48" t="s">
        <v>173</v>
      </c>
      <c r="C10" s="152"/>
      <c r="D10" s="152"/>
      <c r="E10" s="152"/>
      <c r="F10" s="153"/>
    </row>
    <row r="11" spans="1:6" s="197" customFormat="1" ht="32.25" customHeight="1" x14ac:dyDescent="0.25">
      <c r="A11" s="17" t="s">
        <v>106</v>
      </c>
      <c r="B11" s="63" t="s">
        <v>182</v>
      </c>
      <c r="C11" s="154">
        <f>D11+F11</f>
        <v>2964.1000000000004</v>
      </c>
      <c r="D11" s="155">
        <f>'ASIGNAVIMAI IŠ SAVIV.BIUDŽETO'!D12+'ASIGN IŠ DOTACIJŲ'!E13+'ASIGN IŠ DOTACIJŲ'!E14+'ASIGN IŠ DOTACIJŲ'!E15+'ASIGN IŠ DOTACIJŲ'!E16+'ASIGN IŠ DOTACIJŲ'!E17+'ASIGN IŠ DOTACIJŲ'!E18+'ASIGN IŠ DOTACIJŲ'!E19+'ASIGN IŠ DOTACIJŲ'!E20+'ASIGN IŠ DOTACIJŲ'!E21+'ASIGN IŠ DOTACIJŲ'!E22+'ASIGN IŠ DOTACIJŲ'!E23+'ASIGN IŠ DOTACIJŲ'!E24+BKL!D13</f>
        <v>2912.1000000000004</v>
      </c>
      <c r="E11" s="155">
        <f>'ASIGNAVIMAI IŠ SAVIV.BIUDŽETO'!E12+'ASIGN IŠ DOTACIJŲ'!F13+'ASIGN IŠ DOTACIJŲ'!F14+'ASIGN IŠ DOTACIJŲ'!F15+'ASIGN IŠ DOTACIJŲ'!F16+'ASIGN IŠ DOTACIJŲ'!F17+'ASIGN IŠ DOTACIJŲ'!F18+'ASIGN IŠ DOTACIJŲ'!F19+'ASIGN IŠ DOTACIJŲ'!F20+'ASIGN IŠ DOTACIJŲ'!F21+'ASIGN IŠ DOTACIJŲ'!F22+'ASIGN IŠ DOTACIJŲ'!F23+'ASIGN IŠ DOTACIJŲ'!F24+BKL!E13</f>
        <v>2401.1</v>
      </c>
      <c r="F11" s="155">
        <f>'ASIGNAVIMAI IŠ SAVIV.BIUDŽETO'!F12+'ASIGN IŠ DOTACIJŲ'!G13+'ASIGN IŠ DOTACIJŲ'!G14+'ASIGN IŠ DOTACIJŲ'!G15+'ASIGN IŠ DOTACIJŲ'!G16+'ASIGN IŠ DOTACIJŲ'!G17+'ASIGN IŠ DOTACIJŲ'!G18+'ASIGN IŠ DOTACIJŲ'!G19+'ASIGN IŠ DOTACIJŲ'!G20+'ASIGN IŠ DOTACIJŲ'!G21+'ASIGN IŠ DOTACIJŲ'!G22+'ASIGN IŠ DOTACIJŲ'!G23+'ASIGN IŠ DOTACIJŲ'!G24+BKL!F13</f>
        <v>52</v>
      </c>
    </row>
    <row r="12" spans="1:6" ht="32.25" customHeight="1" x14ac:dyDescent="0.25">
      <c r="A12" s="17" t="s">
        <v>19</v>
      </c>
      <c r="B12" s="17" t="s">
        <v>413</v>
      </c>
      <c r="C12" s="154">
        <f t="shared" ref="C12:C15" si="0">D12+F12</f>
        <v>735</v>
      </c>
      <c r="D12" s="156">
        <f>'ASIGNAVIMAI IŠ SAVIV.BIUDŽETO'!D13</f>
        <v>85</v>
      </c>
      <c r="E12" s="156"/>
      <c r="F12" s="156">
        <f>'ASIGNAVIMAI IŠ SAVIV.BIUDŽETO'!F13</f>
        <v>650</v>
      </c>
    </row>
    <row r="13" spans="1:6" s="197" customFormat="1" ht="51" customHeight="1" x14ac:dyDescent="0.25">
      <c r="A13" s="17" t="s">
        <v>20</v>
      </c>
      <c r="B13" s="63" t="s">
        <v>0</v>
      </c>
      <c r="C13" s="154">
        <f t="shared" si="0"/>
        <v>55</v>
      </c>
      <c r="D13" s="155">
        <f>'ASIGNAVIMAI IŠ SAVIV.BIUDŽETO'!D14</f>
        <v>55</v>
      </c>
      <c r="E13" s="155"/>
      <c r="F13" s="155"/>
    </row>
    <row r="14" spans="1:6" s="197" customFormat="1" ht="32.25" customHeight="1" x14ac:dyDescent="0.25">
      <c r="A14" s="17" t="s">
        <v>107</v>
      </c>
      <c r="B14" s="63" t="s">
        <v>1</v>
      </c>
      <c r="C14" s="154">
        <f t="shared" si="0"/>
        <v>290.10000000000002</v>
      </c>
      <c r="D14" s="155">
        <f>'ASIGNAVIMAI IŠ SAVIV.BIUDŽETO'!D15</f>
        <v>290.10000000000002</v>
      </c>
      <c r="E14" s="155">
        <f>'ASIGNAVIMAI IŠ SAVIV.BIUDŽETO'!E15</f>
        <v>218.5</v>
      </c>
      <c r="F14" s="155"/>
    </row>
    <row r="15" spans="1:6" s="197" customFormat="1" ht="32.25" customHeight="1" x14ac:dyDescent="0.25">
      <c r="A15" s="17" t="s">
        <v>21</v>
      </c>
      <c r="B15" s="63" t="s">
        <v>183</v>
      </c>
      <c r="C15" s="154">
        <f t="shared" si="0"/>
        <v>90</v>
      </c>
      <c r="D15" s="155">
        <f>'ASIGNAVIMAI IŠ SAVIV.BIUDŽETO'!D16+BKL!D14</f>
        <v>90</v>
      </c>
      <c r="E15" s="155">
        <f>'ASIGNAVIMAI IŠ SAVIV.BIUDŽETO'!E16</f>
        <v>81.7</v>
      </c>
      <c r="F15" s="155">
        <f>'ASIGNAVIMAI IŠ SAVIV.BIUDŽETO'!F16</f>
        <v>0</v>
      </c>
    </row>
    <row r="16" spans="1:6" ht="32.25" customHeight="1" x14ac:dyDescent="0.25">
      <c r="A16" s="214" t="s">
        <v>22</v>
      </c>
      <c r="B16" s="63" t="s">
        <v>2</v>
      </c>
      <c r="C16" s="154">
        <f>D16+F16</f>
        <v>727.2</v>
      </c>
      <c r="D16" s="157">
        <f>'ASIGNAVIMAI IŠ SAVIV.BIUDŽETO'!D17+'ASIGN IŠ DOTACIJŲ'!E26</f>
        <v>707.2</v>
      </c>
      <c r="E16" s="157">
        <f>'ASIGNAVIMAI IŠ SAVIV.BIUDŽETO'!E17+'ASIGN IŠ DOTACIJŲ'!F26</f>
        <v>599.6</v>
      </c>
      <c r="F16" s="157">
        <f>'ASIGNAVIMAI IŠ SAVIV.BIUDŽETO'!F17+'ASIGN IŠ DOTACIJŲ'!G26</f>
        <v>20</v>
      </c>
    </row>
    <row r="17" spans="1:86" ht="32.25" hidden="1" customHeight="1" x14ac:dyDescent="0.25">
      <c r="A17" s="86" t="s">
        <v>23</v>
      </c>
      <c r="B17" s="200" t="s">
        <v>247</v>
      </c>
      <c r="C17" s="154">
        <f t="shared" ref="C17:C18" si="1">D17+F17</f>
        <v>0</v>
      </c>
      <c r="D17" s="157">
        <f>'ASIGNAVIMAI IŠ SAVIV.BIUDŽETO'!D18</f>
        <v>0</v>
      </c>
      <c r="E17" s="157">
        <f>'ASIGNAVIMAI IŠ SAVIV.BIUDŽETO'!E18</f>
        <v>0</v>
      </c>
      <c r="F17" s="157">
        <f>'ASIGNAVIMAI IŠ SAVIV.BIUDŽETO'!F18</f>
        <v>0</v>
      </c>
    </row>
    <row r="18" spans="1:86" ht="32.25" customHeight="1" x14ac:dyDescent="0.25">
      <c r="A18" s="86" t="s">
        <v>23</v>
      </c>
      <c r="B18" s="200" t="s">
        <v>167</v>
      </c>
      <c r="C18" s="154">
        <f t="shared" si="1"/>
        <v>6.4</v>
      </c>
      <c r="D18" s="157">
        <f>'ASIGNAVIMAI IŠ SAVIV.BIUDŽETO'!D19</f>
        <v>6.4</v>
      </c>
      <c r="E18" s="157">
        <f>'ASIGNAVIMAI IŠ SAVIV.BIUDŽETO'!E19</f>
        <v>5.2</v>
      </c>
      <c r="F18" s="157">
        <f>'ASIGNAVIMAI IŠ SAVIV.BIUDŽETO'!F19</f>
        <v>0</v>
      </c>
    </row>
    <row r="19" spans="1:86" s="22" customFormat="1" ht="24" customHeight="1" x14ac:dyDescent="0.25">
      <c r="A19" s="129"/>
      <c r="B19" s="99" t="s">
        <v>111</v>
      </c>
      <c r="C19" s="161">
        <f>SUM(C11:C18)</f>
        <v>4867.8</v>
      </c>
      <c r="D19" s="161">
        <f t="shared" ref="D19:F19" si="2">SUM(D11:D18)</f>
        <v>4145.8</v>
      </c>
      <c r="E19" s="161">
        <f t="shared" si="2"/>
        <v>3306.0999999999995</v>
      </c>
      <c r="F19" s="161">
        <f t="shared" si="2"/>
        <v>722</v>
      </c>
    </row>
    <row r="20" spans="1:86" s="22" customFormat="1" ht="32.25" customHeight="1" x14ac:dyDescent="0.25">
      <c r="A20" s="167" t="s">
        <v>117</v>
      </c>
      <c r="B20" s="168" t="s">
        <v>158</v>
      </c>
      <c r="C20" s="158"/>
      <c r="D20" s="158"/>
      <c r="E20" s="158"/>
      <c r="F20" s="159"/>
    </row>
    <row r="21" spans="1:86" ht="32.25" customHeight="1" x14ac:dyDescent="0.25">
      <c r="A21" s="215" t="s">
        <v>31</v>
      </c>
      <c r="B21" s="216" t="s">
        <v>182</v>
      </c>
      <c r="C21" s="162">
        <f>D21+F21</f>
        <v>553.1</v>
      </c>
      <c r="D21" s="160">
        <f>'ASIGN IŠ MRF'!D13+'ASIGNAVIMAI IŠ SAVIV.BIUDŽETO'!D22</f>
        <v>553.1</v>
      </c>
      <c r="E21" s="160">
        <f>'ASIGN IŠ MRF'!E13+'ASIGNAVIMAI IŠ SAVIV.BIUDŽETO'!E22</f>
        <v>190</v>
      </c>
      <c r="F21" s="160">
        <f>'ASIGN IŠ MRF'!F13+'ASIGNAVIMAI IŠ SAVIV.BIUDŽETO'!F22</f>
        <v>0</v>
      </c>
    </row>
    <row r="22" spans="1:86" ht="32.25" customHeight="1" x14ac:dyDescent="0.25">
      <c r="A22" s="215" t="s">
        <v>32</v>
      </c>
      <c r="B22" s="216" t="s">
        <v>176</v>
      </c>
      <c r="C22" s="154">
        <f>D22+F22</f>
        <v>713.2</v>
      </c>
      <c r="D22" s="160">
        <f>'ASIGN IŠ MRF'!D14+'ASIGNAVIMAI IŠ SAVIV.BIUDŽETO'!D23+'ASIGN IŠ BĮ PAJAMŲ'!D12+'IŠ NEP BĮ PAJAMŲ ĮM'!D12+BKL!D18</f>
        <v>710.2</v>
      </c>
      <c r="E22" s="160">
        <f>'ASIGN IŠ MRF'!E14+'ASIGNAVIMAI IŠ SAVIV.BIUDŽETO'!E23+'ASIGN IŠ BĮ PAJAMŲ'!E12+'IŠ NEP BĮ PAJAMŲ ĮM'!E12+BKL!E18</f>
        <v>538.20000000000005</v>
      </c>
      <c r="F22" s="160">
        <f>'ASIGN IŠ MRF'!F14+'ASIGNAVIMAI IŠ SAVIV.BIUDŽETO'!F23+'ASIGN IŠ BĮ PAJAMŲ'!F12+'IŠ NEP BĮ PAJAMŲ ĮM'!F12+BKL!F18</f>
        <v>3</v>
      </c>
    </row>
    <row r="23" spans="1:86" ht="32.25" customHeight="1" x14ac:dyDescent="0.25">
      <c r="A23" s="215" t="s">
        <v>33</v>
      </c>
      <c r="B23" s="216" t="s">
        <v>3</v>
      </c>
      <c r="C23" s="154">
        <f>D23+F23</f>
        <v>686.90000000000009</v>
      </c>
      <c r="D23" s="160">
        <f>'ASIGN IŠ MRF'!D15+'ASIGNAVIMAI IŠ SAVIV.BIUDŽETO'!D24+'ASIGN IŠ BĮ PAJAMŲ'!D13+'IŠ NEP BĮ PAJAMŲ ĮM'!D13+BKL!D19</f>
        <v>673.2</v>
      </c>
      <c r="E23" s="160">
        <f>'ASIGN IŠ MRF'!E15+'ASIGNAVIMAI IŠ SAVIV.BIUDŽETO'!E24+'ASIGN IŠ BĮ PAJAMŲ'!E13+'IŠ NEP BĮ PAJAMŲ ĮM'!E13+BKL!E19</f>
        <v>532.20000000000005</v>
      </c>
      <c r="F23" s="160">
        <f>'ASIGN IŠ MRF'!F15+'ASIGNAVIMAI IŠ SAVIV.BIUDŽETO'!F24+'ASIGN IŠ BĮ PAJAMŲ'!F13+'IŠ NEP BĮ PAJAMŲ ĮM'!F13+BKL!F19</f>
        <v>13.7</v>
      </c>
    </row>
    <row r="24" spans="1:86" ht="32.25" customHeight="1" x14ac:dyDescent="0.25">
      <c r="A24" s="215" t="s">
        <v>34</v>
      </c>
      <c r="B24" s="216" t="s">
        <v>112</v>
      </c>
      <c r="C24" s="154">
        <f t="shared" ref="C24:C41" si="3">D24+F24</f>
        <v>246.69999999999996</v>
      </c>
      <c r="D24" s="160">
        <f>'ASIGN IŠ MRF'!D16+'ASIGNAVIMAI IŠ SAVIV.BIUDŽETO'!D25+'ASIGN IŠ BĮ PAJAMŲ'!D14+'IŠ NEP BĮ PAJAMŲ ĮM'!D14+BKL!D20</f>
        <v>246.69999999999996</v>
      </c>
      <c r="E24" s="160">
        <f>'ASIGN IŠ MRF'!E16+'ASIGNAVIMAI IŠ SAVIV.BIUDŽETO'!E25+'ASIGN IŠ BĮ PAJAMŲ'!E14+'IŠ NEP BĮ PAJAMŲ ĮM'!E14+BKL!E20</f>
        <v>203.39999999999998</v>
      </c>
      <c r="F24" s="160">
        <f>'ASIGN IŠ MRF'!F16+'ASIGNAVIMAI IŠ SAVIV.BIUDŽETO'!F25+'ASIGN IŠ BĮ PAJAMŲ'!F14+'IŠ NEP BĮ PAJAMŲ ĮM'!F14+BKL!F20</f>
        <v>0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</row>
    <row r="25" spans="1:86" ht="32.25" customHeight="1" x14ac:dyDescent="0.25">
      <c r="A25" s="215" t="s">
        <v>35</v>
      </c>
      <c r="B25" s="216" t="s">
        <v>11</v>
      </c>
      <c r="C25" s="154">
        <f t="shared" si="3"/>
        <v>317.2</v>
      </c>
      <c r="D25" s="160">
        <f>'ASIGN IŠ MRF'!D17+'ASIGNAVIMAI IŠ SAVIV.BIUDŽETO'!D26+'ASIGN IŠ BĮ PAJAMŲ'!D15+'IŠ NEP BĮ PAJAMŲ ĮM'!D15+BKL!D21</f>
        <v>317.2</v>
      </c>
      <c r="E25" s="160">
        <f>'ASIGN IŠ MRF'!E17+'ASIGNAVIMAI IŠ SAVIV.BIUDŽETO'!E26+'ASIGN IŠ BĮ PAJAMŲ'!E15+'IŠ NEP BĮ PAJAMŲ ĮM'!E15+BKL!E21</f>
        <v>238.7</v>
      </c>
      <c r="F25" s="160">
        <f>'ASIGN IŠ MRF'!F17+'ASIGNAVIMAI IŠ SAVIV.BIUDŽETO'!F26+'ASIGN IŠ BĮ PAJAMŲ'!F15+'IŠ NEP BĮ PAJAMŲ ĮM'!F15+BKL!F21</f>
        <v>0</v>
      </c>
    </row>
    <row r="26" spans="1:86" ht="32.25" customHeight="1" x14ac:dyDescent="0.25">
      <c r="A26" s="215" t="s">
        <v>36</v>
      </c>
      <c r="B26" s="216" t="s">
        <v>196</v>
      </c>
      <c r="C26" s="154">
        <f t="shared" si="3"/>
        <v>299.7</v>
      </c>
      <c r="D26" s="160">
        <f>'ASIGN IŠ MRF'!D18+'ASIGNAVIMAI IŠ SAVIV.BIUDŽETO'!D27+'ASIGN IŠ BĮ PAJAMŲ'!D16+'IŠ NEP BĮ PAJAMŲ ĮM'!D16+BKL!D22</f>
        <v>299.7</v>
      </c>
      <c r="E26" s="160">
        <f>'ASIGN IŠ MRF'!E18+'ASIGNAVIMAI IŠ SAVIV.BIUDŽETO'!E27+'ASIGN IŠ BĮ PAJAMŲ'!E16+'IŠ NEP BĮ PAJAMŲ ĮM'!E16+BKL!E22</f>
        <v>219.4</v>
      </c>
      <c r="F26" s="160">
        <f>'ASIGN IŠ MRF'!F18+'ASIGNAVIMAI IŠ SAVIV.BIUDŽETO'!F27+'ASIGN IŠ BĮ PAJAMŲ'!F16+'IŠ NEP BĮ PAJAMŲ ĮM'!F16+BKL!F22</f>
        <v>0</v>
      </c>
    </row>
    <row r="27" spans="1:86" ht="32.25" customHeight="1" x14ac:dyDescent="0.25">
      <c r="A27" s="215" t="s">
        <v>37</v>
      </c>
      <c r="B27" s="216" t="s">
        <v>113</v>
      </c>
      <c r="C27" s="154">
        <f t="shared" si="3"/>
        <v>582.70000000000005</v>
      </c>
      <c r="D27" s="160">
        <f>'ASIGN IŠ MRF'!D19+'ASIGNAVIMAI IŠ SAVIV.BIUDŽETO'!D28+'ASIGN IŠ BĮ PAJAMŲ'!D17+'IŠ NEP BĮ PAJAMŲ ĮM'!D17+BKL!D23</f>
        <v>582.70000000000005</v>
      </c>
      <c r="E27" s="160">
        <f>'ASIGN IŠ MRF'!E19+'ASIGNAVIMAI IŠ SAVIV.BIUDŽETO'!E28+'ASIGN IŠ BĮ PAJAMŲ'!E17+'IŠ NEP BĮ PAJAMŲ ĮM'!E17+BKL!E23</f>
        <v>472.8</v>
      </c>
      <c r="F27" s="160">
        <f>'ASIGN IŠ MRF'!F19+'ASIGNAVIMAI IŠ SAVIV.BIUDŽETO'!F28+'ASIGN IŠ BĮ PAJAMŲ'!F17+'IŠ NEP BĮ PAJAMŲ ĮM'!F17+BKL!F23</f>
        <v>0</v>
      </c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</row>
    <row r="28" spans="1:86" s="13" customFormat="1" ht="32.25" customHeight="1" x14ac:dyDescent="0.25">
      <c r="A28" s="215" t="s">
        <v>38</v>
      </c>
      <c r="B28" s="216" t="s">
        <v>235</v>
      </c>
      <c r="C28" s="154">
        <f t="shared" si="3"/>
        <v>845.80000000000007</v>
      </c>
      <c r="D28" s="160">
        <f>'ASIGN IŠ MRF'!D20+'ASIGNAVIMAI IŠ SAVIV.BIUDŽETO'!D29+'ASIGN IŠ BĮ PAJAMŲ'!D18+'IŠ NEP BĮ PAJAMŲ ĮM'!D18+BKL!D24</f>
        <v>844.30000000000007</v>
      </c>
      <c r="E28" s="160">
        <f>'ASIGN IŠ MRF'!E20+'ASIGNAVIMAI IŠ SAVIV.BIUDŽETO'!E29+'ASIGN IŠ BĮ PAJAMŲ'!E18+'IŠ NEP BĮ PAJAMŲ ĮM'!E18+BKL!E24</f>
        <v>661.9</v>
      </c>
      <c r="F28" s="160">
        <f>'ASIGN IŠ MRF'!F20+'ASIGNAVIMAI IŠ SAVIV.BIUDŽETO'!F29+'ASIGN IŠ BĮ PAJAMŲ'!F18+'IŠ NEP BĮ PAJAMŲ ĮM'!F18+BKL!F24</f>
        <v>1.5</v>
      </c>
    </row>
    <row r="29" spans="1:86" ht="32.25" customHeight="1" x14ac:dyDescent="0.25">
      <c r="A29" s="215" t="s">
        <v>39</v>
      </c>
      <c r="B29" s="216" t="s">
        <v>197</v>
      </c>
      <c r="C29" s="154">
        <f t="shared" si="3"/>
        <v>1016.3999999999999</v>
      </c>
      <c r="D29" s="160">
        <f>'ASIGN IŠ MRF'!D21+'ASIGNAVIMAI IŠ SAVIV.BIUDŽETO'!D30+'ASIGN IŠ BĮ PAJAMŲ'!D19+BKL!D25</f>
        <v>1012.3999999999999</v>
      </c>
      <c r="E29" s="160">
        <f>'ASIGN IŠ MRF'!E21+'ASIGNAVIMAI IŠ SAVIV.BIUDŽETO'!E30+'ASIGN IŠ BĮ PAJAMŲ'!E19+BKL!E25</f>
        <v>870.50000000000011</v>
      </c>
      <c r="F29" s="160">
        <f>'ASIGN IŠ MRF'!F21+'ASIGNAVIMAI IŠ SAVIV.BIUDŽETO'!F30+'ASIGN IŠ BĮ PAJAMŲ'!F19+BKL!F25</f>
        <v>4</v>
      </c>
    </row>
    <row r="30" spans="1:86" ht="32.25" customHeight="1" x14ac:dyDescent="0.25">
      <c r="A30" s="215" t="s">
        <v>40</v>
      </c>
      <c r="B30" s="216" t="s">
        <v>108</v>
      </c>
      <c r="C30" s="154">
        <f>D30+F30</f>
        <v>1264.7</v>
      </c>
      <c r="D30" s="160">
        <f>'ASIGN IŠ MRF'!D22+'ASIGNAVIMAI IŠ SAVIV.BIUDŽETO'!D31+'ASIGN IŠ BĮ PAJAMŲ'!D20+BKL!D26</f>
        <v>1261.7</v>
      </c>
      <c r="E30" s="160">
        <f>'ASIGN IŠ MRF'!E22+'ASIGNAVIMAI IŠ SAVIV.BIUDŽETO'!E31+'ASIGN IŠ BĮ PAJAMŲ'!E20+BKL!E26</f>
        <v>1080.2</v>
      </c>
      <c r="F30" s="160">
        <f>'ASIGN IŠ MRF'!F22+'ASIGNAVIMAI IŠ SAVIV.BIUDŽETO'!F31+'ASIGN IŠ BĮ PAJAMŲ'!F20+BKL!F26</f>
        <v>3</v>
      </c>
    </row>
    <row r="31" spans="1:86" ht="32.25" customHeight="1" x14ac:dyDescent="0.25">
      <c r="A31" s="215" t="s">
        <v>41</v>
      </c>
      <c r="B31" s="216" t="s">
        <v>159</v>
      </c>
      <c r="C31" s="154">
        <f t="shared" si="3"/>
        <v>1387.6</v>
      </c>
      <c r="D31" s="160">
        <f>'ASIGN IŠ MRF'!D23+'ASIGNAVIMAI IŠ SAVIV.BIUDŽETO'!D32+'ASIGN IŠ BĮ PAJAMŲ'!D21+BKL!D27</f>
        <v>1385.1999999999998</v>
      </c>
      <c r="E31" s="160">
        <f>'ASIGN IŠ MRF'!E23+'ASIGNAVIMAI IŠ SAVIV.BIUDŽETO'!E32+'ASIGN IŠ BĮ PAJAMŲ'!E21+BKL!E27</f>
        <v>1173.5999999999999</v>
      </c>
      <c r="F31" s="160">
        <f>'ASIGN IŠ MRF'!F23+'ASIGNAVIMAI IŠ SAVIV.BIUDŽETO'!F32+'ASIGN IŠ BĮ PAJAMŲ'!F21+BKL!F27</f>
        <v>2.4</v>
      </c>
    </row>
    <row r="32" spans="1:86" ht="32.25" customHeight="1" x14ac:dyDescent="0.25">
      <c r="A32" s="215" t="s">
        <v>42</v>
      </c>
      <c r="B32" s="216" t="s">
        <v>160</v>
      </c>
      <c r="C32" s="154">
        <f>D32+F32</f>
        <v>856.80000000000007</v>
      </c>
      <c r="D32" s="160">
        <f>'ASIGN IŠ MRF'!D24+'ASIGNAVIMAI IŠ SAVIV.BIUDŽETO'!D33+'ASIGN IŠ BĮ PAJAMŲ'!D22+'IŠ NEP BĮ PAJAMŲ ĮM'!D19+BKL!D28</f>
        <v>852.80000000000007</v>
      </c>
      <c r="E32" s="160">
        <f>'ASIGN IŠ MRF'!E24+'ASIGNAVIMAI IŠ SAVIV.BIUDŽETO'!E33+'ASIGN IŠ BĮ PAJAMŲ'!E22+'IŠ NEP BĮ PAJAMŲ ĮM'!E19+BKL!E28</f>
        <v>733.2</v>
      </c>
      <c r="F32" s="160">
        <f>'ASIGN IŠ MRF'!F24+'ASIGNAVIMAI IŠ SAVIV.BIUDŽETO'!F33+'ASIGN IŠ BĮ PAJAMŲ'!F22+'IŠ NEP BĮ PAJAMŲ ĮM'!F19+BKL!F28</f>
        <v>4</v>
      </c>
    </row>
    <row r="33" spans="1:6" ht="32.25" customHeight="1" x14ac:dyDescent="0.25">
      <c r="A33" s="215" t="s">
        <v>4</v>
      </c>
      <c r="B33" s="216" t="s">
        <v>109</v>
      </c>
      <c r="C33" s="154">
        <f t="shared" si="3"/>
        <v>2073</v>
      </c>
      <c r="D33" s="160">
        <f>'ASIGN IŠ MRF'!D25+'ASIGNAVIMAI IŠ SAVIV.BIUDŽETO'!D34+'ASIGN IŠ BĮ PAJAMŲ'!D23+'IŠ NEP BĮ PAJAMŲ ĮM'!D20+BKL!D29</f>
        <v>2059</v>
      </c>
      <c r="E33" s="160">
        <f>'ASIGN IŠ MRF'!E25+'ASIGNAVIMAI IŠ SAVIV.BIUDŽETO'!E34+'ASIGN IŠ BĮ PAJAMŲ'!E23+'IŠ NEP BĮ PAJAMŲ ĮM'!E20+BKL!E29</f>
        <v>1795</v>
      </c>
      <c r="F33" s="160">
        <f>'ASIGN IŠ MRF'!F25+'ASIGNAVIMAI IŠ SAVIV.BIUDŽETO'!F34+'ASIGN IŠ BĮ PAJAMŲ'!F23+'IŠ NEP BĮ PAJAMŲ ĮM'!F20+BKL!F29</f>
        <v>14</v>
      </c>
    </row>
    <row r="34" spans="1:6" ht="32.25" customHeight="1" x14ac:dyDescent="0.25">
      <c r="A34" s="215" t="s">
        <v>43</v>
      </c>
      <c r="B34" s="216" t="s">
        <v>110</v>
      </c>
      <c r="C34" s="154">
        <f t="shared" si="3"/>
        <v>564.49999999999989</v>
      </c>
      <c r="D34" s="160">
        <f>'ASIGN IŠ MRF'!D26+'ASIGNAVIMAI IŠ SAVIV.BIUDŽETO'!D35+BKL!D30+'ASIGN IŠ BĮ PAJAMŲ'!D24</f>
        <v>564.49999999999989</v>
      </c>
      <c r="E34" s="160">
        <f>'ASIGN IŠ MRF'!E26+'ASIGNAVIMAI IŠ SAVIV.BIUDŽETO'!E35+BKL!E30</f>
        <v>466.7</v>
      </c>
      <c r="F34" s="160">
        <f>'ASIGN IŠ MRF'!F26+'ASIGNAVIMAI IŠ SAVIV.BIUDŽETO'!F35+BKL!F30</f>
        <v>0</v>
      </c>
    </row>
    <row r="35" spans="1:6" ht="32.25" customHeight="1" x14ac:dyDescent="0.25">
      <c r="A35" s="215" t="s">
        <v>5</v>
      </c>
      <c r="B35" s="216" t="s">
        <v>12</v>
      </c>
      <c r="C35" s="154">
        <f t="shared" si="3"/>
        <v>505.50000000000006</v>
      </c>
      <c r="D35" s="160">
        <f>'ASIGN IŠ MRF'!D27+'ASIGNAVIMAI IŠ SAVIV.BIUDŽETO'!D36+'ASIGN IŠ BĮ PAJAMŲ'!D25+'IŠ NEP BĮ PAJAMŲ ĮM'!D21+BKL!D31</f>
        <v>504.80000000000007</v>
      </c>
      <c r="E35" s="160">
        <f>'ASIGN IŠ MRF'!E27+'ASIGNAVIMAI IŠ SAVIV.BIUDŽETO'!E36+'ASIGN IŠ BĮ PAJAMŲ'!E25+'IŠ NEP BĮ PAJAMŲ ĮM'!E21+BKL!E31</f>
        <v>441.5</v>
      </c>
      <c r="F35" s="160">
        <f>'ASIGN IŠ MRF'!F27+'ASIGNAVIMAI IŠ SAVIV.BIUDŽETO'!F36+'ASIGN IŠ BĮ PAJAMŲ'!F25+'IŠ NEP BĮ PAJAMŲ ĮM'!F21+BKL!F31</f>
        <v>0.7</v>
      </c>
    </row>
    <row r="36" spans="1:6" ht="32.25" customHeight="1" x14ac:dyDescent="0.25">
      <c r="A36" s="215" t="s">
        <v>6</v>
      </c>
      <c r="B36" s="216" t="s">
        <v>236</v>
      </c>
      <c r="C36" s="154">
        <f t="shared" si="3"/>
        <v>333.2</v>
      </c>
      <c r="D36" s="160">
        <f>'ASIGN IŠ MRF'!D28+'ASIGNAVIMAI IŠ SAVIV.BIUDŽETO'!D37+BKL!D32</f>
        <v>333.2</v>
      </c>
      <c r="E36" s="160">
        <f>'ASIGN IŠ MRF'!E28+'ASIGNAVIMAI IŠ SAVIV.BIUDŽETO'!E37+BKL!E32</f>
        <v>287.39999999999998</v>
      </c>
      <c r="F36" s="160">
        <f>'ASIGN IŠ MRF'!F28+'ASIGNAVIMAI IŠ SAVIV.BIUDŽETO'!F37+BKL!F32</f>
        <v>0</v>
      </c>
    </row>
    <row r="37" spans="1:6" ht="32.25" customHeight="1" x14ac:dyDescent="0.25">
      <c r="A37" s="215" t="s">
        <v>7</v>
      </c>
      <c r="B37" s="216" t="s">
        <v>198</v>
      </c>
      <c r="C37" s="154">
        <f>D37+F37</f>
        <v>849.4</v>
      </c>
      <c r="D37" s="160">
        <f>'ASIGN IŠ MRF'!D29+'ASIGNAVIMAI IŠ SAVIV.BIUDŽETO'!D38+'ASIGN IŠ DOTACIJŲ'!E83+'ASIGN IŠ BĮ PAJAMŲ'!D26+'IŠ NEP BĮ PAJAMŲ ĮM'!D22+BKL!D33</f>
        <v>849.4</v>
      </c>
      <c r="E37" s="160">
        <f>'ASIGN IŠ MRF'!E29+'ASIGNAVIMAI IŠ SAVIV.BIUDŽETO'!E38+'ASIGN IŠ DOTACIJŲ'!F83+'ASIGN IŠ BĮ PAJAMŲ'!E26+'IŠ NEP BĮ PAJAMŲ ĮM'!E22+BKL!E33</f>
        <v>777.4</v>
      </c>
      <c r="F37" s="160">
        <f>'ASIGN IŠ MRF'!F29+'ASIGNAVIMAI IŠ SAVIV.BIUDŽETO'!F38+'ASIGN IŠ DOTACIJŲ'!G83+'ASIGN IŠ BĮ PAJAMŲ'!F26+'IŠ NEP BĮ PAJAMŲ ĮM'!F22+BKL!F33</f>
        <v>0</v>
      </c>
    </row>
    <row r="38" spans="1:6" ht="32.25" customHeight="1" x14ac:dyDescent="0.25">
      <c r="A38" s="215" t="s">
        <v>244</v>
      </c>
      <c r="B38" s="216" t="s">
        <v>254</v>
      </c>
      <c r="C38" s="154">
        <f t="shared" si="3"/>
        <v>715.09999999999991</v>
      </c>
      <c r="D38" s="160">
        <f>'ASIGN IŠ MRF'!D30+'ASIGNAVIMAI IŠ SAVIV.BIUDŽETO'!D39+'ASIGN IŠ DOTACIJŲ'!E84+'ASIGN IŠ BĮ PAJAMŲ'!D27</f>
        <v>714.09999999999991</v>
      </c>
      <c r="E38" s="160">
        <f>'ASIGN IŠ MRF'!E30+'ASIGNAVIMAI IŠ SAVIV.BIUDŽETO'!E39+'ASIGN IŠ DOTACIJŲ'!F84+'ASIGN IŠ BĮ PAJAMŲ'!E27</f>
        <v>594.9</v>
      </c>
      <c r="F38" s="160">
        <f>'ASIGN IŠ MRF'!F30+'ASIGNAVIMAI IŠ SAVIV.BIUDŽETO'!F39+'ASIGN IŠ DOTACIJŲ'!G84+'ASIGN IŠ BĮ PAJAMŲ'!F27</f>
        <v>1</v>
      </c>
    </row>
    <row r="39" spans="1:6" ht="32.25" customHeight="1" x14ac:dyDescent="0.25">
      <c r="A39" s="215" t="s">
        <v>8</v>
      </c>
      <c r="B39" s="216" t="s">
        <v>161</v>
      </c>
      <c r="C39" s="154">
        <f t="shared" si="3"/>
        <v>687.3</v>
      </c>
      <c r="D39" s="160">
        <f>'ASIGNAVIMAI IŠ SAVIV.BIUDŽETO'!D40+'ASIGN IŠ DOTACIJŲ'!E100+'ASIGN IŠ BĮ PAJAMŲ'!D28+'IŠ NEP BĮ PAJAMŲ ĮM'!D23+BKL!D35</f>
        <v>678.09999999999991</v>
      </c>
      <c r="E39" s="160">
        <f>'ASIGNAVIMAI IŠ SAVIV.BIUDŽETO'!E40+'ASIGN IŠ DOTACIJŲ'!F100+'ASIGN IŠ BĮ PAJAMŲ'!E28+'IŠ NEP BĮ PAJAMŲ ĮM'!E23+BKL!E35</f>
        <v>610.29999999999995</v>
      </c>
      <c r="F39" s="160">
        <f>'ASIGNAVIMAI IŠ SAVIV.BIUDŽETO'!F40+'ASIGN IŠ DOTACIJŲ'!G100+'ASIGN IŠ BĮ PAJAMŲ'!F28+'IŠ NEP BĮ PAJAMŲ ĮM'!F23+BKL!F35</f>
        <v>9.1999999999999993</v>
      </c>
    </row>
    <row r="40" spans="1:6" s="22" customFormat="1" ht="32.25" customHeight="1" x14ac:dyDescent="0.25">
      <c r="A40" s="215" t="s">
        <v>9</v>
      </c>
      <c r="B40" s="216" t="s">
        <v>247</v>
      </c>
      <c r="C40" s="154">
        <f t="shared" si="3"/>
        <v>834.69999999999993</v>
      </c>
      <c r="D40" s="160">
        <f>'ASIGN IŠ MRF'!D31+'ASIGNAVIMAI IŠ SAVIV.BIUDŽETO'!D41+'ASIGN IŠ DOTACIJŲ'!E101+'ASIGN IŠ BĮ PAJAMŲ'!D29+'IŠ NEP BĮ PAJAMŲ ĮM'!D24+BKL!D36</f>
        <v>821.09999999999991</v>
      </c>
      <c r="E40" s="160">
        <f>'ASIGN IŠ MRF'!E31+'ASIGNAVIMAI IŠ SAVIV.BIUDŽETO'!E41+'ASIGN IŠ DOTACIJŲ'!F101+'ASIGN IŠ BĮ PAJAMŲ'!E29+'IŠ NEP BĮ PAJAMŲ ĮM'!E24+BKL!E36</f>
        <v>641.20000000000005</v>
      </c>
      <c r="F40" s="160">
        <f>'ASIGN IŠ MRF'!F31+'ASIGNAVIMAI IŠ SAVIV.BIUDŽETO'!F41+'ASIGN IŠ DOTACIJŲ'!G101+'ASIGN IŠ BĮ PAJAMŲ'!F29+'IŠ NEP BĮ PAJAMŲ ĮM'!F24+BKL!F36</f>
        <v>13.6</v>
      </c>
    </row>
    <row r="41" spans="1:6" s="22" customFormat="1" ht="32.25" customHeight="1" x14ac:dyDescent="0.25">
      <c r="A41" s="382"/>
      <c r="B41" s="383" t="s">
        <v>399</v>
      </c>
      <c r="C41" s="154">
        <f t="shared" si="3"/>
        <v>160</v>
      </c>
      <c r="D41" s="160">
        <f>'ASIGNAVIMAI IŠ SAVIV.BIUDŽETO'!D42</f>
        <v>146.4</v>
      </c>
      <c r="E41" s="160">
        <f>'ASIGNAVIMAI IŠ SAVIV.BIUDŽETO'!E42</f>
        <v>107.8</v>
      </c>
      <c r="F41" s="160">
        <f>'ASIGNAVIMAI IŠ SAVIV.BIUDŽETO'!F42</f>
        <v>13.6</v>
      </c>
    </row>
    <row r="42" spans="1:6" s="22" customFormat="1" ht="32.25" customHeight="1" x14ac:dyDescent="0.25">
      <c r="A42" s="217"/>
      <c r="B42" s="99" t="s">
        <v>111</v>
      </c>
      <c r="C42" s="161">
        <f>SUM(C21:C40)</f>
        <v>15333.5</v>
      </c>
      <c r="D42" s="161">
        <f>SUM(D21:D40)</f>
        <v>15263.4</v>
      </c>
      <c r="E42" s="161">
        <f>SUM(E21:E40)</f>
        <v>12528.499999999998</v>
      </c>
      <c r="F42" s="161">
        <f>SUM(F21:F40)</f>
        <v>70.099999999999994</v>
      </c>
    </row>
    <row r="43" spans="1:6" s="22" customFormat="1" ht="32.25" customHeight="1" x14ac:dyDescent="0.25">
      <c r="A43" s="169" t="s">
        <v>118</v>
      </c>
      <c r="B43" s="92" t="s">
        <v>128</v>
      </c>
      <c r="C43" s="158"/>
      <c r="D43" s="158"/>
      <c r="E43" s="158"/>
      <c r="F43" s="159"/>
    </row>
    <row r="44" spans="1:6" ht="32.25" customHeight="1" x14ac:dyDescent="0.25">
      <c r="A44" s="17" t="s">
        <v>44</v>
      </c>
      <c r="B44" s="63" t="s">
        <v>182</v>
      </c>
      <c r="C44" s="230">
        <f>D44+F44</f>
        <v>92.7</v>
      </c>
      <c r="D44" s="156">
        <f>'ASIGNAVIMAI IŠ SAVIV.BIUDŽETO'!D45</f>
        <v>92.7</v>
      </c>
      <c r="E44" s="156">
        <f>'ASIGNAVIMAI IŠ SAVIV.BIUDŽETO'!E45</f>
        <v>0</v>
      </c>
      <c r="F44" s="156">
        <f>'ASIGNAVIMAI IŠ SAVIV.BIUDŽETO'!F45</f>
        <v>0</v>
      </c>
    </row>
    <row r="45" spans="1:6" ht="32.25" customHeight="1" x14ac:dyDescent="0.25">
      <c r="A45" s="17" t="s">
        <v>45</v>
      </c>
      <c r="B45" s="63" t="s">
        <v>162</v>
      </c>
      <c r="C45" s="230">
        <f t="shared" ref="C45:C52" si="4">D45+F45</f>
        <v>563.1</v>
      </c>
      <c r="D45" s="156">
        <f>'ASIGNAVIMAI IŠ SAVIV.BIUDŽETO'!D46+'ASIGN IŠ BĮ PAJAMŲ'!D32+'IŠ NEP BĮ PAJAMŲ ĮM'!D27+BKL!D40</f>
        <v>563.1</v>
      </c>
      <c r="E45" s="156">
        <f>'ASIGNAVIMAI IŠ SAVIV.BIUDŽETO'!E46+'ASIGN IŠ BĮ PAJAMŲ'!E32+'IŠ NEP BĮ PAJAMŲ ĮM'!E27+BKL!E40</f>
        <v>483.6</v>
      </c>
      <c r="F45" s="156">
        <f>'ASIGNAVIMAI IŠ SAVIV.BIUDŽETO'!F46+'ASIGN IŠ BĮ PAJAMŲ'!F32+'IŠ NEP BĮ PAJAMŲ ĮM'!F27+BKL!F40</f>
        <v>0</v>
      </c>
    </row>
    <row r="46" spans="1:6" ht="32.25" customHeight="1" x14ac:dyDescent="0.25">
      <c r="A46" s="17" t="s">
        <v>46</v>
      </c>
      <c r="B46" s="63" t="s">
        <v>163</v>
      </c>
      <c r="C46" s="230">
        <f t="shared" si="4"/>
        <v>143.79999999999998</v>
      </c>
      <c r="D46" s="156">
        <f>'ASIGNAVIMAI IŠ SAVIV.BIUDŽETO'!D47+BKL!D41</f>
        <v>142.29999999999998</v>
      </c>
      <c r="E46" s="156">
        <f>'ASIGNAVIMAI IŠ SAVIV.BIUDŽETO'!E47+BKL!E41</f>
        <v>122.8</v>
      </c>
      <c r="F46" s="156">
        <f>'ASIGNAVIMAI IŠ SAVIV.BIUDŽETO'!F47+BKL!F41</f>
        <v>1.5</v>
      </c>
    </row>
    <row r="47" spans="1:6" ht="32.25" customHeight="1" x14ac:dyDescent="0.25">
      <c r="A47" s="17" t="s">
        <v>47</v>
      </c>
      <c r="B47" s="63" t="s">
        <v>164</v>
      </c>
      <c r="C47" s="230">
        <f t="shared" si="4"/>
        <v>481.70000000000005</v>
      </c>
      <c r="D47" s="156">
        <f>'ASIGNAVIMAI IŠ SAVIV.BIUDŽETO'!D48+'ASIGN IŠ BĮ PAJAMŲ'!D33+'IŠ NEP BĮ PAJAMŲ ĮM'!D28+BKL!D42</f>
        <v>480.90000000000003</v>
      </c>
      <c r="E47" s="156">
        <f>'ASIGNAVIMAI IŠ SAVIV.BIUDŽETO'!E48+'ASIGN IŠ BĮ PAJAMŲ'!E33+'IŠ NEP BĮ PAJAMŲ ĮM'!E28+BKL!E42</f>
        <v>362.8</v>
      </c>
      <c r="F47" s="156">
        <f>'ASIGNAVIMAI IŠ SAVIV.BIUDŽETO'!F48+'ASIGN IŠ BĮ PAJAMŲ'!F33+'IŠ NEP BĮ PAJAMŲ ĮM'!F28+BKL!F42</f>
        <v>0.8</v>
      </c>
    </row>
    <row r="48" spans="1:6" ht="32.25" customHeight="1" x14ac:dyDescent="0.25">
      <c r="A48" s="17" t="s">
        <v>48</v>
      </c>
      <c r="B48" s="136" t="s">
        <v>165</v>
      </c>
      <c r="C48" s="230">
        <f t="shared" si="4"/>
        <v>156.5</v>
      </c>
      <c r="D48" s="156">
        <f>'ASIGNAVIMAI IŠ SAVIV.BIUDŽETO'!D49+'ASIGN IŠ BĮ PAJAMŲ'!D34+BKL!D43</f>
        <v>156.5</v>
      </c>
      <c r="E48" s="156">
        <f>'ASIGNAVIMAI IŠ SAVIV.BIUDŽETO'!E49+'ASIGN IŠ BĮ PAJAMŲ'!E34+BKL!E43</f>
        <v>128.30000000000001</v>
      </c>
      <c r="F48" s="156">
        <f>'ASIGNAVIMAI IŠ SAVIV.BIUDŽETO'!F49+'ASIGN IŠ BĮ PAJAMŲ'!F34+BKL!F43</f>
        <v>0</v>
      </c>
    </row>
    <row r="49" spans="1:6" ht="32.25" customHeight="1" x14ac:dyDescent="0.25">
      <c r="A49" s="17" t="s">
        <v>49</v>
      </c>
      <c r="B49" s="136" t="s">
        <v>166</v>
      </c>
      <c r="C49" s="230">
        <f t="shared" si="4"/>
        <v>113.8</v>
      </c>
      <c r="D49" s="156">
        <f>'ASIGNAVIMAI IŠ SAVIV.BIUDŽETO'!D50+'ASIGN IŠ BĮ PAJAMŲ'!D35+BKL!D44</f>
        <v>112.8</v>
      </c>
      <c r="E49" s="156">
        <f>'ASIGNAVIMAI IŠ SAVIV.BIUDŽETO'!E50+'ASIGN IŠ BĮ PAJAMŲ'!E35+BKL!E44</f>
        <v>86.9</v>
      </c>
      <c r="F49" s="156">
        <f>'ASIGNAVIMAI IŠ SAVIV.BIUDŽETO'!F50+'ASIGN IŠ BĮ PAJAMŲ'!F35+BKL!F44</f>
        <v>1</v>
      </c>
    </row>
    <row r="50" spans="1:6" ht="32.25" customHeight="1" x14ac:dyDescent="0.25">
      <c r="A50" s="17" t="s">
        <v>50</v>
      </c>
      <c r="B50" s="136" t="s">
        <v>167</v>
      </c>
      <c r="C50" s="230">
        <f t="shared" si="4"/>
        <v>198.00000000000003</v>
      </c>
      <c r="D50" s="156">
        <f>'ASIGNAVIMAI IŠ SAVIV.BIUDŽETO'!D51+'ASIGN IŠ BĮ PAJAMŲ'!D36+BKL!D45</f>
        <v>198.00000000000003</v>
      </c>
      <c r="E50" s="156">
        <f>'ASIGNAVIMAI IŠ SAVIV.BIUDŽETO'!E51+'ASIGN IŠ BĮ PAJAMŲ'!E36+BKL!E45</f>
        <v>149.5</v>
      </c>
      <c r="F50" s="156">
        <f>'ASIGNAVIMAI IŠ SAVIV.BIUDŽETO'!F51+'ASIGN IŠ BĮ PAJAMŲ'!F36+BKL!F45</f>
        <v>0</v>
      </c>
    </row>
    <row r="51" spans="1:6" ht="32.25" customHeight="1" x14ac:dyDescent="0.25">
      <c r="A51" s="17" t="s">
        <v>51</v>
      </c>
      <c r="B51" s="136" t="s">
        <v>168</v>
      </c>
      <c r="C51" s="230">
        <f t="shared" si="4"/>
        <v>127.7</v>
      </c>
      <c r="D51" s="156">
        <f>'ASIGNAVIMAI IŠ SAVIV.BIUDŽETO'!D52+'ASIGN IŠ BĮ PAJAMŲ'!D37</f>
        <v>125</v>
      </c>
      <c r="E51" s="156">
        <f>'ASIGNAVIMAI IŠ SAVIV.BIUDŽETO'!E52+'ASIGN IŠ BĮ PAJAMŲ'!E37</f>
        <v>89.9</v>
      </c>
      <c r="F51" s="156">
        <f>'ASIGNAVIMAI IŠ SAVIV.BIUDŽETO'!F52+'ASIGN IŠ BĮ PAJAMŲ'!F37</f>
        <v>2.7</v>
      </c>
    </row>
    <row r="52" spans="1:6" ht="32.25" customHeight="1" x14ac:dyDescent="0.25">
      <c r="A52" s="17" t="s">
        <v>135</v>
      </c>
      <c r="B52" s="136" t="s">
        <v>169</v>
      </c>
      <c r="C52" s="230">
        <f t="shared" si="4"/>
        <v>184.9</v>
      </c>
      <c r="D52" s="156">
        <f>'ASIGNAVIMAI IŠ SAVIV.BIUDŽETO'!D53+'ASIGN IŠ BĮ PAJAMŲ'!D38+'IŠ NEP BĮ PAJAMŲ ĮM'!D33+BKL!D47</f>
        <v>182.9</v>
      </c>
      <c r="E52" s="156">
        <f>'ASIGNAVIMAI IŠ SAVIV.BIUDŽETO'!E53+'ASIGN IŠ BĮ PAJAMŲ'!E38+'IŠ NEP BĮ PAJAMŲ ĮM'!E33+BKL!E47</f>
        <v>145.4</v>
      </c>
      <c r="F52" s="156">
        <f>'ASIGNAVIMAI IŠ SAVIV.BIUDŽETO'!F53+'ASIGN IŠ BĮ PAJAMŲ'!F38+'IŠ NEP BĮ PAJAMŲ ĮM'!F33+BKL!F47</f>
        <v>2</v>
      </c>
    </row>
    <row r="53" spans="1:6" s="22" customFormat="1" ht="32.25" customHeight="1" x14ac:dyDescent="0.25">
      <c r="A53" s="129"/>
      <c r="B53" s="147" t="s">
        <v>111</v>
      </c>
      <c r="C53" s="161">
        <f>SUM(C44:C52)</f>
        <v>2062.2000000000003</v>
      </c>
      <c r="D53" s="161">
        <f>SUM(D44:D52)</f>
        <v>2054.1999999999998</v>
      </c>
      <c r="E53" s="161">
        <f>SUM(E44:E52)</f>
        <v>1569.2000000000003</v>
      </c>
      <c r="F53" s="161">
        <f>SUM(F44:F52)</f>
        <v>8</v>
      </c>
    </row>
    <row r="54" spans="1:6" s="22" customFormat="1" ht="32.25" customHeight="1" x14ac:dyDescent="0.25">
      <c r="A54" s="148" t="s">
        <v>119</v>
      </c>
      <c r="B54" s="48" t="s">
        <v>170</v>
      </c>
      <c r="C54" s="158"/>
      <c r="D54" s="158"/>
      <c r="E54" s="158"/>
      <c r="F54" s="159"/>
    </row>
    <row r="55" spans="1:6" s="22" customFormat="1" ht="32.25" customHeight="1" x14ac:dyDescent="0.25">
      <c r="A55" s="64" t="s">
        <v>52</v>
      </c>
      <c r="B55" s="56" t="s">
        <v>13</v>
      </c>
      <c r="C55" s="162">
        <f>D55+F55</f>
        <v>2483.4</v>
      </c>
      <c r="D55" s="160">
        <f>'ASIGNAVIMAI IŠ SAVIV.BIUDŽETO'!D56+'ASIGN IŠ DOTACIJŲ'!E29+'ASIGN IŠ DOTACIJŲ'!E31+'ASIGN IŠ DOTACIJŲ'!E53+BKL!D50</f>
        <v>2483.4</v>
      </c>
      <c r="E55" s="160">
        <f>'ASIGNAVIMAI IŠ SAVIV.BIUDŽETO'!E56+'ASIGN IŠ DOTACIJŲ'!F29+'ASIGN IŠ DOTACIJŲ'!F31+'ASIGN IŠ DOTACIJŲ'!F53+BKL!E50</f>
        <v>307.59999999999997</v>
      </c>
      <c r="F55" s="160">
        <f>'ASIGNAVIMAI IŠ SAVIV.BIUDŽETO'!F56+'ASIGN IŠ DOTACIJŲ'!G29+'ASIGN IŠ DOTACIJŲ'!G31+'ASIGN IŠ DOTACIJŲ'!G53+BKL!F50</f>
        <v>0</v>
      </c>
    </row>
    <row r="56" spans="1:6" ht="32.25" customHeight="1" x14ac:dyDescent="0.25">
      <c r="A56" s="64" t="s">
        <v>53</v>
      </c>
      <c r="B56" s="63" t="s">
        <v>171</v>
      </c>
      <c r="C56" s="162">
        <f t="shared" ref="C56:C73" si="5">D56+F56</f>
        <v>1504.4999999999998</v>
      </c>
      <c r="D56" s="160">
        <f>'ASIGNAVIMAI IŠ SAVIV.BIUDŽETO'!D57+'ASIGN IŠ DOTACIJŲ'!E51+'ASIGN IŠ BĮ PAJAMŲ'!D41+'IŠ NEP BĮ PAJAMŲ ĮM'!D36+BKL!D51</f>
        <v>1504.4999999999998</v>
      </c>
      <c r="E56" s="160">
        <f>'ASIGNAVIMAI IŠ SAVIV.BIUDŽETO'!E57+'ASIGN IŠ DOTACIJŲ'!F51+'ASIGN IŠ BĮ PAJAMŲ'!E41+'IŠ NEP BĮ PAJAMŲ ĮM'!E36+BKL!E51+'ASIGN IŠ DOTACIJŲ'!F60</f>
        <v>1378.8</v>
      </c>
      <c r="F56" s="160">
        <f>'ASIGNAVIMAI IŠ SAVIV.BIUDŽETO'!F57+'ASIGN IŠ DOTACIJŲ'!G51+'ASIGN IŠ BĮ PAJAMŲ'!F41+'IŠ NEP BĮ PAJAMŲ ĮM'!F36+BKL!F51+'ASIGN IŠ DOTACIJŲ'!G60</f>
        <v>0</v>
      </c>
    </row>
    <row r="57" spans="1:6" ht="32.25" customHeight="1" x14ac:dyDescent="0.25">
      <c r="A57" s="64" t="s">
        <v>54</v>
      </c>
      <c r="B57" s="208" t="s">
        <v>176</v>
      </c>
      <c r="C57" s="162">
        <f t="shared" si="5"/>
        <v>6.3</v>
      </c>
      <c r="D57" s="160">
        <f>'ASIGN IŠ DOTACIJŲ'!E33</f>
        <v>6.3</v>
      </c>
      <c r="E57" s="162"/>
      <c r="F57" s="160"/>
    </row>
    <row r="58" spans="1:6" ht="32.25" customHeight="1" x14ac:dyDescent="0.25">
      <c r="A58" s="64" t="s">
        <v>55</v>
      </c>
      <c r="B58" s="208" t="s">
        <v>3</v>
      </c>
      <c r="C58" s="162">
        <f t="shared" si="5"/>
        <v>3.7</v>
      </c>
      <c r="D58" s="160">
        <f>'ASIGN IŠ DOTACIJŲ'!E34</f>
        <v>3.7</v>
      </c>
      <c r="E58" s="162"/>
      <c r="F58" s="160"/>
    </row>
    <row r="59" spans="1:6" ht="32.25" customHeight="1" x14ac:dyDescent="0.25">
      <c r="A59" s="64" t="s">
        <v>136</v>
      </c>
      <c r="B59" s="208" t="s">
        <v>112</v>
      </c>
      <c r="C59" s="162">
        <f t="shared" si="5"/>
        <v>1.1000000000000001</v>
      </c>
      <c r="D59" s="160">
        <f>'ASIGN IŠ DOTACIJŲ'!E35</f>
        <v>1.1000000000000001</v>
      </c>
      <c r="E59" s="162"/>
      <c r="F59" s="160"/>
    </row>
    <row r="60" spans="1:6" ht="32.25" customHeight="1" x14ac:dyDescent="0.25">
      <c r="A60" s="64" t="s">
        <v>137</v>
      </c>
      <c r="B60" s="216" t="s">
        <v>11</v>
      </c>
      <c r="C60" s="162">
        <f t="shared" si="5"/>
        <v>2.5</v>
      </c>
      <c r="D60" s="160">
        <f>'ASIGN IŠ DOTACIJŲ'!E36</f>
        <v>2.5</v>
      </c>
      <c r="E60" s="162"/>
      <c r="F60" s="160"/>
    </row>
    <row r="61" spans="1:6" ht="32.25" customHeight="1" x14ac:dyDescent="0.25">
      <c r="A61" s="64" t="s">
        <v>138</v>
      </c>
      <c r="B61" s="63" t="s">
        <v>196</v>
      </c>
      <c r="C61" s="162">
        <f t="shared" si="5"/>
        <v>1.7</v>
      </c>
      <c r="D61" s="160">
        <f>'ASIGN IŠ DOTACIJŲ'!E37</f>
        <v>1.7</v>
      </c>
      <c r="E61" s="162"/>
      <c r="F61" s="160"/>
    </row>
    <row r="62" spans="1:6" ht="32.25" customHeight="1" x14ac:dyDescent="0.25">
      <c r="A62" s="64" t="s">
        <v>66</v>
      </c>
      <c r="B62" s="63" t="s">
        <v>113</v>
      </c>
      <c r="C62" s="162">
        <f t="shared" si="5"/>
        <v>11.8</v>
      </c>
      <c r="D62" s="160">
        <f>'ASIGN IŠ DOTACIJŲ'!E38</f>
        <v>11.8</v>
      </c>
      <c r="E62" s="162"/>
      <c r="F62" s="160"/>
    </row>
    <row r="63" spans="1:6" ht="32.25" customHeight="1" x14ac:dyDescent="0.25">
      <c r="A63" s="64" t="s">
        <v>67</v>
      </c>
      <c r="B63" s="63" t="s">
        <v>234</v>
      </c>
      <c r="C63" s="162">
        <f t="shared" si="5"/>
        <v>6.1000000000000005</v>
      </c>
      <c r="D63" s="160">
        <f>'ASIGN IŠ DOTACIJŲ'!E39+'ASIGNAVIMAI IŠ SAVIV.BIUDŽETO'!D58</f>
        <v>6.1000000000000005</v>
      </c>
      <c r="E63" s="162"/>
      <c r="F63" s="160"/>
    </row>
    <row r="64" spans="1:6" ht="32.25" customHeight="1" x14ac:dyDescent="0.25">
      <c r="A64" s="64" t="s">
        <v>68</v>
      </c>
      <c r="B64" s="63" t="s">
        <v>197</v>
      </c>
      <c r="C64" s="162">
        <f t="shared" si="5"/>
        <v>6.5</v>
      </c>
      <c r="D64" s="160">
        <f>'ASIGN IŠ DOTACIJŲ'!E40+'ASIGNAVIMAI IŠ SAVIV.BIUDŽETO'!D59</f>
        <v>6.5</v>
      </c>
      <c r="E64" s="163"/>
      <c r="F64" s="134"/>
    </row>
    <row r="65" spans="1:6" ht="32.25" customHeight="1" x14ac:dyDescent="0.25">
      <c r="A65" s="64" t="s">
        <v>69</v>
      </c>
      <c r="B65" s="63" t="s">
        <v>108</v>
      </c>
      <c r="C65" s="162">
        <f t="shared" si="5"/>
        <v>43.300000000000004</v>
      </c>
      <c r="D65" s="160">
        <f>'ASIGN IŠ DOTACIJŲ'!E41+'ASIGNAVIMAI IŠ SAVIV.BIUDŽETO'!D60</f>
        <v>43.300000000000004</v>
      </c>
      <c r="E65" s="162"/>
      <c r="F65" s="160"/>
    </row>
    <row r="66" spans="1:6" ht="32.25" customHeight="1" x14ac:dyDescent="0.25">
      <c r="A66" s="64" t="s">
        <v>70</v>
      </c>
      <c r="B66" s="63" t="s">
        <v>159</v>
      </c>
      <c r="C66" s="162">
        <f t="shared" si="5"/>
        <v>38.1</v>
      </c>
      <c r="D66" s="160">
        <f>'ASIGN IŠ DOTACIJŲ'!E42+'ASIGNAVIMAI IŠ SAVIV.BIUDŽETO'!D61</f>
        <v>38.1</v>
      </c>
      <c r="E66" s="162"/>
      <c r="F66" s="160"/>
    </row>
    <row r="67" spans="1:6" ht="32.25" customHeight="1" x14ac:dyDescent="0.25">
      <c r="A67" s="64" t="s">
        <v>71</v>
      </c>
      <c r="B67" s="63" t="s">
        <v>160</v>
      </c>
      <c r="C67" s="162">
        <f t="shared" si="5"/>
        <v>45.7</v>
      </c>
      <c r="D67" s="160">
        <f>'ASIGN IŠ DOTACIJŲ'!E43+'ASIGNAVIMAI IŠ SAVIV.BIUDŽETO'!D62</f>
        <v>45.7</v>
      </c>
      <c r="E67" s="162"/>
      <c r="F67" s="160"/>
    </row>
    <row r="68" spans="1:6" ht="32.25" customHeight="1" x14ac:dyDescent="0.25">
      <c r="A68" s="64" t="s">
        <v>72</v>
      </c>
      <c r="B68" s="63" t="s">
        <v>109</v>
      </c>
      <c r="C68" s="162">
        <f t="shared" si="5"/>
        <v>56.400000000000006</v>
      </c>
      <c r="D68" s="160">
        <f>'ASIGN IŠ DOTACIJŲ'!E44+'ASIGNAVIMAI IŠ SAVIV.BIUDŽETO'!D63</f>
        <v>56.400000000000006</v>
      </c>
      <c r="E68" s="162"/>
      <c r="F68" s="160"/>
    </row>
    <row r="69" spans="1:6" ht="32.25" customHeight="1" x14ac:dyDescent="0.25">
      <c r="A69" s="64" t="s">
        <v>73</v>
      </c>
      <c r="B69" s="63" t="s">
        <v>110</v>
      </c>
      <c r="C69" s="162">
        <f t="shared" si="5"/>
        <v>14.5</v>
      </c>
      <c r="D69" s="160">
        <f>'ASIGN IŠ DOTACIJŲ'!E45+'ASIGNAVIMAI IŠ SAVIV.BIUDŽETO'!D64</f>
        <v>14.5</v>
      </c>
      <c r="E69" s="162"/>
      <c r="F69" s="160"/>
    </row>
    <row r="70" spans="1:6" ht="32.25" customHeight="1" x14ac:dyDescent="0.25">
      <c r="A70" s="64" t="s">
        <v>98</v>
      </c>
      <c r="B70" s="63" t="s">
        <v>12</v>
      </c>
      <c r="C70" s="162">
        <f t="shared" si="5"/>
        <v>15.8</v>
      </c>
      <c r="D70" s="160">
        <f>'ASIGN IŠ DOTACIJŲ'!E46+'ASIGNAVIMAI IŠ SAVIV.BIUDŽETO'!D65</f>
        <v>15.8</v>
      </c>
      <c r="E70" s="162"/>
      <c r="F70" s="160"/>
    </row>
    <row r="71" spans="1:6" ht="32.25" customHeight="1" x14ac:dyDescent="0.25">
      <c r="A71" s="64" t="s">
        <v>99</v>
      </c>
      <c r="B71" s="63" t="s">
        <v>236</v>
      </c>
      <c r="C71" s="162">
        <f t="shared" si="5"/>
        <v>11.9</v>
      </c>
      <c r="D71" s="160">
        <f>'ASIGN IŠ DOTACIJŲ'!E47</f>
        <v>11.9</v>
      </c>
      <c r="E71" s="162"/>
      <c r="F71" s="160"/>
    </row>
    <row r="72" spans="1:6" ht="32.25" customHeight="1" x14ac:dyDescent="0.25">
      <c r="A72" s="64" t="s">
        <v>238</v>
      </c>
      <c r="B72" s="63" t="s">
        <v>198</v>
      </c>
      <c r="C72" s="162">
        <f t="shared" si="5"/>
        <v>2.1</v>
      </c>
      <c r="D72" s="160">
        <f>'ASIGN IŠ DOTACIJŲ'!E48+'ASIGNAVIMAI IŠ SAVIV.BIUDŽETO'!D66</f>
        <v>2.1</v>
      </c>
      <c r="E72" s="162"/>
      <c r="F72" s="160"/>
    </row>
    <row r="73" spans="1:6" ht="32.25" customHeight="1" x14ac:dyDescent="0.25">
      <c r="A73" s="64" t="s">
        <v>74</v>
      </c>
      <c r="B73" s="63" t="s">
        <v>254</v>
      </c>
      <c r="C73" s="162">
        <f t="shared" si="5"/>
        <v>170</v>
      </c>
      <c r="D73" s="160">
        <f>'ASIGN IŠ DOTACIJŲ'!E49+'ASIGNAVIMAI IŠ SAVIV.BIUDŽETO'!D67+'ASIGN IŠ DOTACIJŲ'!E52+'ASIGN IŠ BĮ PAJAMŲ'!D42</f>
        <v>170</v>
      </c>
      <c r="E73" s="160">
        <f>'ASIGN IŠ DOTACIJŲ'!F49+'ASIGNAVIMAI IŠ SAVIV.BIUDŽETO'!E67+'ASIGN IŠ DOTACIJŲ'!F52+'ASIGN IŠ BĮ PAJAMŲ'!E42</f>
        <v>107.80000000000001</v>
      </c>
      <c r="F73" s="160">
        <f>'ASIGN IŠ DOTACIJŲ'!G49+'ASIGNAVIMAI IŠ SAVIV.BIUDŽETO'!F67+'ASIGN IŠ DOTACIJŲ'!G52+'ASIGN IŠ BĮ PAJAMŲ'!F42</f>
        <v>0</v>
      </c>
    </row>
    <row r="74" spans="1:6" s="22" customFormat="1" ht="18.75" customHeight="1" x14ac:dyDescent="0.25">
      <c r="A74" s="129"/>
      <c r="B74" s="99" t="s">
        <v>111</v>
      </c>
      <c r="C74" s="161">
        <f>SUM(C55:C73)</f>
        <v>4425.3999999999996</v>
      </c>
      <c r="D74" s="161">
        <f>SUM(D55:D73)</f>
        <v>4425.3999999999996</v>
      </c>
      <c r="E74" s="161">
        <f>SUM(E55:E73)</f>
        <v>1794.1999999999998</v>
      </c>
      <c r="F74" s="161">
        <f>SUM(F55:F73)</f>
        <v>0</v>
      </c>
    </row>
    <row r="75" spans="1:6" s="22" customFormat="1" ht="32.25" customHeight="1" x14ac:dyDescent="0.25">
      <c r="A75" s="169" t="s">
        <v>120</v>
      </c>
      <c r="B75" s="87" t="s">
        <v>284</v>
      </c>
      <c r="C75" s="158"/>
      <c r="D75" s="158"/>
      <c r="E75" s="158"/>
      <c r="F75" s="159"/>
    </row>
    <row r="76" spans="1:6" s="22" customFormat="1" ht="24" customHeight="1" x14ac:dyDescent="0.25">
      <c r="A76" s="17" t="s">
        <v>56</v>
      </c>
      <c r="B76" s="63" t="s">
        <v>182</v>
      </c>
      <c r="C76" s="163">
        <f>D76+F76</f>
        <v>73.8</v>
      </c>
      <c r="D76" s="160">
        <f>'ASIGN IŠ DOTACIJŲ'!E58</f>
        <v>73.8</v>
      </c>
      <c r="E76" s="160">
        <f>'ASIGN IŠ DOTACIJŲ'!F58</f>
        <v>2.8</v>
      </c>
      <c r="F76" s="160">
        <f>'ASIGN IŠ DOTACIJŲ'!G58</f>
        <v>0</v>
      </c>
    </row>
    <row r="77" spans="1:6" s="22" customFormat="1" ht="31.5" customHeight="1" x14ac:dyDescent="0.25">
      <c r="A77" s="17" t="s">
        <v>100</v>
      </c>
      <c r="B77" s="63" t="s">
        <v>171</v>
      </c>
      <c r="C77" s="163">
        <f>D77+F77</f>
        <v>83.3</v>
      </c>
      <c r="D77" s="160">
        <f>'ASIGN IŠ DOTACIJŲ'!E60</f>
        <v>83.3</v>
      </c>
      <c r="E77" s="160">
        <f>'ASIGN IŠ DOTACIJŲ'!F60</f>
        <v>18.2</v>
      </c>
      <c r="F77" s="160">
        <f>'ASIGN IŠ DOTACIJŲ'!G60</f>
        <v>0</v>
      </c>
    </row>
    <row r="78" spans="1:6" s="22" customFormat="1" ht="24" customHeight="1" x14ac:dyDescent="0.25">
      <c r="A78" s="98"/>
      <c r="B78" s="135" t="s">
        <v>111</v>
      </c>
      <c r="C78" s="165">
        <f>C76+C77</f>
        <v>157.1</v>
      </c>
      <c r="D78" s="165">
        <f t="shared" ref="D78:F78" si="6">D76+D77</f>
        <v>157.1</v>
      </c>
      <c r="E78" s="165">
        <f t="shared" si="6"/>
        <v>21</v>
      </c>
      <c r="F78" s="165">
        <f t="shared" si="6"/>
        <v>0</v>
      </c>
    </row>
    <row r="79" spans="1:6" s="22" customFormat="1" ht="32.25" customHeight="1" x14ac:dyDescent="0.25">
      <c r="A79" s="169" t="s">
        <v>121</v>
      </c>
      <c r="B79" s="92" t="s">
        <v>186</v>
      </c>
      <c r="C79" s="158"/>
      <c r="D79" s="158"/>
      <c r="E79" s="158"/>
      <c r="F79" s="159"/>
    </row>
    <row r="80" spans="1:6" ht="32.25" customHeight="1" x14ac:dyDescent="0.25">
      <c r="A80" s="17" t="s">
        <v>57</v>
      </c>
      <c r="B80" s="63" t="s">
        <v>13</v>
      </c>
      <c r="C80" s="163">
        <f>D80+F80</f>
        <v>288.3</v>
      </c>
      <c r="D80" s="134">
        <f>'ASIGNAVIMAI IŠ SAVIV.BIUDŽETO'!D73+'ASIGN IŠ DOTACIJŲ'!E104+'ASIGN SPEC PROGRAMOMS'!D12+'ASIGN IŠ NEP TIKSL PASK L'!D12</f>
        <v>288.3</v>
      </c>
      <c r="E80" s="134">
        <f>'ASIGNAVIMAI IŠ SAVIV.BIUDŽETO'!E73+'ASIGN IŠ DOTACIJŲ'!F104+'ASIGN SPEC PROGRAMOMS'!E12+'ASIGN IŠ NEP TIKSL PASK L'!E12</f>
        <v>87.5</v>
      </c>
      <c r="F80" s="134">
        <f>'ASIGNAVIMAI IŠ SAVIV.BIUDŽETO'!F73+'ASIGN IŠ DOTACIJŲ'!G104+'ASIGN SPEC PROGRAMOMS'!F12+'ASIGN IŠ NEP TIKSL PASK L'!F12</f>
        <v>0</v>
      </c>
    </row>
    <row r="81" spans="1:8" s="22" customFormat="1" ht="21" customHeight="1" x14ac:dyDescent="0.25">
      <c r="A81" s="98"/>
      <c r="B81" s="135" t="s">
        <v>111</v>
      </c>
      <c r="C81" s="161">
        <f>C80</f>
        <v>288.3</v>
      </c>
      <c r="D81" s="161">
        <f>D80</f>
        <v>288.3</v>
      </c>
      <c r="E81" s="161">
        <f>E80</f>
        <v>87.5</v>
      </c>
      <c r="F81" s="161">
        <f>F80</f>
        <v>0</v>
      </c>
    </row>
    <row r="82" spans="1:8" s="22" customFormat="1" ht="32.25" customHeight="1" x14ac:dyDescent="0.25">
      <c r="A82" s="169" t="s">
        <v>122</v>
      </c>
      <c r="B82" s="92" t="s">
        <v>199</v>
      </c>
      <c r="C82" s="158"/>
      <c r="D82" s="158"/>
      <c r="E82" s="158"/>
      <c r="F82" s="159"/>
    </row>
    <row r="83" spans="1:8" ht="32.25" customHeight="1" x14ac:dyDescent="0.25">
      <c r="A83" s="17" t="s">
        <v>65</v>
      </c>
      <c r="B83" s="63" t="s">
        <v>182</v>
      </c>
      <c r="C83" s="230">
        <f>D83+F83</f>
        <v>2696.8</v>
      </c>
      <c r="D83" s="156">
        <f>'ASIGNAVIMAI IŠ SAVIV.BIUDŽETO'!D76+'ASIGN IŠ DOTACIJŲ'!E88+'Skolintos lėšos'!E12</f>
        <v>843.7</v>
      </c>
      <c r="E83" s="156">
        <f>'ASIGNAVIMAI IŠ SAVIV.BIUDŽETO'!E76+'ASIGN IŠ DOTACIJŲ'!F88+'Skolintos lėšos'!F12</f>
        <v>0</v>
      </c>
      <c r="F83" s="156">
        <f>'ASIGNAVIMAI IŠ SAVIV.BIUDŽETO'!F76+'ASIGN IŠ DOTACIJŲ'!G88+'Skolintos lėšos'!G12</f>
        <v>1853.1</v>
      </c>
    </row>
    <row r="84" spans="1:8" s="22" customFormat="1" ht="32.25" customHeight="1" x14ac:dyDescent="0.25">
      <c r="A84" s="98"/>
      <c r="B84" s="135" t="s">
        <v>111</v>
      </c>
      <c r="C84" s="161">
        <f>SUM(C83:C83)</f>
        <v>2696.8</v>
      </c>
      <c r="D84" s="161">
        <f>SUM(D83:D83)</f>
        <v>843.7</v>
      </c>
      <c r="E84" s="161">
        <f>SUM(E83:E83)</f>
        <v>0</v>
      </c>
      <c r="F84" s="161">
        <f>SUM(F83:F83)</f>
        <v>1853.1</v>
      </c>
      <c r="H84" s="219"/>
    </row>
    <row r="85" spans="1:8" s="22" customFormat="1" ht="32.25" customHeight="1" x14ac:dyDescent="0.25">
      <c r="A85" s="169" t="s">
        <v>123</v>
      </c>
      <c r="B85" s="92" t="s">
        <v>130</v>
      </c>
      <c r="C85" s="158"/>
      <c r="D85" s="158"/>
      <c r="E85" s="158"/>
      <c r="F85" s="159"/>
    </row>
    <row r="86" spans="1:8" s="22" customFormat="1" ht="32.25" customHeight="1" x14ac:dyDescent="0.25">
      <c r="A86" s="17" t="s">
        <v>139</v>
      </c>
      <c r="B86" s="63" t="s">
        <v>182</v>
      </c>
      <c r="C86" s="230">
        <f>D86+F86</f>
        <v>513.5</v>
      </c>
      <c r="D86" s="156">
        <f>'ASIGNAVIMAI IŠ SAVIV.BIUDŽETO'!D79+'ASIGN IŠ DOTACIJŲ'!E68</f>
        <v>513.5</v>
      </c>
      <c r="E86" s="156">
        <f>'ASIGNAVIMAI IŠ SAVIV.BIUDŽETO'!E79+'ASIGN IŠ DOTACIJŲ'!F68</f>
        <v>137</v>
      </c>
      <c r="F86" s="156">
        <f>'ASIGNAVIMAI IŠ SAVIV.BIUDŽETO'!F79+'ASIGN IŠ DOTACIJŲ'!G68</f>
        <v>0</v>
      </c>
    </row>
    <row r="87" spans="1:8" s="22" customFormat="1" ht="32.25" customHeight="1" x14ac:dyDescent="0.25">
      <c r="A87" s="98"/>
      <c r="B87" s="135" t="s">
        <v>111</v>
      </c>
      <c r="C87" s="137">
        <f>C86</f>
        <v>513.5</v>
      </c>
      <c r="D87" s="137">
        <f>D86</f>
        <v>513.5</v>
      </c>
      <c r="E87" s="137">
        <f>E86</f>
        <v>137</v>
      </c>
      <c r="F87" s="137"/>
    </row>
    <row r="88" spans="1:8" s="22" customFormat="1" ht="32.25" customHeight="1" x14ac:dyDescent="0.25">
      <c r="A88" s="169" t="s">
        <v>124</v>
      </c>
      <c r="B88" s="92" t="s">
        <v>132</v>
      </c>
      <c r="C88" s="158"/>
      <c r="D88" s="158"/>
      <c r="E88" s="158"/>
      <c r="F88" s="159"/>
    </row>
    <row r="89" spans="1:8" s="22" customFormat="1" ht="32.25" customHeight="1" x14ac:dyDescent="0.25">
      <c r="A89" s="17" t="s">
        <v>140</v>
      </c>
      <c r="B89" s="63" t="s">
        <v>182</v>
      </c>
      <c r="C89" s="230">
        <f>D89+F89</f>
        <v>95.5</v>
      </c>
      <c r="D89" s="156">
        <f>'ASIGNAVIMAI IŠ SAVIV.BIUDŽETO'!D83+'ASIGN SPEC PROGRAMOMS'!D16+'ASIGN IŠ NEP TIKSL PASK L'!D15</f>
        <v>95.5</v>
      </c>
      <c r="E89" s="156">
        <f>'ASIGNAVIMAI IŠ SAVIV.BIUDŽETO'!E83+'ASIGN SPEC PROGRAMOMS'!E16+'ASIGN IŠ NEP TIKSL PASK L'!E15</f>
        <v>27.1</v>
      </c>
      <c r="F89" s="156">
        <f>'ASIGNAVIMAI IŠ SAVIV.BIUDŽETO'!F83+'ASIGN SPEC PROGRAMOMS'!F16+'ASIGN IŠ NEP TIKSL PASK L'!F15</f>
        <v>0</v>
      </c>
    </row>
    <row r="90" spans="1:8" ht="43.5" customHeight="1" x14ac:dyDescent="0.25">
      <c r="A90" s="17" t="s">
        <v>141</v>
      </c>
      <c r="B90" s="63" t="s">
        <v>172</v>
      </c>
      <c r="C90" s="230">
        <f>D90+F90</f>
        <v>322.50000000000006</v>
      </c>
      <c r="D90" s="156">
        <f>'ASIGNAVIMAI IŠ SAVIV.BIUDŽETO'!D84+'ASIGN IŠ DOTACIJŲ'!E70+'ASIGN IŠ DOTACIJŲ'!E71+'ASIGN IŠ DOTACIJŲ'!E72+'ASIGN IŠ BĮ PAJAMŲ'!D45+'IŠ NEP BĮ PAJAMŲ ĮM'!D39+BKL!D63</f>
        <v>322.50000000000006</v>
      </c>
      <c r="E90" s="156">
        <f>'ASIGNAVIMAI IŠ SAVIV.BIUDŽETO'!E84+'ASIGN IŠ DOTACIJŲ'!F70+'ASIGN IŠ DOTACIJŲ'!F71+'ASIGN IŠ DOTACIJŲ'!F72+'ASIGN IŠ BĮ PAJAMŲ'!E45+'IŠ NEP BĮ PAJAMŲ ĮM'!E39+BKL!E63</f>
        <v>226.8</v>
      </c>
      <c r="F90" s="156">
        <f>'ASIGNAVIMAI IŠ SAVIV.BIUDŽETO'!F84+'ASIGN IŠ DOTACIJŲ'!G70+'ASIGN IŠ DOTACIJŲ'!G71+'ASIGN IŠ DOTACIJŲ'!G72+'ASIGN IŠ BĮ PAJAMŲ'!F45+'IŠ NEP BĮ PAJAMŲ ĮM'!F39+BKL!F63</f>
        <v>0</v>
      </c>
    </row>
    <row r="91" spans="1:8" s="22" customFormat="1" ht="32.25" customHeight="1" x14ac:dyDescent="0.25">
      <c r="A91" s="98"/>
      <c r="B91" s="135" t="s">
        <v>111</v>
      </c>
      <c r="C91" s="161">
        <f>SUM(C89:C90)</f>
        <v>418.00000000000006</v>
      </c>
      <c r="D91" s="161">
        <f>SUM(D89:D90)</f>
        <v>418.00000000000006</v>
      </c>
      <c r="E91" s="161">
        <f>SUM(E89:E90)</f>
        <v>253.9</v>
      </c>
      <c r="F91" s="177"/>
    </row>
    <row r="92" spans="1:8" s="22" customFormat="1" ht="32.25" customHeight="1" x14ac:dyDescent="0.25">
      <c r="A92" s="169" t="s">
        <v>125</v>
      </c>
      <c r="B92" s="87" t="s">
        <v>207</v>
      </c>
      <c r="C92" s="158"/>
      <c r="D92" s="158"/>
      <c r="E92" s="158"/>
      <c r="F92" s="159"/>
    </row>
    <row r="93" spans="1:8" s="22" customFormat="1" ht="32.25" customHeight="1" x14ac:dyDescent="0.25">
      <c r="A93" s="17" t="s">
        <v>142</v>
      </c>
      <c r="B93" s="63" t="s">
        <v>182</v>
      </c>
      <c r="C93" s="230">
        <f>D93+F93</f>
        <v>246.7</v>
      </c>
      <c r="D93" s="156">
        <f>'ASIGNAVIMAI IŠ SAVIV.BIUDŽETO'!D87+'ASIGN IŠ DOTACIJŲ'!E75+'ASIGN IŠ BĮ PAJAMŲ'!D48+'ASIGN IŠ NEP TIKSL PASK L'!D18+'IŠ NEP BĮ PAJAMŲ ĮM'!D42+BKL!D72</f>
        <v>39.5</v>
      </c>
      <c r="E93" s="156">
        <f>'ASIGNAVIMAI IŠ SAVIV.BIUDŽETO'!E87+'ASIGN IŠ DOTACIJŲ'!F75+'ASIGN IŠ BĮ PAJAMŲ'!E48+'ASIGN IŠ NEP TIKSL PASK L'!E18+'IŠ NEP BĮ PAJAMŲ ĮM'!E42+BKL!E72</f>
        <v>0</v>
      </c>
      <c r="F93" s="156">
        <f>'ASIGNAVIMAI IŠ SAVIV.BIUDŽETO'!F87+'ASIGN IŠ DOTACIJŲ'!G75+'ASIGN IŠ BĮ PAJAMŲ'!F48+'ASIGN IŠ NEP TIKSL PASK L'!F18+'IŠ NEP BĮ PAJAMŲ ĮM'!F42+BKL!F72</f>
        <v>207.2</v>
      </c>
    </row>
    <row r="94" spans="1:8" s="22" customFormat="1" ht="32.25" customHeight="1" x14ac:dyDescent="0.25">
      <c r="A94" s="171"/>
      <c r="B94" s="135" t="s">
        <v>111</v>
      </c>
      <c r="C94" s="137">
        <f>C93</f>
        <v>246.7</v>
      </c>
      <c r="D94" s="137">
        <f>D93</f>
        <v>39.5</v>
      </c>
      <c r="E94" s="137">
        <f>E93</f>
        <v>0</v>
      </c>
      <c r="F94" s="137">
        <f>F93</f>
        <v>207.2</v>
      </c>
    </row>
    <row r="95" spans="1:8" s="22" customFormat="1" ht="32.25" customHeight="1" x14ac:dyDescent="0.25">
      <c r="A95" s="169" t="s">
        <v>126</v>
      </c>
      <c r="B95" s="92" t="s">
        <v>129</v>
      </c>
      <c r="C95" s="158"/>
      <c r="D95" s="158"/>
      <c r="E95" s="158"/>
      <c r="F95" s="159"/>
    </row>
    <row r="96" spans="1:8" s="22" customFormat="1" ht="32.25" customHeight="1" x14ac:dyDescent="0.25">
      <c r="A96" s="17" t="s">
        <v>143</v>
      </c>
      <c r="B96" s="63" t="s">
        <v>182</v>
      </c>
      <c r="C96" s="230">
        <f>D96+F96</f>
        <v>159.29999999999998</v>
      </c>
      <c r="D96" s="156">
        <f>'ASIGNAVIMAI IŠ SAVIV.BIUDŽETO'!D90+'ASIGN IŠ DOTACIJŲ'!E78+'ASIGN SPEC PROGRAMOMS'!D20+'ASIGN IŠ NEP TIKSL PASK L'!D21</f>
        <v>19.100000000000001</v>
      </c>
      <c r="E96" s="156">
        <f>'ASIGNAVIMAI IŠ SAVIV.BIUDŽETO'!E90+'ASIGN IŠ DOTACIJŲ'!F78+'ASIGN SPEC PROGRAMOMS'!E20+'ASIGN IŠ NEP TIKSL PASK L'!E21</f>
        <v>0</v>
      </c>
      <c r="F96" s="156">
        <f>'ASIGNAVIMAI IŠ SAVIV.BIUDŽETO'!F90+'ASIGN IŠ DOTACIJŲ'!G78+'ASIGN SPEC PROGRAMOMS'!F20+'ASIGN IŠ NEP TIKSL PASK L'!F21</f>
        <v>140.19999999999999</v>
      </c>
    </row>
    <row r="97" spans="1:6" s="22" customFormat="1" ht="32.25" customHeight="1" x14ac:dyDescent="0.25">
      <c r="A97" s="171"/>
      <c r="B97" s="135" t="s">
        <v>111</v>
      </c>
      <c r="C97" s="137">
        <f>C96</f>
        <v>159.29999999999998</v>
      </c>
      <c r="D97" s="137">
        <f>D96</f>
        <v>19.100000000000001</v>
      </c>
      <c r="E97" s="137">
        <f>E96</f>
        <v>0</v>
      </c>
      <c r="F97" s="137">
        <f>F96</f>
        <v>140.19999999999999</v>
      </c>
    </row>
    <row r="98" spans="1:6" s="22" customFormat="1" ht="32.25" customHeight="1" x14ac:dyDescent="0.25">
      <c r="A98" s="169" t="s">
        <v>127</v>
      </c>
      <c r="B98" s="92" t="s">
        <v>14</v>
      </c>
      <c r="C98" s="158"/>
      <c r="D98" s="158"/>
      <c r="E98" s="158"/>
      <c r="F98" s="159"/>
    </row>
    <row r="99" spans="1:6" s="22" customFormat="1" ht="32.25" customHeight="1" x14ac:dyDescent="0.25">
      <c r="A99" s="17" t="s">
        <v>144</v>
      </c>
      <c r="B99" s="67" t="s">
        <v>182</v>
      </c>
      <c r="C99" s="230">
        <f>D99+F99</f>
        <v>2489</v>
      </c>
      <c r="D99" s="156">
        <f>'ASIGNAVIMAI IŠ SAVIV.BIUDŽETO'!D93+'ASIGN IŠ DOTACIJŲ'!E97+'ASIGN IŠ DOTACIJŲ'!E116+'ASIGN IŠ NEP TIKSL PASK L'!D25+'ASIGNAV IŠ ES NEP'!E16+'NEP NUOSAV INDEL'!E16+'Skolintos lėšos'!E22</f>
        <v>591.59999999999991</v>
      </c>
      <c r="E99" s="156">
        <f>'ASIGNAVIMAI IŠ SAVIV.BIUDŽETO'!E93+'ASIGN IŠ DOTACIJŲ'!F97+'ASIGN IŠ DOTACIJŲ'!F116+'ASIGN IŠ NEP TIKSL PASK L'!E25+'ASIGNAV IŠ ES NEP'!F16+'NEP NUOSAV INDEL'!F16+'Skolintos lėšos'!F22</f>
        <v>0</v>
      </c>
      <c r="F99" s="156">
        <f>'ASIGNAVIMAI IŠ SAVIV.BIUDŽETO'!F93+'ASIGN IŠ DOTACIJŲ'!G97+'ASIGN IŠ DOTACIJŲ'!G116+'ASIGN IŠ NEP TIKSL PASK L'!F25+'ASIGNAV IŠ ES NEP'!G16+'NEP NUOSAV INDEL'!G16+'Skolintos lėšos'!G22</f>
        <v>1897.4</v>
      </c>
    </row>
    <row r="100" spans="1:6" s="22" customFormat="1" ht="42" customHeight="1" x14ac:dyDescent="0.25">
      <c r="A100" s="17" t="s">
        <v>145</v>
      </c>
      <c r="B100" s="74" t="s">
        <v>171</v>
      </c>
      <c r="C100" s="230">
        <f>D100+F100</f>
        <v>14</v>
      </c>
      <c r="D100" s="156">
        <f>'ASIGNAVIMAI IŠ SAVIV.BIUDŽETO'!D94</f>
        <v>14</v>
      </c>
      <c r="E100" s="156">
        <f>'ASIGNAVIMAI IŠ SAVIV.BIUDŽETO'!E94</f>
        <v>0</v>
      </c>
      <c r="F100" s="156">
        <f>'ASIGNAVIMAI IŠ SAVIV.BIUDŽETO'!F94</f>
        <v>0</v>
      </c>
    </row>
    <row r="101" spans="1:6" s="22" customFormat="1" ht="42" customHeight="1" x14ac:dyDescent="0.25">
      <c r="A101" s="17" t="s">
        <v>239</v>
      </c>
      <c r="B101" s="200" t="s">
        <v>254</v>
      </c>
      <c r="C101" s="230">
        <f t="shared" ref="C101:C103" si="7">D101+F101</f>
        <v>25</v>
      </c>
      <c r="D101" s="156">
        <f>'ASIGNAVIMAI IŠ SAVIV.BIUDŽETO'!D95</f>
        <v>0</v>
      </c>
      <c r="E101" s="156">
        <f>'ASIGNAVIMAI IŠ SAVIV.BIUDŽETO'!E95</f>
        <v>0</v>
      </c>
      <c r="F101" s="156">
        <f>'ASIGNAVIMAI IŠ SAVIV.BIUDŽETO'!F95</f>
        <v>25</v>
      </c>
    </row>
    <row r="102" spans="1:6" s="22" customFormat="1" ht="42" customHeight="1" x14ac:dyDescent="0.25">
      <c r="A102" s="17" t="s">
        <v>260</v>
      </c>
      <c r="B102" s="198" t="s">
        <v>172</v>
      </c>
      <c r="C102" s="230">
        <f t="shared" si="7"/>
        <v>1.2</v>
      </c>
      <c r="D102" s="156">
        <f>'ASIGNAVIMAI IŠ SAVIV.BIUDŽETO'!D96</f>
        <v>0</v>
      </c>
      <c r="E102" s="156">
        <f>'ASIGNAVIMAI IŠ SAVIV.BIUDŽETO'!E96</f>
        <v>0</v>
      </c>
      <c r="F102" s="156">
        <f>'ASIGNAVIMAI IŠ SAVIV.BIUDŽETO'!F96</f>
        <v>1.2</v>
      </c>
    </row>
    <row r="103" spans="1:6" s="22" customFormat="1" ht="42" customHeight="1" x14ac:dyDescent="0.25">
      <c r="A103" s="17" t="s">
        <v>261</v>
      </c>
      <c r="B103" s="198" t="s">
        <v>109</v>
      </c>
      <c r="C103" s="230">
        <f t="shared" si="7"/>
        <v>1.2</v>
      </c>
      <c r="D103" s="156">
        <f>'ASIGNAVIMAI IŠ SAVIV.BIUDŽETO'!D97</f>
        <v>0</v>
      </c>
      <c r="E103" s="156">
        <f>'ASIGNAVIMAI IŠ SAVIV.BIUDŽETO'!E97</f>
        <v>0</v>
      </c>
      <c r="F103" s="156">
        <f>'ASIGNAVIMAI IŠ SAVIV.BIUDŽETO'!F97</f>
        <v>1.2</v>
      </c>
    </row>
    <row r="104" spans="1:6" s="22" customFormat="1" ht="32.25" customHeight="1" x14ac:dyDescent="0.25">
      <c r="A104" s="98"/>
      <c r="B104" s="135" t="s">
        <v>111</v>
      </c>
      <c r="C104" s="137">
        <f>SUM(C99:C103)</f>
        <v>2530.3999999999996</v>
      </c>
      <c r="D104" s="137">
        <f t="shared" ref="D104:F104" si="8">SUM(D99:D103)</f>
        <v>605.59999999999991</v>
      </c>
      <c r="E104" s="137">
        <f t="shared" si="8"/>
        <v>0</v>
      </c>
      <c r="F104" s="137">
        <f t="shared" si="8"/>
        <v>1924.8000000000002</v>
      </c>
    </row>
    <row r="105" spans="1:6" s="22" customFormat="1" ht="32.25" customHeight="1" x14ac:dyDescent="0.25">
      <c r="A105" s="170" t="s">
        <v>223</v>
      </c>
      <c r="B105" s="173" t="s">
        <v>97</v>
      </c>
      <c r="C105" s="163"/>
      <c r="D105" s="163"/>
      <c r="E105" s="163"/>
      <c r="F105" s="163"/>
    </row>
    <row r="106" spans="1:6" s="22" customFormat="1" ht="32.25" customHeight="1" x14ac:dyDescent="0.25">
      <c r="A106" s="194" t="s">
        <v>146</v>
      </c>
      <c r="B106" s="17" t="s">
        <v>187</v>
      </c>
      <c r="C106" s="163">
        <f>D106+F106</f>
        <v>570.4</v>
      </c>
      <c r="D106" s="134">
        <f>'ASIGNAVIMAI IŠ SAVIV.BIUDŽETO'!D100+'ASIGN IŠ BĮ PAJAMŲ'!D51+'IŠ NEP BĮ PAJAMŲ ĮM'!D45+BKL!D75</f>
        <v>566.6</v>
      </c>
      <c r="E106" s="134">
        <f>'ASIGNAVIMAI IŠ SAVIV.BIUDŽETO'!E100+'ASIGN IŠ BĮ PAJAMŲ'!E51+'IŠ NEP BĮ PAJAMŲ ĮM'!E45+BKL!E75</f>
        <v>0</v>
      </c>
      <c r="F106" s="134">
        <f>'ASIGNAVIMAI IŠ SAVIV.BIUDŽETO'!F100+'ASIGN IŠ BĮ PAJAMŲ'!F51+'IŠ NEP BĮ PAJAMŲ ĮM'!F45+BKL!F75</f>
        <v>3.8</v>
      </c>
    </row>
    <row r="107" spans="1:6" s="22" customFormat="1" ht="32.25" customHeight="1" x14ac:dyDescent="0.25">
      <c r="A107" s="194" t="s">
        <v>147</v>
      </c>
      <c r="B107" s="17" t="s">
        <v>250</v>
      </c>
      <c r="C107" s="163">
        <f t="shared" ref="C107:C116" si="9">D107+F107</f>
        <v>129</v>
      </c>
      <c r="D107" s="134">
        <f>'ASIGNAVIMAI IŠ SAVIV.BIUDŽETO'!D101+'ASIGN IŠ BĮ PAJAMŲ'!D52+'IŠ NEP BĮ PAJAMŲ ĮM'!D46+BKL!D76</f>
        <v>114.00000000000001</v>
      </c>
      <c r="E107" s="134">
        <f>'ASIGNAVIMAI IŠ SAVIV.BIUDŽETO'!E101+'ASIGN IŠ BĮ PAJAMŲ'!E52+'IŠ NEP BĮ PAJAMŲ ĮM'!E46+BKL!E76</f>
        <v>0</v>
      </c>
      <c r="F107" s="134">
        <f>'ASIGNAVIMAI IŠ SAVIV.BIUDŽETO'!F101+'ASIGN IŠ BĮ PAJAMŲ'!F52+'IŠ NEP BĮ PAJAMŲ ĮM'!F46+BKL!F76</f>
        <v>15</v>
      </c>
    </row>
    <row r="108" spans="1:6" s="22" customFormat="1" ht="32.25" customHeight="1" x14ac:dyDescent="0.25">
      <c r="A108" s="194" t="s">
        <v>148</v>
      </c>
      <c r="B108" s="17" t="s">
        <v>188</v>
      </c>
      <c r="C108" s="163">
        <f t="shared" si="9"/>
        <v>137.19999999999999</v>
      </c>
      <c r="D108" s="134">
        <f>'ASIGNAVIMAI IŠ SAVIV.BIUDŽETO'!D102+'ASIGN IŠ BĮ PAJAMŲ'!D53+'IŠ NEP BĮ PAJAMŲ ĮM'!D47+BKL!D77</f>
        <v>130.69999999999999</v>
      </c>
      <c r="E108" s="134">
        <f>'ASIGNAVIMAI IŠ SAVIV.BIUDŽETO'!E102+'ASIGN IŠ BĮ PAJAMŲ'!E53+'IŠ NEP BĮ PAJAMŲ ĮM'!E47+BKL!E77</f>
        <v>0</v>
      </c>
      <c r="F108" s="134">
        <f>'ASIGNAVIMAI IŠ SAVIV.BIUDŽETO'!F102+'ASIGN IŠ BĮ PAJAMŲ'!F53+'IŠ NEP BĮ PAJAMŲ ĮM'!F47+BKL!F77</f>
        <v>6.5</v>
      </c>
    </row>
    <row r="109" spans="1:6" s="22" customFormat="1" ht="32.25" customHeight="1" x14ac:dyDescent="0.25">
      <c r="A109" s="194" t="s">
        <v>149</v>
      </c>
      <c r="B109" s="17" t="s">
        <v>200</v>
      </c>
      <c r="C109" s="163">
        <f t="shared" si="9"/>
        <v>61.5</v>
      </c>
      <c r="D109" s="134">
        <f>'ASIGNAVIMAI IŠ SAVIV.BIUDŽETO'!D103+BKL!D78</f>
        <v>58.2</v>
      </c>
      <c r="E109" s="134">
        <f>'ASIGNAVIMAI IŠ SAVIV.BIUDŽETO'!E103+BKL!E78</f>
        <v>0</v>
      </c>
      <c r="F109" s="134">
        <f>'ASIGNAVIMAI IŠ SAVIV.BIUDŽETO'!F103+BKL!F78</f>
        <v>3.3</v>
      </c>
    </row>
    <row r="110" spans="1:6" s="22" customFormat="1" ht="32.25" customHeight="1" x14ac:dyDescent="0.25">
      <c r="A110" s="194" t="s">
        <v>150</v>
      </c>
      <c r="B110" s="17" t="s">
        <v>191</v>
      </c>
      <c r="C110" s="163">
        <f t="shared" si="9"/>
        <v>102.9</v>
      </c>
      <c r="D110" s="134">
        <f>'ASIGNAVIMAI IŠ SAVIV.BIUDŽETO'!D104+'ASIGN IŠ BĮ PAJAMŲ'!D54+'IŠ NEP BĮ PAJAMŲ ĮM'!D48+BKL!D79</f>
        <v>90.9</v>
      </c>
      <c r="E110" s="134">
        <f>'ASIGNAVIMAI IŠ SAVIV.BIUDŽETO'!E104+'ASIGN IŠ BĮ PAJAMŲ'!E54+'IŠ NEP BĮ PAJAMŲ ĮM'!E48+BKL!E79</f>
        <v>0</v>
      </c>
      <c r="F110" s="134">
        <f>'ASIGNAVIMAI IŠ SAVIV.BIUDŽETO'!F104+'ASIGN IŠ BĮ PAJAMŲ'!F54+'IŠ NEP BĮ PAJAMŲ ĮM'!F48+BKL!F79</f>
        <v>12</v>
      </c>
    </row>
    <row r="111" spans="1:6" s="22" customFormat="1" ht="32.25" customHeight="1" x14ac:dyDescent="0.25">
      <c r="A111" s="194" t="s">
        <v>151</v>
      </c>
      <c r="B111" s="17" t="s">
        <v>192</v>
      </c>
      <c r="C111" s="163">
        <f t="shared" si="9"/>
        <v>56.8</v>
      </c>
      <c r="D111" s="134">
        <f>'ASIGNAVIMAI IŠ SAVIV.BIUDŽETO'!D105+BKL!D80</f>
        <v>50.5</v>
      </c>
      <c r="E111" s="134">
        <f>'ASIGNAVIMAI IŠ SAVIV.BIUDŽETO'!E105+BKL!E80</f>
        <v>0</v>
      </c>
      <c r="F111" s="134">
        <f>'ASIGNAVIMAI IŠ SAVIV.BIUDŽETO'!F105+BKL!F80</f>
        <v>6.3</v>
      </c>
    </row>
    <row r="112" spans="1:6" s="22" customFormat="1" ht="32.25" customHeight="1" x14ac:dyDescent="0.25">
      <c r="A112" s="194" t="s">
        <v>152</v>
      </c>
      <c r="B112" s="17" t="s">
        <v>193</v>
      </c>
      <c r="C112" s="163">
        <f t="shared" si="9"/>
        <v>70.599999999999994</v>
      </c>
      <c r="D112" s="134">
        <f>'ASIGNAVIMAI IŠ SAVIV.BIUDŽETO'!D106+'ASIGN IŠ BĮ PAJAMŲ'!D55+'IŠ NEP BĮ PAJAMŲ ĮM'!D50+BKL!D81</f>
        <v>50.8</v>
      </c>
      <c r="E112" s="134">
        <f>'ASIGNAVIMAI IŠ SAVIV.BIUDŽETO'!E106+'ASIGN IŠ BĮ PAJAMŲ'!E55+'IŠ NEP BĮ PAJAMŲ ĮM'!E50+BKL!E81</f>
        <v>0</v>
      </c>
      <c r="F112" s="134">
        <f>'ASIGNAVIMAI IŠ SAVIV.BIUDŽETO'!F106+'ASIGN IŠ BĮ PAJAMŲ'!F55+'IŠ NEP BĮ PAJAMŲ ĮM'!F50+BKL!F81</f>
        <v>19.8</v>
      </c>
    </row>
    <row r="113" spans="1:6" s="22" customFormat="1" ht="32.25" customHeight="1" x14ac:dyDescent="0.25">
      <c r="A113" s="194" t="s">
        <v>153</v>
      </c>
      <c r="B113" s="17" t="s">
        <v>194</v>
      </c>
      <c r="C113" s="163">
        <f t="shared" si="9"/>
        <v>205.3</v>
      </c>
      <c r="D113" s="134">
        <f>'ASIGNAVIMAI IŠ SAVIV.BIUDŽETO'!D107+BKL!D82</f>
        <v>144.4</v>
      </c>
      <c r="E113" s="134">
        <f>'ASIGNAVIMAI IŠ SAVIV.BIUDŽETO'!E107+'IŠ NEP BĮ PAJAMŲ ĮM'!E49+BKL!E82</f>
        <v>0</v>
      </c>
      <c r="F113" s="134">
        <f>'ASIGNAVIMAI IŠ SAVIV.BIUDŽETO'!F107+'IŠ NEP BĮ PAJAMŲ ĮM'!F49+BKL!F82</f>
        <v>60.9</v>
      </c>
    </row>
    <row r="114" spans="1:6" s="22" customFormat="1" ht="32.25" customHeight="1" x14ac:dyDescent="0.25">
      <c r="A114" s="194" t="s">
        <v>154</v>
      </c>
      <c r="B114" s="17" t="s">
        <v>195</v>
      </c>
      <c r="C114" s="163">
        <f t="shared" si="9"/>
        <v>127.60000000000001</v>
      </c>
      <c r="D114" s="134">
        <f>'ASIGNAVIMAI IŠ SAVIV.BIUDŽETO'!D108+'ASIGN IŠ BĮ PAJAMŲ'!D56+'IŠ NEP BĮ PAJAMŲ ĮM'!D51+BKL!D83</f>
        <v>115.80000000000001</v>
      </c>
      <c r="E114" s="134">
        <f>'ASIGNAVIMAI IŠ SAVIV.BIUDŽETO'!E108+'ASIGN IŠ BĮ PAJAMŲ'!E56+'IŠ NEP BĮ PAJAMŲ ĮM'!E51+BKL!E83</f>
        <v>0</v>
      </c>
      <c r="F114" s="134">
        <f>'ASIGNAVIMAI IŠ SAVIV.BIUDŽETO'!F108+'ASIGN IŠ BĮ PAJAMŲ'!F56+'IŠ NEP BĮ PAJAMŲ ĮM'!F51+BKL!F83</f>
        <v>11.8</v>
      </c>
    </row>
    <row r="115" spans="1:6" s="22" customFormat="1" ht="32.25" customHeight="1" x14ac:dyDescent="0.25">
      <c r="A115" s="194" t="s">
        <v>155</v>
      </c>
      <c r="B115" s="17" t="s">
        <v>251</v>
      </c>
      <c r="C115" s="163">
        <f t="shared" si="9"/>
        <v>125.9</v>
      </c>
      <c r="D115" s="134">
        <f>'ASIGNAVIMAI IŠ SAVIV.BIUDŽETO'!D109+'ASIGN IŠ BĮ PAJAMŲ'!D57+'IŠ NEP BĮ PAJAMŲ ĮM'!D52+BKL!D84</f>
        <v>93.9</v>
      </c>
      <c r="E115" s="134">
        <f>'ASIGNAVIMAI IŠ SAVIV.BIUDŽETO'!E109+'ASIGN IŠ BĮ PAJAMŲ'!E57+'IŠ NEP BĮ PAJAMŲ ĮM'!E52+BKL!E84</f>
        <v>0</v>
      </c>
      <c r="F115" s="134">
        <f>'ASIGNAVIMAI IŠ SAVIV.BIUDŽETO'!F109+'ASIGN IŠ BĮ PAJAMŲ'!F57+'IŠ NEP BĮ PAJAMŲ ĮM'!F52+BKL!F84</f>
        <v>32</v>
      </c>
    </row>
    <row r="116" spans="1:6" s="22" customFormat="1" ht="32.25" customHeight="1" x14ac:dyDescent="0.25">
      <c r="A116" s="194" t="s">
        <v>156</v>
      </c>
      <c r="B116" s="17" t="s">
        <v>201</v>
      </c>
      <c r="C116" s="163">
        <f t="shared" si="9"/>
        <v>222</v>
      </c>
      <c r="D116" s="134">
        <f>'ASIGNAVIMAI IŠ SAVIV.BIUDŽETO'!D110+'ASIGN IŠ BĮ PAJAMŲ'!D58+'IŠ NEP BĮ PAJAMŲ ĮM'!D53+BKL!D85</f>
        <v>132.19999999999999</v>
      </c>
      <c r="E116" s="134">
        <f>'ASIGNAVIMAI IŠ SAVIV.BIUDŽETO'!E110+'ASIGN IŠ BĮ PAJAMŲ'!E58+'IŠ NEP BĮ PAJAMŲ ĮM'!E53+BKL!E85</f>
        <v>0</v>
      </c>
      <c r="F116" s="134">
        <f>'ASIGNAVIMAI IŠ SAVIV.BIUDŽETO'!F110+'ASIGN IŠ BĮ PAJAMŲ'!F58+'IŠ NEP BĮ PAJAMŲ ĮM'!F53+BKL!F85</f>
        <v>89.8</v>
      </c>
    </row>
    <row r="117" spans="1:6" s="22" customFormat="1" ht="32.25" customHeight="1" x14ac:dyDescent="0.25">
      <c r="A117" s="172"/>
      <c r="B117" s="98" t="s">
        <v>111</v>
      </c>
      <c r="C117" s="137">
        <f>SUM(C106:C116)</f>
        <v>1809.1999999999998</v>
      </c>
      <c r="D117" s="137">
        <f>SUM(D106:D116)</f>
        <v>1548.0000000000002</v>
      </c>
      <c r="E117" s="137">
        <f>SUM(E106:E116)</f>
        <v>0</v>
      </c>
      <c r="F117" s="137">
        <f>SUM(F106:F116)</f>
        <v>261.2</v>
      </c>
    </row>
    <row r="118" spans="1:6" s="22" customFormat="1" ht="16.5" customHeight="1" x14ac:dyDescent="0.25">
      <c r="A118" s="408" t="s">
        <v>208</v>
      </c>
      <c r="B118" s="409"/>
      <c r="C118" s="138">
        <f>C19+C42+C53+C74+C78+C81+C84+C87+C91+C94+C97+C104+C117</f>
        <v>35508.199999999997</v>
      </c>
      <c r="D118" s="138">
        <f>D19+D42+D53+D74+D78+D81+D84+D87+D91+D94+D97+D104+D117</f>
        <v>30321.599999999999</v>
      </c>
      <c r="E118" s="138">
        <f>E19+E42+E53+E74+E78+E81+E84+E87+E91+E94+E97+E104+E117</f>
        <v>19697.400000000001</v>
      </c>
      <c r="F118" s="138">
        <f>F19+F42+F53+F74+F78+F81+F84+F87+F91+F94+F97+F104+F117</f>
        <v>5186.5999999999995</v>
      </c>
    </row>
    <row r="119" spans="1:6" ht="32.25" customHeight="1" x14ac:dyDescent="0.25">
      <c r="A119" s="346"/>
      <c r="B119" s="67"/>
      <c r="C119" s="347"/>
      <c r="D119" s="348"/>
      <c r="E119" s="348"/>
      <c r="F119" s="348"/>
    </row>
    <row r="120" spans="1:6" ht="32.25" customHeight="1" x14ac:dyDescent="0.25">
      <c r="C120" s="164"/>
      <c r="D120" s="218"/>
      <c r="E120" s="218"/>
      <c r="F120" s="218"/>
    </row>
    <row r="121" spans="1:6" ht="32.25" customHeight="1" x14ac:dyDescent="0.25">
      <c r="C121" s="164"/>
      <c r="E121" s="218"/>
    </row>
    <row r="122" spans="1:6" ht="32.25" customHeight="1" x14ac:dyDescent="0.25">
      <c r="C122" s="164"/>
      <c r="E122" s="218"/>
    </row>
    <row r="123" spans="1:6" ht="32.25" customHeight="1" x14ac:dyDescent="0.25">
      <c r="C123" s="164"/>
      <c r="E123" s="218"/>
    </row>
    <row r="124" spans="1:6" ht="32.25" customHeight="1" x14ac:dyDescent="0.25">
      <c r="C124" s="164"/>
      <c r="D124" s="218"/>
      <c r="E124" s="218"/>
      <c r="F124" s="218"/>
    </row>
    <row r="125" spans="1:6" ht="32.25" customHeight="1" x14ac:dyDescent="0.25">
      <c r="C125" s="146"/>
      <c r="D125" s="218"/>
      <c r="E125" s="218"/>
      <c r="F125" s="218"/>
    </row>
  </sheetData>
  <mergeCells count="8">
    <mergeCell ref="A118:B118"/>
    <mergeCell ref="D8:E8"/>
    <mergeCell ref="F8:F9"/>
    <mergeCell ref="A5:F5"/>
    <mergeCell ref="A7:A9"/>
    <mergeCell ref="B7:B9"/>
    <mergeCell ref="C7:C9"/>
    <mergeCell ref="D7:F7"/>
  </mergeCells>
  <phoneticPr fontId="10" type="noConversion"/>
  <pageMargins left="0.55118110236220474" right="0" top="0" bottom="0.19685039370078741" header="0" footer="0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32"/>
  <sheetViews>
    <sheetView tabSelected="1" topLeftCell="A13" workbookViewId="0">
      <selection activeCell="F18" sqref="F18"/>
    </sheetView>
  </sheetViews>
  <sheetFormatPr defaultColWidth="6.5703125" defaultRowHeight="15.75" x14ac:dyDescent="0.25"/>
  <cols>
    <col min="1" max="1" width="5.42578125" style="42" customWidth="1"/>
    <col min="2" max="2" width="33.85546875" style="42" customWidth="1"/>
    <col min="3" max="3" width="13.7109375" style="118" customWidth="1"/>
    <col min="4" max="4" width="13.5703125" style="61" customWidth="1"/>
    <col min="5" max="5" width="12.140625" style="61" customWidth="1"/>
    <col min="6" max="6" width="11.7109375" style="61" customWidth="1"/>
    <col min="7" max="16384" width="6.5703125" style="42"/>
  </cols>
  <sheetData>
    <row r="1" spans="1:6" ht="15.75" customHeight="1" x14ac:dyDescent="0.25">
      <c r="D1" s="4" t="s">
        <v>115</v>
      </c>
    </row>
    <row r="2" spans="1:6" ht="15.75" customHeight="1" x14ac:dyDescent="0.25">
      <c r="D2" s="4" t="s">
        <v>206</v>
      </c>
    </row>
    <row r="3" spans="1:6" ht="15.75" customHeight="1" x14ac:dyDescent="0.25">
      <c r="D3" s="4" t="s">
        <v>367</v>
      </c>
    </row>
    <row r="4" spans="1:6" ht="15.75" customHeight="1" x14ac:dyDescent="0.25">
      <c r="D4" s="4"/>
    </row>
    <row r="5" spans="1:6" ht="15.75" customHeight="1" x14ac:dyDescent="0.25">
      <c r="A5" s="423" t="s">
        <v>368</v>
      </c>
      <c r="B5" s="423"/>
      <c r="C5" s="423"/>
      <c r="D5" s="423"/>
      <c r="E5" s="423"/>
      <c r="F5" s="423"/>
    </row>
    <row r="6" spans="1:6" ht="15.75" customHeight="1" x14ac:dyDescent="0.25">
      <c r="A6" s="423" t="s">
        <v>93</v>
      </c>
      <c r="B6" s="423"/>
      <c r="C6" s="423"/>
      <c r="D6" s="423"/>
      <c r="E6" s="423"/>
      <c r="F6" s="423"/>
    </row>
    <row r="7" spans="1:6" ht="15.75" customHeight="1" x14ac:dyDescent="0.25">
      <c r="A7" s="423" t="s">
        <v>347</v>
      </c>
      <c r="B7" s="423"/>
      <c r="C7" s="423"/>
      <c r="D7" s="423"/>
      <c r="E7" s="423"/>
      <c r="F7" s="423"/>
    </row>
    <row r="8" spans="1:6" ht="15.75" customHeight="1" x14ac:dyDescent="0.25">
      <c r="F8" s="119" t="s">
        <v>92</v>
      </c>
    </row>
    <row r="9" spans="1:6" ht="15.75" customHeight="1" x14ac:dyDescent="0.25">
      <c r="A9" s="424" t="s">
        <v>366</v>
      </c>
      <c r="B9" s="427" t="s">
        <v>157</v>
      </c>
      <c r="C9" s="417" t="s">
        <v>111</v>
      </c>
      <c r="D9" s="420" t="s">
        <v>202</v>
      </c>
      <c r="E9" s="421"/>
      <c r="F9" s="422"/>
    </row>
    <row r="10" spans="1:6" ht="15.75" customHeight="1" x14ac:dyDescent="0.25">
      <c r="A10" s="425"/>
      <c r="B10" s="428"/>
      <c r="C10" s="418"/>
      <c r="D10" s="420" t="s">
        <v>203</v>
      </c>
      <c r="E10" s="422"/>
      <c r="F10" s="427" t="s">
        <v>204</v>
      </c>
    </row>
    <row r="11" spans="1:6" ht="31.5" customHeight="1" x14ac:dyDescent="0.25">
      <c r="A11" s="426"/>
      <c r="B11" s="429"/>
      <c r="C11" s="419"/>
      <c r="D11" s="234" t="s">
        <v>180</v>
      </c>
      <c r="E11" s="34" t="s">
        <v>205</v>
      </c>
      <c r="F11" s="429"/>
    </row>
    <row r="12" spans="1:6" ht="15.75" customHeight="1" x14ac:dyDescent="0.25">
      <c r="A12" s="140" t="s">
        <v>252</v>
      </c>
      <c r="B12" s="140"/>
      <c r="C12" s="141"/>
      <c r="D12" s="141"/>
      <c r="E12" s="141"/>
      <c r="F12" s="142"/>
    </row>
    <row r="13" spans="1:6" ht="31.5" customHeight="1" x14ac:dyDescent="0.25">
      <c r="A13" s="86" t="s">
        <v>106</v>
      </c>
      <c r="B13" s="208" t="s">
        <v>182</v>
      </c>
      <c r="C13" s="103">
        <f>D13+F13</f>
        <v>150.30000000000001</v>
      </c>
      <c r="D13" s="102">
        <v>150.30000000000001</v>
      </c>
      <c r="E13" s="102"/>
      <c r="F13" s="102"/>
    </row>
    <row r="14" spans="1:6" ht="31.5" customHeight="1" x14ac:dyDescent="0.25">
      <c r="A14" s="86" t="s">
        <v>19</v>
      </c>
      <c r="B14" s="208" t="s">
        <v>176</v>
      </c>
      <c r="C14" s="103">
        <f>D14+F14</f>
        <v>218</v>
      </c>
      <c r="D14" s="102">
        <v>215</v>
      </c>
      <c r="E14" s="102">
        <v>207.5</v>
      </c>
      <c r="F14" s="102">
        <v>3</v>
      </c>
    </row>
    <row r="15" spans="1:6" ht="31.5" customHeight="1" x14ac:dyDescent="0.25">
      <c r="A15" s="86" t="s">
        <v>20</v>
      </c>
      <c r="B15" s="208" t="s">
        <v>3</v>
      </c>
      <c r="C15" s="103">
        <f t="shared" ref="C15:C31" si="0">D15+F15</f>
        <v>220.1</v>
      </c>
      <c r="D15" s="102">
        <v>217.1</v>
      </c>
      <c r="E15" s="102">
        <v>205.8</v>
      </c>
      <c r="F15" s="102">
        <v>3</v>
      </c>
    </row>
    <row r="16" spans="1:6" ht="31.5" customHeight="1" x14ac:dyDescent="0.25">
      <c r="A16" s="86" t="s">
        <v>107</v>
      </c>
      <c r="B16" s="208" t="s">
        <v>112</v>
      </c>
      <c r="C16" s="103">
        <f t="shared" si="0"/>
        <v>58.5</v>
      </c>
      <c r="D16" s="102">
        <v>58.5</v>
      </c>
      <c r="E16" s="102">
        <v>57.2</v>
      </c>
      <c r="F16" s="102"/>
    </row>
    <row r="17" spans="1:6" ht="31.5" customHeight="1" x14ac:dyDescent="0.25">
      <c r="A17" s="86" t="s">
        <v>21</v>
      </c>
      <c r="B17" s="208" t="s">
        <v>11</v>
      </c>
      <c r="C17" s="103">
        <f t="shared" si="0"/>
        <v>100.3</v>
      </c>
      <c r="D17" s="102">
        <v>100.3</v>
      </c>
      <c r="E17" s="102">
        <v>93</v>
      </c>
      <c r="F17" s="102"/>
    </row>
    <row r="18" spans="1:6" ht="31.5" customHeight="1" x14ac:dyDescent="0.25">
      <c r="A18" s="86" t="s">
        <v>22</v>
      </c>
      <c r="B18" s="208" t="s">
        <v>196</v>
      </c>
      <c r="C18" s="103">
        <f t="shared" si="0"/>
        <v>77.3</v>
      </c>
      <c r="D18" s="102">
        <v>77.3</v>
      </c>
      <c r="E18" s="102">
        <v>68</v>
      </c>
      <c r="F18" s="102"/>
    </row>
    <row r="19" spans="1:6" ht="31.5" customHeight="1" x14ac:dyDescent="0.25">
      <c r="A19" s="86" t="s">
        <v>23</v>
      </c>
      <c r="B19" s="208" t="s">
        <v>113</v>
      </c>
      <c r="C19" s="103">
        <f t="shared" si="0"/>
        <v>252.7</v>
      </c>
      <c r="D19" s="102">
        <v>252.7</v>
      </c>
      <c r="E19" s="102">
        <v>245</v>
      </c>
      <c r="F19" s="102"/>
    </row>
    <row r="20" spans="1:6" ht="47.25" customHeight="1" x14ac:dyDescent="0.25">
      <c r="A20" s="86" t="s">
        <v>24</v>
      </c>
      <c r="B20" s="208" t="s">
        <v>235</v>
      </c>
      <c r="C20" s="103">
        <f t="shared" si="0"/>
        <v>337.5</v>
      </c>
      <c r="D20" s="102">
        <v>336</v>
      </c>
      <c r="E20" s="102">
        <v>310</v>
      </c>
      <c r="F20" s="102">
        <v>1.5</v>
      </c>
    </row>
    <row r="21" spans="1:6" ht="31.5" customHeight="1" x14ac:dyDescent="0.25">
      <c r="A21" s="86" t="s">
        <v>25</v>
      </c>
      <c r="B21" s="208" t="s">
        <v>197</v>
      </c>
      <c r="C21" s="103">
        <f t="shared" si="0"/>
        <v>653.29999999999995</v>
      </c>
      <c r="D21" s="102">
        <v>649.29999999999995</v>
      </c>
      <c r="E21" s="102">
        <v>637.6</v>
      </c>
      <c r="F21" s="102">
        <v>4</v>
      </c>
    </row>
    <row r="22" spans="1:6" ht="31.5" customHeight="1" x14ac:dyDescent="0.25">
      <c r="A22" s="86" t="s">
        <v>26</v>
      </c>
      <c r="B22" s="208" t="s">
        <v>108</v>
      </c>
      <c r="C22" s="103">
        <f t="shared" si="0"/>
        <v>891.4</v>
      </c>
      <c r="D22" s="102">
        <v>888.4</v>
      </c>
      <c r="E22" s="102">
        <v>848</v>
      </c>
      <c r="F22" s="102">
        <v>3</v>
      </c>
    </row>
    <row r="23" spans="1:6" ht="48" customHeight="1" x14ac:dyDescent="0.25">
      <c r="A23" s="86" t="s">
        <v>27</v>
      </c>
      <c r="B23" s="208" t="s">
        <v>159</v>
      </c>
      <c r="C23" s="103">
        <f t="shared" si="0"/>
        <v>911.19999999999993</v>
      </c>
      <c r="D23" s="102">
        <v>908.8</v>
      </c>
      <c r="E23" s="102">
        <v>869</v>
      </c>
      <c r="F23" s="102">
        <v>2.4</v>
      </c>
    </row>
    <row r="24" spans="1:6" ht="32.25" customHeight="1" x14ac:dyDescent="0.25">
      <c r="A24" s="86" t="s">
        <v>28</v>
      </c>
      <c r="B24" s="208" t="s">
        <v>160</v>
      </c>
      <c r="C24" s="103">
        <f t="shared" si="0"/>
        <v>513.29999999999995</v>
      </c>
      <c r="D24" s="102">
        <v>509.3</v>
      </c>
      <c r="E24" s="102">
        <v>492.4</v>
      </c>
      <c r="F24" s="102">
        <v>4</v>
      </c>
    </row>
    <row r="25" spans="1:6" ht="31.5" customHeight="1" x14ac:dyDescent="0.25">
      <c r="A25" s="86" t="s">
        <v>29</v>
      </c>
      <c r="B25" s="208" t="s">
        <v>109</v>
      </c>
      <c r="C25" s="103">
        <f t="shared" si="0"/>
        <v>1452</v>
      </c>
      <c r="D25" s="102">
        <v>1438</v>
      </c>
      <c r="E25" s="102">
        <v>1388.6</v>
      </c>
      <c r="F25" s="102">
        <v>14</v>
      </c>
    </row>
    <row r="26" spans="1:6" ht="31.5" customHeight="1" x14ac:dyDescent="0.25">
      <c r="A26" s="86" t="s">
        <v>177</v>
      </c>
      <c r="B26" s="208" t="s">
        <v>110</v>
      </c>
      <c r="C26" s="103">
        <f t="shared" si="0"/>
        <v>291.2</v>
      </c>
      <c r="D26" s="102">
        <v>291.2</v>
      </c>
      <c r="E26" s="102">
        <v>278.2</v>
      </c>
      <c r="F26" s="102"/>
    </row>
    <row r="27" spans="1:6" ht="31.5" customHeight="1" x14ac:dyDescent="0.25">
      <c r="A27" s="86" t="s">
        <v>30</v>
      </c>
      <c r="B27" s="208" t="s">
        <v>12</v>
      </c>
      <c r="C27" s="103">
        <f t="shared" si="0"/>
        <v>313.10000000000002</v>
      </c>
      <c r="D27" s="102">
        <v>313.10000000000002</v>
      </c>
      <c r="E27" s="102">
        <v>301</v>
      </c>
      <c r="F27" s="102"/>
    </row>
    <row r="28" spans="1:6" ht="31.5" customHeight="1" x14ac:dyDescent="0.25">
      <c r="A28" s="86" t="s">
        <v>178</v>
      </c>
      <c r="B28" s="208" t="s">
        <v>233</v>
      </c>
      <c r="C28" s="103">
        <f t="shared" si="0"/>
        <v>177.7</v>
      </c>
      <c r="D28" s="102">
        <v>177.7</v>
      </c>
      <c r="E28" s="102">
        <v>172.5</v>
      </c>
      <c r="F28" s="102"/>
    </row>
    <row r="29" spans="1:6" ht="31.5" customHeight="1" x14ac:dyDescent="0.25">
      <c r="A29" s="86" t="s">
        <v>253</v>
      </c>
      <c r="B29" s="208" t="s">
        <v>198</v>
      </c>
      <c r="C29" s="103">
        <f t="shared" si="0"/>
        <v>717.9</v>
      </c>
      <c r="D29" s="102">
        <v>717.9</v>
      </c>
      <c r="E29" s="102">
        <v>684</v>
      </c>
      <c r="F29" s="102"/>
    </row>
    <row r="30" spans="1:6" ht="31.5" customHeight="1" x14ac:dyDescent="0.25">
      <c r="A30" s="86" t="s">
        <v>103</v>
      </c>
      <c r="B30" s="208" t="s">
        <v>254</v>
      </c>
      <c r="C30" s="103">
        <f t="shared" si="0"/>
        <v>367.9</v>
      </c>
      <c r="D30" s="102">
        <v>367.9</v>
      </c>
      <c r="E30" s="102">
        <v>357.4</v>
      </c>
      <c r="F30" s="102"/>
    </row>
    <row r="31" spans="1:6" ht="31.5" customHeight="1" x14ac:dyDescent="0.25">
      <c r="A31" s="86" t="s">
        <v>104</v>
      </c>
      <c r="B31" s="216" t="s">
        <v>247</v>
      </c>
      <c r="C31" s="103">
        <f t="shared" si="0"/>
        <v>74.8</v>
      </c>
      <c r="D31" s="102">
        <v>74.8</v>
      </c>
      <c r="E31" s="102">
        <v>73.7</v>
      </c>
      <c r="F31" s="102"/>
    </row>
    <row r="32" spans="1:6" s="62" customFormat="1" ht="15.75" customHeight="1" x14ac:dyDescent="0.25">
      <c r="A32" s="144" t="s">
        <v>208</v>
      </c>
      <c r="B32" s="209"/>
      <c r="C32" s="106">
        <f>D32+F32</f>
        <v>7778.4999999999991</v>
      </c>
      <c r="D32" s="106">
        <f>SUM(D13:D31)</f>
        <v>7743.5999999999995</v>
      </c>
      <c r="E32" s="106">
        <f>SUM(E13:E31)</f>
        <v>7288.9</v>
      </c>
      <c r="F32" s="106">
        <f>SUM(F13:F31)</f>
        <v>34.9</v>
      </c>
    </row>
    <row r="33" spans="1:6" ht="15.75" customHeight="1" x14ac:dyDescent="0.25">
      <c r="A33" s="143"/>
      <c r="C33" s="45"/>
      <c r="D33" s="47"/>
      <c r="E33" s="47"/>
      <c r="F33" s="47"/>
    </row>
    <row r="34" spans="1:6" ht="15.75" customHeight="1" x14ac:dyDescent="0.25">
      <c r="A34" s="349"/>
      <c r="B34" s="349"/>
      <c r="C34" s="350"/>
      <c r="D34" s="351"/>
      <c r="E34" s="351"/>
      <c r="F34" s="351"/>
    </row>
    <row r="35" spans="1:6" ht="15.75" customHeight="1" x14ac:dyDescent="0.25">
      <c r="C35" s="139"/>
      <c r="F35" s="47"/>
    </row>
    <row r="36" spans="1:6" ht="15.75" customHeight="1" x14ac:dyDescent="0.25"/>
    <row r="37" spans="1:6" ht="15.75" customHeight="1" x14ac:dyDescent="0.25">
      <c r="E37" s="16"/>
    </row>
    <row r="38" spans="1:6" ht="15.75" customHeight="1" x14ac:dyDescent="0.25">
      <c r="C38" s="45"/>
      <c r="E38" s="16"/>
    </row>
    <row r="39" spans="1:6" ht="15.75" customHeight="1" x14ac:dyDescent="0.25"/>
    <row r="40" spans="1:6" ht="15.75" customHeight="1" x14ac:dyDescent="0.25"/>
    <row r="41" spans="1:6" ht="15.75" customHeight="1" x14ac:dyDescent="0.25"/>
    <row r="42" spans="1:6" ht="15.75" customHeight="1" x14ac:dyDescent="0.25"/>
    <row r="43" spans="1:6" ht="15.75" customHeight="1" x14ac:dyDescent="0.25"/>
    <row r="44" spans="1:6" ht="15.75" customHeight="1" x14ac:dyDescent="0.25"/>
    <row r="45" spans="1:6" ht="15.75" customHeight="1" x14ac:dyDescent="0.25"/>
    <row r="46" spans="1:6" ht="15.75" customHeight="1" x14ac:dyDescent="0.25"/>
    <row r="47" spans="1:6" ht="15.75" customHeight="1" x14ac:dyDescent="0.25"/>
    <row r="48" spans="1: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</sheetData>
  <mergeCells count="9">
    <mergeCell ref="A5:F5"/>
    <mergeCell ref="A6:F6"/>
    <mergeCell ref="A7:F7"/>
    <mergeCell ref="A9:A11"/>
    <mergeCell ref="B9:B11"/>
    <mergeCell ref="C9:C11"/>
    <mergeCell ref="D9:F9"/>
    <mergeCell ref="D10:E10"/>
    <mergeCell ref="F10:F11"/>
  </mergeCells>
  <phoneticPr fontId="10" type="noConversion"/>
  <pageMargins left="0.74803149606299213" right="0.74803149606299213" top="0.78740157480314965" bottom="0.39370078740157483" header="0.51181102362204722" footer="0.51181102362204722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B156"/>
  <sheetViews>
    <sheetView showZeros="0" topLeftCell="A46" workbookViewId="0">
      <selection activeCell="E48" sqref="E48"/>
    </sheetView>
  </sheetViews>
  <sheetFormatPr defaultColWidth="9.140625" defaultRowHeight="15.75" customHeight="1" x14ac:dyDescent="0.25"/>
  <cols>
    <col min="1" max="1" width="6.85546875" style="4" customWidth="1"/>
    <col min="2" max="2" width="44" style="4" customWidth="1"/>
    <col min="3" max="3" width="11.85546875" style="22" customWidth="1"/>
    <col min="4" max="4" width="11.140625" style="195" customWidth="1"/>
    <col min="5" max="5" width="13.7109375" style="4" customWidth="1"/>
    <col min="6" max="6" width="10.85546875" style="4" customWidth="1"/>
    <col min="7" max="16384" width="9.140625" style="4"/>
  </cols>
  <sheetData>
    <row r="1" spans="1:6" ht="15.75" customHeight="1" x14ac:dyDescent="0.25">
      <c r="C1" s="430" t="s">
        <v>412</v>
      </c>
      <c r="D1" s="430"/>
      <c r="E1" s="430"/>
      <c r="F1" s="430"/>
    </row>
    <row r="2" spans="1:6" ht="15.75" customHeight="1" x14ac:dyDescent="0.25">
      <c r="C2" s="431" t="s">
        <v>206</v>
      </c>
      <c r="D2" s="431"/>
      <c r="E2" s="431"/>
      <c r="F2" s="431"/>
    </row>
    <row r="3" spans="1:6" ht="13.5" customHeight="1" x14ac:dyDescent="0.25">
      <c r="C3" s="431" t="s">
        <v>411</v>
      </c>
      <c r="D3" s="431"/>
      <c r="E3" s="431"/>
      <c r="F3" s="431"/>
    </row>
    <row r="4" spans="1:6" ht="17.25" customHeight="1" x14ac:dyDescent="0.25">
      <c r="B4" s="15"/>
      <c r="C4" s="26"/>
    </row>
    <row r="5" spans="1:6" ht="14.25" customHeight="1" x14ac:dyDescent="0.25">
      <c r="A5" s="433" t="s">
        <v>372</v>
      </c>
      <c r="B5" s="433"/>
      <c r="C5" s="433"/>
      <c r="D5" s="433"/>
      <c r="E5" s="433"/>
      <c r="F5" s="433"/>
    </row>
    <row r="6" spans="1:6" ht="17.25" customHeight="1" x14ac:dyDescent="0.25">
      <c r="A6" s="434" t="s">
        <v>258</v>
      </c>
      <c r="B6" s="434"/>
      <c r="C6" s="434"/>
      <c r="D6" s="434"/>
      <c r="E6" s="434"/>
      <c r="F6" s="434"/>
    </row>
    <row r="7" spans="1:6" ht="17.25" customHeight="1" x14ac:dyDescent="0.25">
      <c r="B7" s="24"/>
      <c r="C7" s="24"/>
      <c r="D7" s="196"/>
      <c r="E7" s="13"/>
      <c r="F7" s="119" t="s">
        <v>92</v>
      </c>
    </row>
    <row r="8" spans="1:6" s="197" customFormat="1" ht="19.5" customHeight="1" x14ac:dyDescent="0.25">
      <c r="A8" s="435" t="s">
        <v>366</v>
      </c>
      <c r="B8" s="438" t="s">
        <v>157</v>
      </c>
      <c r="C8" s="441" t="s">
        <v>111</v>
      </c>
      <c r="D8" s="420" t="s">
        <v>202</v>
      </c>
      <c r="E8" s="421"/>
      <c r="F8" s="422"/>
    </row>
    <row r="9" spans="1:6" s="197" customFormat="1" ht="15" customHeight="1" x14ac:dyDescent="0.25">
      <c r="A9" s="436"/>
      <c r="B9" s="439"/>
      <c r="C9" s="442"/>
      <c r="D9" s="420" t="s">
        <v>203</v>
      </c>
      <c r="E9" s="422"/>
      <c r="F9" s="412" t="s">
        <v>204</v>
      </c>
    </row>
    <row r="10" spans="1:6" s="197" customFormat="1" ht="48" customHeight="1" x14ac:dyDescent="0.25">
      <c r="A10" s="437"/>
      <c r="B10" s="440"/>
      <c r="C10" s="443"/>
      <c r="D10" s="33" t="s">
        <v>180</v>
      </c>
      <c r="E10" s="34" t="s">
        <v>205</v>
      </c>
      <c r="F10" s="413"/>
    </row>
    <row r="11" spans="1:6" s="197" customFormat="1" ht="25.5" customHeight="1" x14ac:dyDescent="0.25">
      <c r="A11" s="122" t="s">
        <v>116</v>
      </c>
      <c r="B11" s="88" t="s">
        <v>173</v>
      </c>
      <c r="C11" s="54"/>
      <c r="D11" s="54"/>
      <c r="E11" s="54"/>
      <c r="F11" s="55"/>
    </row>
    <row r="12" spans="1:6" ht="21.75" customHeight="1" x14ac:dyDescent="0.25">
      <c r="A12" s="86" t="s">
        <v>106</v>
      </c>
      <c r="B12" s="67" t="s">
        <v>182</v>
      </c>
      <c r="C12" s="115">
        <f t="shared" ref="C12:C19" si="0">D12+F12</f>
        <v>2831</v>
      </c>
      <c r="D12" s="69">
        <v>2779</v>
      </c>
      <c r="E12" s="117">
        <v>2281.6</v>
      </c>
      <c r="F12" s="69">
        <v>52</v>
      </c>
    </row>
    <row r="13" spans="1:6" ht="37.5" customHeight="1" x14ac:dyDescent="0.25">
      <c r="A13" s="86" t="s">
        <v>19</v>
      </c>
      <c r="B13" s="198" t="s">
        <v>413</v>
      </c>
      <c r="C13" s="115">
        <f t="shared" si="0"/>
        <v>735</v>
      </c>
      <c r="D13" s="69">
        <v>85</v>
      </c>
      <c r="E13" s="117"/>
      <c r="F13" s="69">
        <v>650</v>
      </c>
    </row>
    <row r="14" spans="1:6" ht="52.5" customHeight="1" x14ac:dyDescent="0.25">
      <c r="A14" s="86" t="s">
        <v>20</v>
      </c>
      <c r="B14" s="198" t="s">
        <v>0</v>
      </c>
      <c r="C14" s="115">
        <f t="shared" si="0"/>
        <v>55</v>
      </c>
      <c r="D14" s="69">
        <v>55</v>
      </c>
      <c r="E14" s="117"/>
      <c r="F14" s="69"/>
    </row>
    <row r="15" spans="1:6" ht="43.5" customHeight="1" x14ac:dyDescent="0.25">
      <c r="A15" s="86" t="s">
        <v>107</v>
      </c>
      <c r="B15" s="198" t="s">
        <v>1</v>
      </c>
      <c r="C15" s="115">
        <f t="shared" si="0"/>
        <v>290.10000000000002</v>
      </c>
      <c r="D15" s="69">
        <v>290.10000000000002</v>
      </c>
      <c r="E15" s="117">
        <v>218.5</v>
      </c>
      <c r="F15" s="69"/>
    </row>
    <row r="16" spans="1:6" s="197" customFormat="1" ht="18" customHeight="1" x14ac:dyDescent="0.25">
      <c r="A16" s="199" t="s">
        <v>21</v>
      </c>
      <c r="B16" s="67" t="s">
        <v>183</v>
      </c>
      <c r="C16" s="115">
        <f t="shared" si="0"/>
        <v>90</v>
      </c>
      <c r="D16" s="69">
        <v>90</v>
      </c>
      <c r="E16" s="117">
        <v>81.7</v>
      </c>
      <c r="F16" s="69"/>
    </row>
    <row r="17" spans="1:106" ht="40.5" customHeight="1" x14ac:dyDescent="0.25">
      <c r="A17" s="86" t="s">
        <v>22</v>
      </c>
      <c r="B17" s="198" t="s">
        <v>2</v>
      </c>
      <c r="C17" s="115">
        <f t="shared" si="0"/>
        <v>75</v>
      </c>
      <c r="D17" s="69">
        <v>55</v>
      </c>
      <c r="E17" s="117">
        <v>9.6</v>
      </c>
      <c r="F17" s="69">
        <v>20</v>
      </c>
    </row>
    <row r="18" spans="1:106" ht="40.5" hidden="1" customHeight="1" x14ac:dyDescent="0.25">
      <c r="A18" s="86" t="s">
        <v>23</v>
      </c>
      <c r="B18" s="200" t="s">
        <v>247</v>
      </c>
      <c r="C18" s="115">
        <f t="shared" si="0"/>
        <v>0</v>
      </c>
      <c r="D18" s="69"/>
      <c r="E18" s="117"/>
      <c r="F18" s="69"/>
    </row>
    <row r="19" spans="1:106" ht="40.5" customHeight="1" x14ac:dyDescent="0.25">
      <c r="A19" s="86" t="s">
        <v>23</v>
      </c>
      <c r="B19" s="200" t="s">
        <v>167</v>
      </c>
      <c r="C19" s="115">
        <f t="shared" si="0"/>
        <v>6.4</v>
      </c>
      <c r="D19" s="69">
        <v>6.4</v>
      </c>
      <c r="E19" s="117">
        <v>5.2</v>
      </c>
      <c r="F19" s="69"/>
    </row>
    <row r="20" spans="1:106" s="22" customFormat="1" ht="24.75" customHeight="1" x14ac:dyDescent="0.25">
      <c r="A20" s="120"/>
      <c r="B20" s="73" t="s">
        <v>111</v>
      </c>
      <c r="C20" s="116">
        <f>SUM(C12:C19)</f>
        <v>4082.5</v>
      </c>
      <c r="D20" s="116">
        <f t="shared" ref="D20:F20" si="1">SUM(D12:D19)</f>
        <v>3360.5</v>
      </c>
      <c r="E20" s="116">
        <f t="shared" si="1"/>
        <v>2596.5999999999995</v>
      </c>
      <c r="F20" s="116">
        <f t="shared" si="1"/>
        <v>722</v>
      </c>
    </row>
    <row r="21" spans="1:106" s="22" customFormat="1" ht="31.5" customHeight="1" x14ac:dyDescent="0.25">
      <c r="A21" s="80" t="s">
        <v>117</v>
      </c>
      <c r="B21" s="89" t="s">
        <v>158</v>
      </c>
      <c r="C21" s="104"/>
      <c r="D21" s="104"/>
      <c r="E21" s="104"/>
      <c r="F21" s="107"/>
    </row>
    <row r="22" spans="1:106" ht="27.75" customHeight="1" x14ac:dyDescent="0.25">
      <c r="A22" s="86" t="s">
        <v>31</v>
      </c>
      <c r="B22" s="200" t="s">
        <v>182</v>
      </c>
      <c r="C22" s="115">
        <f>D22+F22</f>
        <v>402.8</v>
      </c>
      <c r="D22" s="69">
        <v>402.8</v>
      </c>
      <c r="E22" s="117">
        <v>190</v>
      </c>
      <c r="F22" s="69"/>
    </row>
    <row r="23" spans="1:106" ht="36.75" customHeight="1" x14ac:dyDescent="0.25">
      <c r="A23" s="86" t="s">
        <v>32</v>
      </c>
      <c r="B23" s="200" t="s">
        <v>176</v>
      </c>
      <c r="C23" s="115">
        <f t="shared" ref="C23:C41" si="2">D23+F23</f>
        <v>397</v>
      </c>
      <c r="D23" s="69">
        <v>397</v>
      </c>
      <c r="E23" s="117">
        <v>330.7</v>
      </c>
      <c r="F23" s="69"/>
    </row>
    <row r="24" spans="1:106" ht="35.25" customHeight="1" x14ac:dyDescent="0.25">
      <c r="A24" s="86" t="s">
        <v>33</v>
      </c>
      <c r="B24" s="200" t="s">
        <v>3</v>
      </c>
      <c r="C24" s="115">
        <f t="shared" si="2"/>
        <v>391.9</v>
      </c>
      <c r="D24" s="69">
        <v>389.2</v>
      </c>
      <c r="E24" s="117">
        <v>326.39999999999998</v>
      </c>
      <c r="F24" s="69">
        <v>2.7</v>
      </c>
    </row>
    <row r="25" spans="1:106" s="13" customFormat="1" ht="30.75" customHeight="1" x14ac:dyDescent="0.25">
      <c r="A25" s="86" t="s">
        <v>34</v>
      </c>
      <c r="B25" s="200" t="s">
        <v>112</v>
      </c>
      <c r="C25" s="115">
        <f t="shared" si="2"/>
        <v>165.1</v>
      </c>
      <c r="D25" s="69">
        <v>165.1</v>
      </c>
      <c r="E25" s="117">
        <v>146.19999999999999</v>
      </c>
      <c r="F25" s="69"/>
    </row>
    <row r="26" spans="1:106" ht="37.5" customHeight="1" x14ac:dyDescent="0.25">
      <c r="A26" s="86" t="s">
        <v>35</v>
      </c>
      <c r="B26" s="200" t="s">
        <v>11</v>
      </c>
      <c r="C26" s="115">
        <f t="shared" si="2"/>
        <v>186.2</v>
      </c>
      <c r="D26" s="69">
        <v>186.2</v>
      </c>
      <c r="E26" s="117">
        <v>145.69999999999999</v>
      </c>
      <c r="F26" s="69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</row>
    <row r="27" spans="1:106" ht="37.5" customHeight="1" x14ac:dyDescent="0.25">
      <c r="A27" s="86" t="s">
        <v>36</v>
      </c>
      <c r="B27" s="200" t="s">
        <v>196</v>
      </c>
      <c r="C27" s="115">
        <f t="shared" si="2"/>
        <v>189.1</v>
      </c>
      <c r="D27" s="69">
        <v>189.1</v>
      </c>
      <c r="E27" s="117">
        <v>151.4</v>
      </c>
      <c r="F27" s="69"/>
    </row>
    <row r="28" spans="1:106" ht="33" customHeight="1" x14ac:dyDescent="0.25">
      <c r="A28" s="86" t="s">
        <v>37</v>
      </c>
      <c r="B28" s="200" t="s">
        <v>113</v>
      </c>
      <c r="C28" s="115">
        <f t="shared" si="2"/>
        <v>279.5</v>
      </c>
      <c r="D28" s="69">
        <v>279.5</v>
      </c>
      <c r="E28" s="117">
        <v>227.8</v>
      </c>
      <c r="F28" s="69"/>
    </row>
    <row r="29" spans="1:106" ht="42.75" customHeight="1" x14ac:dyDescent="0.25">
      <c r="A29" s="86" t="s">
        <v>38</v>
      </c>
      <c r="B29" s="200" t="s">
        <v>235</v>
      </c>
      <c r="C29" s="115">
        <f t="shared" si="2"/>
        <v>430.4</v>
      </c>
      <c r="D29" s="69">
        <v>430.4</v>
      </c>
      <c r="E29" s="117">
        <v>351.9</v>
      </c>
      <c r="F29" s="69"/>
    </row>
    <row r="30" spans="1:106" ht="39.75" customHeight="1" x14ac:dyDescent="0.25">
      <c r="A30" s="86" t="s">
        <v>39</v>
      </c>
      <c r="B30" s="200" t="s">
        <v>197</v>
      </c>
      <c r="C30" s="115">
        <f t="shared" si="2"/>
        <v>344.9</v>
      </c>
      <c r="D30" s="69">
        <v>344.9</v>
      </c>
      <c r="E30" s="117">
        <v>230.3</v>
      </c>
      <c r="F30" s="69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</row>
    <row r="31" spans="1:106" s="13" customFormat="1" ht="30" customHeight="1" x14ac:dyDescent="0.25">
      <c r="A31" s="86" t="s">
        <v>40</v>
      </c>
      <c r="B31" s="200" t="s">
        <v>108</v>
      </c>
      <c r="C31" s="115">
        <f t="shared" si="2"/>
        <v>360.6</v>
      </c>
      <c r="D31" s="69">
        <v>360.6</v>
      </c>
      <c r="E31" s="117">
        <v>232.2</v>
      </c>
      <c r="F31" s="69"/>
    </row>
    <row r="32" spans="1:106" s="13" customFormat="1" ht="39.75" customHeight="1" x14ac:dyDescent="0.25">
      <c r="A32" s="86" t="s">
        <v>41</v>
      </c>
      <c r="B32" s="200" t="s">
        <v>159</v>
      </c>
      <c r="C32" s="115">
        <f t="shared" si="2"/>
        <v>447.4</v>
      </c>
      <c r="D32" s="69">
        <v>447.4</v>
      </c>
      <c r="E32" s="117">
        <v>304.60000000000002</v>
      </c>
      <c r="F32" s="69"/>
    </row>
    <row r="33" spans="1:6" ht="29.25" customHeight="1" x14ac:dyDescent="0.25">
      <c r="A33" s="86" t="s">
        <v>42</v>
      </c>
      <c r="B33" s="200" t="s">
        <v>160</v>
      </c>
      <c r="C33" s="115">
        <f t="shared" si="2"/>
        <v>327.39999999999998</v>
      </c>
      <c r="D33" s="69">
        <v>327.39999999999998</v>
      </c>
      <c r="E33" s="117">
        <v>240.8</v>
      </c>
      <c r="F33" s="69"/>
    </row>
    <row r="34" spans="1:6" ht="33" customHeight="1" x14ac:dyDescent="0.25">
      <c r="A34" s="86" t="s">
        <v>4</v>
      </c>
      <c r="B34" s="200" t="s">
        <v>109</v>
      </c>
      <c r="C34" s="115">
        <f t="shared" si="2"/>
        <v>587.1</v>
      </c>
      <c r="D34" s="69">
        <v>587.1</v>
      </c>
      <c r="E34" s="117">
        <v>406.4</v>
      </c>
      <c r="F34" s="69"/>
    </row>
    <row r="35" spans="1:6" ht="39.75" customHeight="1" x14ac:dyDescent="0.25">
      <c r="A35" s="86" t="s">
        <v>43</v>
      </c>
      <c r="B35" s="200" t="s">
        <v>110</v>
      </c>
      <c r="C35" s="115">
        <f t="shared" si="2"/>
        <v>272.89999999999998</v>
      </c>
      <c r="D35" s="69">
        <v>272.89999999999998</v>
      </c>
      <c r="E35" s="117">
        <v>188.5</v>
      </c>
      <c r="F35" s="69"/>
    </row>
    <row r="36" spans="1:6" ht="36" customHeight="1" x14ac:dyDescent="0.25">
      <c r="A36" s="86" t="s">
        <v>5</v>
      </c>
      <c r="B36" s="200" t="s">
        <v>12</v>
      </c>
      <c r="C36" s="115">
        <f t="shared" si="2"/>
        <v>185.2</v>
      </c>
      <c r="D36" s="69">
        <v>184.5</v>
      </c>
      <c r="E36" s="117">
        <v>140.5</v>
      </c>
      <c r="F36" s="69">
        <v>0.7</v>
      </c>
    </row>
    <row r="37" spans="1:6" ht="45.75" customHeight="1" x14ac:dyDescent="0.25">
      <c r="A37" s="86" t="s">
        <v>6</v>
      </c>
      <c r="B37" s="200" t="s">
        <v>233</v>
      </c>
      <c r="C37" s="115">
        <f t="shared" si="2"/>
        <v>152.5</v>
      </c>
      <c r="D37" s="69">
        <v>152.5</v>
      </c>
      <c r="E37" s="117">
        <v>114.9</v>
      </c>
      <c r="F37" s="69"/>
    </row>
    <row r="38" spans="1:6" ht="40.5" customHeight="1" x14ac:dyDescent="0.25">
      <c r="A38" s="86" t="s">
        <v>7</v>
      </c>
      <c r="B38" s="200" t="s">
        <v>198</v>
      </c>
      <c r="C38" s="115">
        <f t="shared" si="2"/>
        <v>109.7</v>
      </c>
      <c r="D38" s="69">
        <v>109.7</v>
      </c>
      <c r="E38" s="117">
        <v>87.4</v>
      </c>
      <c r="F38" s="69"/>
    </row>
    <row r="39" spans="1:6" ht="35.25" customHeight="1" x14ac:dyDescent="0.25">
      <c r="A39" s="86" t="s">
        <v>244</v>
      </c>
      <c r="B39" s="200" t="s">
        <v>254</v>
      </c>
      <c r="C39" s="115">
        <f t="shared" si="2"/>
        <v>40.200000000000003</v>
      </c>
      <c r="D39" s="69">
        <v>40.200000000000003</v>
      </c>
      <c r="E39" s="117">
        <v>19.8</v>
      </c>
      <c r="F39" s="69"/>
    </row>
    <row r="40" spans="1:6" ht="30.75" customHeight="1" x14ac:dyDescent="0.25">
      <c r="A40" s="86" t="s">
        <v>8</v>
      </c>
      <c r="B40" s="200" t="s">
        <v>161</v>
      </c>
      <c r="C40" s="115">
        <f t="shared" si="2"/>
        <v>574.29999999999995</v>
      </c>
      <c r="D40" s="69">
        <v>574.29999999999995</v>
      </c>
      <c r="E40" s="117">
        <v>549.4</v>
      </c>
      <c r="F40" s="69"/>
    </row>
    <row r="41" spans="1:6" ht="30" customHeight="1" x14ac:dyDescent="0.25">
      <c r="A41" s="86" t="s">
        <v>9</v>
      </c>
      <c r="B41" s="200" t="s">
        <v>247</v>
      </c>
      <c r="C41" s="115">
        <f t="shared" si="2"/>
        <v>678.80000000000007</v>
      </c>
      <c r="D41" s="69">
        <v>665.2</v>
      </c>
      <c r="E41" s="117">
        <v>544.79999999999995</v>
      </c>
      <c r="F41" s="69">
        <v>13.6</v>
      </c>
    </row>
    <row r="42" spans="1:6" ht="30" customHeight="1" x14ac:dyDescent="0.25">
      <c r="A42" s="86"/>
      <c r="B42" s="200" t="s">
        <v>399</v>
      </c>
      <c r="C42" s="115">
        <f>D42+F42</f>
        <v>160</v>
      </c>
      <c r="D42" s="384">
        <v>146.4</v>
      </c>
      <c r="E42" s="384">
        <v>107.8</v>
      </c>
      <c r="F42" s="384">
        <v>13.6</v>
      </c>
    </row>
    <row r="43" spans="1:6" s="22" customFormat="1" ht="18.75" customHeight="1" x14ac:dyDescent="0.25">
      <c r="A43" s="120"/>
      <c r="B43" s="201" t="s">
        <v>111</v>
      </c>
      <c r="C43" s="116">
        <f>SUM(C22:C41)</f>
        <v>6522.9999999999991</v>
      </c>
      <c r="D43" s="116">
        <f>SUM(D22:D41)</f>
        <v>6505.9999999999991</v>
      </c>
      <c r="E43" s="116">
        <f>SUM(E22:E41)</f>
        <v>4929.7000000000007</v>
      </c>
      <c r="F43" s="116">
        <f>SUM(F22:F41)</f>
        <v>17</v>
      </c>
    </row>
    <row r="44" spans="1:6" s="22" customFormat="1" ht="18.75" customHeight="1" x14ac:dyDescent="0.25">
      <c r="A44" s="80" t="s">
        <v>118</v>
      </c>
      <c r="B44" s="48" t="s">
        <v>128</v>
      </c>
      <c r="C44" s="104"/>
      <c r="D44" s="104"/>
      <c r="E44" s="104"/>
      <c r="F44" s="107"/>
    </row>
    <row r="45" spans="1:6" ht="27.75" customHeight="1" x14ac:dyDescent="0.25">
      <c r="A45" s="86" t="s">
        <v>44</v>
      </c>
      <c r="B45" s="202" t="s">
        <v>13</v>
      </c>
      <c r="C45" s="115">
        <f>D45</f>
        <v>92.7</v>
      </c>
      <c r="D45" s="69">
        <v>92.7</v>
      </c>
      <c r="E45" s="117"/>
      <c r="F45" s="69"/>
    </row>
    <row r="46" spans="1:6" ht="36" customHeight="1" x14ac:dyDescent="0.25">
      <c r="A46" s="86" t="s">
        <v>45</v>
      </c>
      <c r="B46" s="200" t="s">
        <v>162</v>
      </c>
      <c r="C46" s="115">
        <f>D46+F46</f>
        <v>555.1</v>
      </c>
      <c r="D46" s="69">
        <v>555.1</v>
      </c>
      <c r="E46" s="117">
        <v>483.6</v>
      </c>
      <c r="F46" s="69"/>
    </row>
    <row r="47" spans="1:6" ht="29.25" customHeight="1" x14ac:dyDescent="0.25">
      <c r="A47" s="86" t="s">
        <v>46</v>
      </c>
      <c r="B47" s="202" t="s">
        <v>163</v>
      </c>
      <c r="C47" s="115">
        <f t="shared" ref="C47:C53" si="3">D47+F47</f>
        <v>143.1</v>
      </c>
      <c r="D47" s="69">
        <v>141.6</v>
      </c>
      <c r="E47" s="117">
        <v>122.8</v>
      </c>
      <c r="F47" s="69">
        <v>1.5</v>
      </c>
    </row>
    <row r="48" spans="1:6" ht="26.25" customHeight="1" x14ac:dyDescent="0.25">
      <c r="A48" s="86" t="s">
        <v>47</v>
      </c>
      <c r="B48" s="202" t="s">
        <v>164</v>
      </c>
      <c r="C48" s="115">
        <f t="shared" si="3"/>
        <v>462.90000000000003</v>
      </c>
      <c r="D48" s="69">
        <v>462.1</v>
      </c>
      <c r="E48" s="117">
        <v>362.8</v>
      </c>
      <c r="F48" s="69">
        <v>0.8</v>
      </c>
    </row>
    <row r="49" spans="1:6" ht="23.25" customHeight="1" x14ac:dyDescent="0.25">
      <c r="A49" s="86" t="s">
        <v>48</v>
      </c>
      <c r="B49" s="74" t="s">
        <v>165</v>
      </c>
      <c r="C49" s="115">
        <f t="shared" si="3"/>
        <v>155.6</v>
      </c>
      <c r="D49" s="69">
        <v>155.6</v>
      </c>
      <c r="E49" s="117">
        <v>128.30000000000001</v>
      </c>
      <c r="F49" s="69"/>
    </row>
    <row r="50" spans="1:6" ht="27.75" customHeight="1" x14ac:dyDescent="0.25">
      <c r="A50" s="86" t="s">
        <v>49</v>
      </c>
      <c r="B50" s="74" t="s">
        <v>166</v>
      </c>
      <c r="C50" s="115">
        <f t="shared" si="3"/>
        <v>113</v>
      </c>
      <c r="D50" s="69">
        <v>112</v>
      </c>
      <c r="E50" s="117">
        <v>86.9</v>
      </c>
      <c r="F50" s="69">
        <v>1</v>
      </c>
    </row>
    <row r="51" spans="1:6" ht="33.75" customHeight="1" x14ac:dyDescent="0.25">
      <c r="A51" s="86" t="s">
        <v>50</v>
      </c>
      <c r="B51" s="74" t="s">
        <v>167</v>
      </c>
      <c r="C51" s="115">
        <f t="shared" si="3"/>
        <v>195.3</v>
      </c>
      <c r="D51" s="69">
        <v>195.3</v>
      </c>
      <c r="E51" s="117">
        <v>149.5</v>
      </c>
      <c r="F51" s="69"/>
    </row>
    <row r="52" spans="1:6" ht="24.75" customHeight="1" x14ac:dyDescent="0.25">
      <c r="A52" s="86" t="s">
        <v>51</v>
      </c>
      <c r="B52" s="74" t="s">
        <v>168</v>
      </c>
      <c r="C52" s="115">
        <f t="shared" si="3"/>
        <v>117.7</v>
      </c>
      <c r="D52" s="69">
        <v>116</v>
      </c>
      <c r="E52" s="117">
        <v>89.9</v>
      </c>
      <c r="F52" s="69">
        <v>1.7</v>
      </c>
    </row>
    <row r="53" spans="1:6" ht="29.25" customHeight="1" x14ac:dyDescent="0.25">
      <c r="A53" s="86" t="s">
        <v>135</v>
      </c>
      <c r="B53" s="74" t="s">
        <v>169</v>
      </c>
      <c r="C53" s="115">
        <f t="shared" si="3"/>
        <v>183.9</v>
      </c>
      <c r="D53" s="69">
        <v>181.9</v>
      </c>
      <c r="E53" s="117">
        <v>145.4</v>
      </c>
      <c r="F53" s="69">
        <v>2</v>
      </c>
    </row>
    <row r="54" spans="1:6" s="22" customFormat="1" ht="18" customHeight="1" x14ac:dyDescent="0.25">
      <c r="A54" s="120"/>
      <c r="B54" s="201" t="s">
        <v>111</v>
      </c>
      <c r="C54" s="116">
        <f>SUM(C45:C53)</f>
        <v>2019.3000000000002</v>
      </c>
      <c r="D54" s="116">
        <f>SUM(D45:D53)</f>
        <v>2012.3</v>
      </c>
      <c r="E54" s="116">
        <f>SUM(E45:E53)</f>
        <v>1569.2000000000003</v>
      </c>
      <c r="F54" s="116">
        <f>SUM(F45:F53)</f>
        <v>7</v>
      </c>
    </row>
    <row r="55" spans="1:6" s="22" customFormat="1" ht="18" customHeight="1" x14ac:dyDescent="0.25">
      <c r="A55" s="80" t="s">
        <v>119</v>
      </c>
      <c r="B55" s="48" t="s">
        <v>170</v>
      </c>
      <c r="C55" s="104"/>
      <c r="D55" s="104"/>
      <c r="E55" s="104"/>
      <c r="F55" s="107"/>
    </row>
    <row r="56" spans="1:6" ht="29.25" customHeight="1" x14ac:dyDescent="0.25">
      <c r="A56" s="86" t="s">
        <v>52</v>
      </c>
      <c r="B56" s="202" t="s">
        <v>182</v>
      </c>
      <c r="C56" s="115">
        <f>D56+F56</f>
        <v>1944.1</v>
      </c>
      <c r="D56" s="69">
        <v>1944.1</v>
      </c>
      <c r="E56" s="69">
        <v>290</v>
      </c>
      <c r="F56" s="69"/>
    </row>
    <row r="57" spans="1:6" ht="33.75" customHeight="1" x14ac:dyDescent="0.25">
      <c r="A57" s="86" t="s">
        <v>53</v>
      </c>
      <c r="B57" s="202" t="s">
        <v>171</v>
      </c>
      <c r="C57" s="115">
        <f>D57+F57</f>
        <v>853.6</v>
      </c>
      <c r="D57" s="69">
        <v>853.6</v>
      </c>
      <c r="E57" s="69">
        <v>758.8</v>
      </c>
      <c r="F57" s="69"/>
    </row>
    <row r="58" spans="1:6" ht="33.75" customHeight="1" x14ac:dyDescent="0.25">
      <c r="A58" s="86" t="s">
        <v>54</v>
      </c>
      <c r="B58" s="200" t="s">
        <v>235</v>
      </c>
      <c r="C58" s="115">
        <f t="shared" ref="C58:C67" si="4">D58</f>
        <v>0.9</v>
      </c>
      <c r="D58" s="69">
        <v>0.9</v>
      </c>
      <c r="E58" s="69"/>
      <c r="F58" s="69"/>
    </row>
    <row r="59" spans="1:6" ht="33.75" customHeight="1" x14ac:dyDescent="0.25">
      <c r="A59" s="86" t="s">
        <v>55</v>
      </c>
      <c r="B59" s="200" t="s">
        <v>197</v>
      </c>
      <c r="C59" s="115">
        <f t="shared" si="4"/>
        <v>0.6</v>
      </c>
      <c r="D59" s="69">
        <v>0.6</v>
      </c>
      <c r="E59" s="69"/>
      <c r="F59" s="69"/>
    </row>
    <row r="60" spans="1:6" ht="33.75" customHeight="1" x14ac:dyDescent="0.25">
      <c r="A60" s="86" t="s">
        <v>136</v>
      </c>
      <c r="B60" s="63" t="s">
        <v>108</v>
      </c>
      <c r="C60" s="115">
        <f t="shared" si="4"/>
        <v>5.6</v>
      </c>
      <c r="D60" s="69">
        <v>5.6</v>
      </c>
      <c r="E60" s="69"/>
      <c r="F60" s="69"/>
    </row>
    <row r="61" spans="1:6" ht="33.75" customHeight="1" x14ac:dyDescent="0.25">
      <c r="A61" s="86" t="s">
        <v>137</v>
      </c>
      <c r="B61" s="63" t="s">
        <v>159</v>
      </c>
      <c r="C61" s="115">
        <f t="shared" si="4"/>
        <v>3</v>
      </c>
      <c r="D61" s="69">
        <v>3</v>
      </c>
      <c r="E61" s="69"/>
      <c r="F61" s="69"/>
    </row>
    <row r="62" spans="1:6" ht="33.75" customHeight="1" x14ac:dyDescent="0.25">
      <c r="A62" s="86" t="s">
        <v>138</v>
      </c>
      <c r="B62" s="63" t="s">
        <v>160</v>
      </c>
      <c r="C62" s="115">
        <f t="shared" si="4"/>
        <v>2.6</v>
      </c>
      <c r="D62" s="69">
        <v>2.6</v>
      </c>
      <c r="E62" s="69"/>
      <c r="F62" s="69"/>
    </row>
    <row r="63" spans="1:6" ht="28.5" customHeight="1" x14ac:dyDescent="0.25">
      <c r="A63" s="86" t="s">
        <v>66</v>
      </c>
      <c r="B63" s="63" t="s">
        <v>109</v>
      </c>
      <c r="C63" s="115">
        <f t="shared" si="4"/>
        <v>5.7</v>
      </c>
      <c r="D63" s="69">
        <v>5.7</v>
      </c>
      <c r="E63" s="69"/>
      <c r="F63" s="69"/>
    </row>
    <row r="64" spans="1:6" ht="28.5" customHeight="1" x14ac:dyDescent="0.25">
      <c r="A64" s="86" t="s">
        <v>67</v>
      </c>
      <c r="B64" s="63" t="s">
        <v>110</v>
      </c>
      <c r="C64" s="115">
        <f t="shared" si="4"/>
        <v>1.3</v>
      </c>
      <c r="D64" s="69">
        <v>1.3</v>
      </c>
      <c r="E64" s="69"/>
      <c r="F64" s="69"/>
    </row>
    <row r="65" spans="1:6" ht="28.5" customHeight="1" x14ac:dyDescent="0.25">
      <c r="A65" s="86" t="s">
        <v>68</v>
      </c>
      <c r="B65" s="63" t="s">
        <v>12</v>
      </c>
      <c r="C65" s="115">
        <f t="shared" si="4"/>
        <v>1.5</v>
      </c>
      <c r="D65" s="69">
        <v>1.5</v>
      </c>
      <c r="E65" s="69"/>
      <c r="F65" s="69"/>
    </row>
    <row r="66" spans="1:6" ht="28.5" customHeight="1" x14ac:dyDescent="0.25">
      <c r="A66" s="86" t="s">
        <v>69</v>
      </c>
      <c r="B66" s="63" t="s">
        <v>198</v>
      </c>
      <c r="C66" s="115">
        <f t="shared" si="4"/>
        <v>0.3</v>
      </c>
      <c r="D66" s="69">
        <v>0.3</v>
      </c>
      <c r="E66" s="69"/>
      <c r="F66" s="69"/>
    </row>
    <row r="67" spans="1:6" ht="38.25" customHeight="1" x14ac:dyDescent="0.25">
      <c r="A67" s="86" t="s">
        <v>70</v>
      </c>
      <c r="B67" s="200" t="s">
        <v>254</v>
      </c>
      <c r="C67" s="115">
        <f t="shared" si="4"/>
        <v>70.5</v>
      </c>
      <c r="D67" s="69">
        <v>70.5</v>
      </c>
      <c r="E67" s="69">
        <v>35.4</v>
      </c>
      <c r="F67" s="69"/>
    </row>
    <row r="68" spans="1:6" s="22" customFormat="1" ht="18" customHeight="1" x14ac:dyDescent="0.25">
      <c r="A68" s="120"/>
      <c r="B68" s="73" t="s">
        <v>111</v>
      </c>
      <c r="C68" s="116">
        <f>SUM(C56:C67)</f>
        <v>2889.7</v>
      </c>
      <c r="D68" s="116">
        <f>SUM(D56:D67)</f>
        <v>2889.7</v>
      </c>
      <c r="E68" s="116">
        <f>SUM(E56:E67)</f>
        <v>1084.2</v>
      </c>
      <c r="F68" s="116">
        <f>SUM(F56:F67)</f>
        <v>0</v>
      </c>
    </row>
    <row r="69" spans="1:6" s="22" customFormat="1" ht="21.75" customHeight="1" x14ac:dyDescent="0.25">
      <c r="A69" s="80" t="s">
        <v>120</v>
      </c>
      <c r="B69" s="10" t="s">
        <v>284</v>
      </c>
      <c r="C69" s="115"/>
      <c r="D69" s="115"/>
      <c r="E69" s="115"/>
      <c r="F69" s="115"/>
    </row>
    <row r="70" spans="1:6" s="22" customFormat="1" ht="21.75" customHeight="1" x14ac:dyDescent="0.25">
      <c r="A70" s="86" t="s">
        <v>56</v>
      </c>
      <c r="B70" s="56" t="s">
        <v>182</v>
      </c>
      <c r="C70" s="115"/>
      <c r="D70" s="69"/>
      <c r="E70" s="69"/>
      <c r="F70" s="115"/>
    </row>
    <row r="71" spans="1:6" s="22" customFormat="1" ht="21.75" customHeight="1" x14ac:dyDescent="0.25">
      <c r="A71" s="120"/>
      <c r="B71" s="72" t="s">
        <v>111</v>
      </c>
      <c r="C71" s="116"/>
      <c r="D71" s="116"/>
      <c r="E71" s="116"/>
      <c r="F71" s="116"/>
    </row>
    <row r="72" spans="1:6" s="22" customFormat="1" ht="18" customHeight="1" x14ac:dyDescent="0.25">
      <c r="A72" s="80" t="s">
        <v>121</v>
      </c>
      <c r="B72" s="96" t="s">
        <v>131</v>
      </c>
      <c r="C72" s="104"/>
      <c r="D72" s="104"/>
      <c r="E72" s="104"/>
      <c r="F72" s="107"/>
    </row>
    <row r="73" spans="1:6" ht="32.25" customHeight="1" x14ac:dyDescent="0.25">
      <c r="A73" s="86" t="s">
        <v>57</v>
      </c>
      <c r="B73" s="67" t="s">
        <v>182</v>
      </c>
      <c r="C73" s="115">
        <f>D73+F73</f>
        <v>122.4</v>
      </c>
      <c r="D73" s="69">
        <v>122.4</v>
      </c>
      <c r="E73" s="69">
        <v>87.5</v>
      </c>
      <c r="F73" s="69"/>
    </row>
    <row r="74" spans="1:6" ht="18" customHeight="1" x14ac:dyDescent="0.25">
      <c r="A74" s="174"/>
      <c r="B74" s="73" t="s">
        <v>111</v>
      </c>
      <c r="C74" s="116">
        <f>SUM(C73:C73)</f>
        <v>122.4</v>
      </c>
      <c r="D74" s="116">
        <f>SUM(D73:D73)</f>
        <v>122.4</v>
      </c>
      <c r="E74" s="116">
        <f>SUM(E73:E73)</f>
        <v>87.5</v>
      </c>
      <c r="F74" s="116">
        <f>SUM(F73:F73)</f>
        <v>0</v>
      </c>
    </row>
    <row r="75" spans="1:6" ht="18" customHeight="1" x14ac:dyDescent="0.25">
      <c r="A75" s="80" t="s">
        <v>122</v>
      </c>
      <c r="B75" s="96" t="s">
        <v>199</v>
      </c>
      <c r="C75" s="104"/>
      <c r="D75" s="104"/>
      <c r="E75" s="104"/>
      <c r="F75" s="107"/>
    </row>
    <row r="76" spans="1:6" ht="33.75" customHeight="1" x14ac:dyDescent="0.25">
      <c r="A76" s="86" t="s">
        <v>65</v>
      </c>
      <c r="B76" s="67" t="s">
        <v>182</v>
      </c>
      <c r="C76" s="115">
        <f>D76+F76</f>
        <v>787.6</v>
      </c>
      <c r="D76" s="69">
        <v>320</v>
      </c>
      <c r="E76" s="69"/>
      <c r="F76" s="69">
        <v>467.6</v>
      </c>
    </row>
    <row r="77" spans="1:6" s="22" customFormat="1" ht="18" customHeight="1" x14ac:dyDescent="0.25">
      <c r="A77" s="120"/>
      <c r="B77" s="73" t="s">
        <v>111</v>
      </c>
      <c r="C77" s="116">
        <f>SUM(C76)</f>
        <v>787.6</v>
      </c>
      <c r="D77" s="116">
        <f>SUM(D76)</f>
        <v>320</v>
      </c>
      <c r="E77" s="116"/>
      <c r="F77" s="116">
        <f>SUM(F76)</f>
        <v>467.6</v>
      </c>
    </row>
    <row r="78" spans="1:6" s="22" customFormat="1" ht="18" customHeight="1" x14ac:dyDescent="0.25">
      <c r="A78" s="80" t="s">
        <v>123</v>
      </c>
      <c r="B78" s="96" t="s">
        <v>130</v>
      </c>
      <c r="C78" s="104"/>
      <c r="D78" s="104"/>
      <c r="E78" s="104"/>
      <c r="F78" s="107"/>
    </row>
    <row r="79" spans="1:6" ht="31.5" customHeight="1" x14ac:dyDescent="0.25">
      <c r="A79" s="86" t="s">
        <v>139</v>
      </c>
      <c r="B79" s="67" t="s">
        <v>182</v>
      </c>
      <c r="C79" s="115">
        <f>D79</f>
        <v>167</v>
      </c>
      <c r="D79" s="69">
        <v>167</v>
      </c>
      <c r="E79" s="69"/>
      <c r="F79" s="69"/>
    </row>
    <row r="80" spans="1:6" ht="19.5" customHeight="1" x14ac:dyDescent="0.25">
      <c r="A80" s="86"/>
      <c r="B80" s="67" t="s">
        <v>349</v>
      </c>
      <c r="C80" s="115">
        <f>D80</f>
        <v>105</v>
      </c>
      <c r="D80" s="69">
        <v>105</v>
      </c>
      <c r="E80" s="69"/>
      <c r="F80" s="69"/>
    </row>
    <row r="81" spans="1:6" s="22" customFormat="1" ht="17.25" customHeight="1" x14ac:dyDescent="0.25">
      <c r="A81" s="120"/>
      <c r="B81" s="73" t="s">
        <v>111</v>
      </c>
      <c r="C81" s="116">
        <f>SUM(C79)</f>
        <v>167</v>
      </c>
      <c r="D81" s="116">
        <f>SUM(D79)</f>
        <v>167</v>
      </c>
      <c r="E81" s="116"/>
      <c r="F81" s="116"/>
    </row>
    <row r="82" spans="1:6" s="22" customFormat="1" ht="24" customHeight="1" x14ac:dyDescent="0.25">
      <c r="A82" s="80" t="s">
        <v>124</v>
      </c>
      <c r="B82" s="96" t="s">
        <v>132</v>
      </c>
      <c r="C82" s="104"/>
      <c r="D82" s="104"/>
      <c r="E82" s="104"/>
      <c r="F82" s="107"/>
    </row>
    <row r="83" spans="1:6" ht="27" customHeight="1" x14ac:dyDescent="0.25">
      <c r="A83" s="86" t="s">
        <v>140</v>
      </c>
      <c r="B83" s="67" t="s">
        <v>182</v>
      </c>
      <c r="C83" s="115">
        <f>D83</f>
        <v>73.400000000000006</v>
      </c>
      <c r="D83" s="69">
        <v>73.400000000000006</v>
      </c>
      <c r="E83" s="69">
        <v>27.1</v>
      </c>
      <c r="F83" s="69"/>
    </row>
    <row r="84" spans="1:6" ht="41.25" customHeight="1" x14ac:dyDescent="0.25">
      <c r="A84" s="86" t="s">
        <v>141</v>
      </c>
      <c r="B84" s="198" t="s">
        <v>172</v>
      </c>
      <c r="C84" s="115">
        <f>D84</f>
        <v>13.8</v>
      </c>
      <c r="D84" s="69">
        <v>13.8</v>
      </c>
      <c r="E84" s="69">
        <v>12.8</v>
      </c>
      <c r="F84" s="69"/>
    </row>
    <row r="85" spans="1:6" s="22" customFormat="1" ht="18" customHeight="1" x14ac:dyDescent="0.25">
      <c r="A85" s="120"/>
      <c r="B85" s="73" t="s">
        <v>111</v>
      </c>
      <c r="C85" s="116">
        <f>SUM(C83:C84)</f>
        <v>87.2</v>
      </c>
      <c r="D85" s="116">
        <f>SUM(D83:D84)</f>
        <v>87.2</v>
      </c>
      <c r="E85" s="116">
        <f>SUM(E83:E84)</f>
        <v>39.900000000000006</v>
      </c>
      <c r="F85" s="116"/>
    </row>
    <row r="86" spans="1:6" s="22" customFormat="1" ht="18" customHeight="1" x14ac:dyDescent="0.25">
      <c r="A86" s="80" t="s">
        <v>125</v>
      </c>
      <c r="B86" s="96" t="s">
        <v>207</v>
      </c>
      <c r="C86" s="104"/>
      <c r="D86" s="104"/>
      <c r="E86" s="104"/>
      <c r="F86" s="107"/>
    </row>
    <row r="87" spans="1:6" ht="29.25" customHeight="1" x14ac:dyDescent="0.25">
      <c r="A87" s="86" t="s">
        <v>142</v>
      </c>
      <c r="B87" s="67" t="s">
        <v>182</v>
      </c>
      <c r="C87" s="115">
        <f>D87+F87</f>
        <v>69.400000000000006</v>
      </c>
      <c r="D87" s="69">
        <v>14.4</v>
      </c>
      <c r="E87" s="69"/>
      <c r="F87" s="69">
        <v>55</v>
      </c>
    </row>
    <row r="88" spans="1:6" s="22" customFormat="1" ht="18" customHeight="1" x14ac:dyDescent="0.25">
      <c r="A88" s="120"/>
      <c r="B88" s="73" t="s">
        <v>111</v>
      </c>
      <c r="C88" s="116">
        <f>SUM(C87)</f>
        <v>69.400000000000006</v>
      </c>
      <c r="D88" s="116">
        <f>SUM(D87)</f>
        <v>14.4</v>
      </c>
      <c r="E88" s="116"/>
      <c r="F88" s="116">
        <f>SUM(F87)</f>
        <v>55</v>
      </c>
    </row>
    <row r="89" spans="1:6" s="22" customFormat="1" ht="18" customHeight="1" x14ac:dyDescent="0.25">
      <c r="A89" s="80" t="s">
        <v>126</v>
      </c>
      <c r="B89" s="96" t="s">
        <v>129</v>
      </c>
      <c r="C89" s="104"/>
      <c r="D89" s="104"/>
      <c r="E89" s="104"/>
      <c r="F89" s="107"/>
    </row>
    <row r="90" spans="1:6" s="22" customFormat="1" ht="32.25" customHeight="1" x14ac:dyDescent="0.25">
      <c r="A90" s="86" t="s">
        <v>143</v>
      </c>
      <c r="B90" s="67" t="s">
        <v>182</v>
      </c>
      <c r="C90" s="115">
        <f>D90+F90</f>
        <v>50</v>
      </c>
      <c r="D90" s="69"/>
      <c r="E90" s="69"/>
      <c r="F90" s="69">
        <v>50</v>
      </c>
    </row>
    <row r="91" spans="1:6" s="22" customFormat="1" ht="24" customHeight="1" x14ac:dyDescent="0.25">
      <c r="A91" s="120"/>
      <c r="B91" s="73" t="s">
        <v>111</v>
      </c>
      <c r="C91" s="116">
        <f>SUM(C90)</f>
        <v>50</v>
      </c>
      <c r="D91" s="116">
        <f>SUM(D90)</f>
        <v>0</v>
      </c>
      <c r="E91" s="116"/>
      <c r="F91" s="116">
        <f>SUM(F90)</f>
        <v>50</v>
      </c>
    </row>
    <row r="92" spans="1:6" s="22" customFormat="1" ht="21.75" customHeight="1" x14ac:dyDescent="0.25">
      <c r="A92" s="80" t="s">
        <v>127</v>
      </c>
      <c r="B92" s="92" t="s">
        <v>14</v>
      </c>
      <c r="C92" s="104"/>
      <c r="D92" s="104"/>
      <c r="E92" s="104"/>
      <c r="F92" s="107"/>
    </row>
    <row r="93" spans="1:6" s="22" customFormat="1" ht="21" customHeight="1" x14ac:dyDescent="0.25">
      <c r="A93" s="86" t="s">
        <v>144</v>
      </c>
      <c r="B93" s="67" t="s">
        <v>182</v>
      </c>
      <c r="C93" s="115">
        <f>D93+F93</f>
        <v>1387.7</v>
      </c>
      <c r="D93" s="69">
        <v>408.6</v>
      </c>
      <c r="E93" s="69"/>
      <c r="F93" s="69">
        <v>979.1</v>
      </c>
    </row>
    <row r="94" spans="1:6" s="22" customFormat="1" ht="36.75" customHeight="1" x14ac:dyDescent="0.25">
      <c r="A94" s="86" t="s">
        <v>145</v>
      </c>
      <c r="B94" s="74" t="s">
        <v>171</v>
      </c>
      <c r="C94" s="115">
        <f>D94+F94</f>
        <v>14</v>
      </c>
      <c r="D94" s="69">
        <v>14</v>
      </c>
      <c r="E94" s="69"/>
      <c r="F94" s="69"/>
    </row>
    <row r="95" spans="1:6" s="22" customFormat="1" ht="36.75" customHeight="1" x14ac:dyDescent="0.25">
      <c r="A95" s="86" t="s">
        <v>239</v>
      </c>
      <c r="B95" s="200" t="s">
        <v>254</v>
      </c>
      <c r="C95" s="115">
        <f t="shared" ref="C95" si="5">D95+F95</f>
        <v>25</v>
      </c>
      <c r="D95" s="69"/>
      <c r="E95" s="69"/>
      <c r="F95" s="69">
        <v>25</v>
      </c>
    </row>
    <row r="96" spans="1:6" s="22" customFormat="1" ht="36.75" customHeight="1" x14ac:dyDescent="0.25">
      <c r="A96" s="86" t="s">
        <v>260</v>
      </c>
      <c r="B96" s="198" t="s">
        <v>172</v>
      </c>
      <c r="C96" s="115">
        <f>D96+F96</f>
        <v>1.2</v>
      </c>
      <c r="D96" s="69"/>
      <c r="E96" s="69"/>
      <c r="F96" s="69">
        <v>1.2</v>
      </c>
    </row>
    <row r="97" spans="1:8" s="22" customFormat="1" ht="36.75" customHeight="1" x14ac:dyDescent="0.25">
      <c r="A97" s="86" t="s">
        <v>261</v>
      </c>
      <c r="B97" s="198" t="s">
        <v>109</v>
      </c>
      <c r="C97" s="115">
        <f>D97+F97</f>
        <v>1.2</v>
      </c>
      <c r="D97" s="69"/>
      <c r="E97" s="69"/>
      <c r="F97" s="69">
        <v>1.2</v>
      </c>
    </row>
    <row r="98" spans="1:8" s="22" customFormat="1" ht="21.75" customHeight="1" x14ac:dyDescent="0.25">
      <c r="A98" s="120"/>
      <c r="B98" s="73" t="s">
        <v>111</v>
      </c>
      <c r="C98" s="116">
        <f>SUM(C93:C97)</f>
        <v>1429.1000000000001</v>
      </c>
      <c r="D98" s="116">
        <f>SUM(D93:D96)</f>
        <v>422.6</v>
      </c>
      <c r="E98" s="116">
        <f>SUM(E93:E96)</f>
        <v>0</v>
      </c>
      <c r="F98" s="116">
        <f>SUM(F93:F97)</f>
        <v>1006.5000000000001</v>
      </c>
    </row>
    <row r="99" spans="1:8" s="22" customFormat="1" ht="21.75" customHeight="1" x14ac:dyDescent="0.25">
      <c r="A99" s="83" t="s">
        <v>223</v>
      </c>
      <c r="B99" s="265" t="s">
        <v>97</v>
      </c>
      <c r="C99" s="115"/>
      <c r="D99" s="115"/>
      <c r="E99" s="115"/>
      <c r="F99" s="115"/>
    </row>
    <row r="100" spans="1:8" s="22" customFormat="1" ht="21.75" customHeight="1" x14ac:dyDescent="0.25">
      <c r="A100" s="82" t="s">
        <v>146</v>
      </c>
      <c r="B100" s="63" t="s">
        <v>187</v>
      </c>
      <c r="C100" s="115">
        <f>D100+F100</f>
        <v>546</v>
      </c>
      <c r="D100" s="69">
        <v>542.20000000000005</v>
      </c>
      <c r="E100" s="115"/>
      <c r="F100" s="69">
        <v>3.8</v>
      </c>
    </row>
    <row r="101" spans="1:8" s="22" customFormat="1" ht="21.75" customHeight="1" x14ac:dyDescent="0.25">
      <c r="A101" s="82" t="s">
        <v>147</v>
      </c>
      <c r="B101" s="63" t="s">
        <v>250</v>
      </c>
      <c r="C101" s="115">
        <f t="shared" ref="C101:C110" si="6">D101+F101</f>
        <v>125.9</v>
      </c>
      <c r="D101" s="69">
        <v>110.9</v>
      </c>
      <c r="E101" s="115"/>
      <c r="F101" s="69">
        <v>15</v>
      </c>
    </row>
    <row r="102" spans="1:8" s="22" customFormat="1" ht="21.75" customHeight="1" x14ac:dyDescent="0.25">
      <c r="A102" s="82" t="s">
        <v>148</v>
      </c>
      <c r="B102" s="63" t="s">
        <v>188</v>
      </c>
      <c r="C102" s="115">
        <f t="shared" si="6"/>
        <v>135.6</v>
      </c>
      <c r="D102" s="69">
        <v>129.1</v>
      </c>
      <c r="E102" s="115"/>
      <c r="F102" s="69">
        <v>6.5</v>
      </c>
    </row>
    <row r="103" spans="1:8" s="22" customFormat="1" ht="21.75" customHeight="1" x14ac:dyDescent="0.25">
      <c r="A103" s="82" t="s">
        <v>149</v>
      </c>
      <c r="B103" s="63" t="s">
        <v>200</v>
      </c>
      <c r="C103" s="115">
        <f t="shared" si="6"/>
        <v>61</v>
      </c>
      <c r="D103" s="69">
        <v>57.7</v>
      </c>
      <c r="E103" s="115"/>
      <c r="F103" s="69">
        <v>3.3</v>
      </c>
    </row>
    <row r="104" spans="1:8" s="22" customFormat="1" ht="21.75" customHeight="1" x14ac:dyDescent="0.25">
      <c r="A104" s="82" t="s">
        <v>150</v>
      </c>
      <c r="B104" s="63" t="s">
        <v>191</v>
      </c>
      <c r="C104" s="115">
        <f t="shared" si="6"/>
        <v>101.4</v>
      </c>
      <c r="D104" s="69">
        <v>89.4</v>
      </c>
      <c r="E104" s="115"/>
      <c r="F104" s="69">
        <v>12</v>
      </c>
    </row>
    <row r="105" spans="1:8" s="22" customFormat="1" ht="21.75" customHeight="1" x14ac:dyDescent="0.25">
      <c r="A105" s="82" t="s">
        <v>151</v>
      </c>
      <c r="B105" s="63" t="s">
        <v>192</v>
      </c>
      <c r="C105" s="115">
        <f t="shared" si="6"/>
        <v>56.3</v>
      </c>
      <c r="D105" s="69">
        <v>50</v>
      </c>
      <c r="E105" s="115"/>
      <c r="F105" s="69">
        <v>6.3</v>
      </c>
    </row>
    <row r="106" spans="1:8" s="22" customFormat="1" ht="21.75" customHeight="1" x14ac:dyDescent="0.25">
      <c r="A106" s="82" t="s">
        <v>152</v>
      </c>
      <c r="B106" s="63" t="s">
        <v>193</v>
      </c>
      <c r="C106" s="115">
        <f t="shared" si="6"/>
        <v>68.099999999999994</v>
      </c>
      <c r="D106" s="69">
        <v>48.3</v>
      </c>
      <c r="E106" s="115"/>
      <c r="F106" s="69">
        <v>19.8</v>
      </c>
    </row>
    <row r="107" spans="1:8" s="22" customFormat="1" ht="21.75" customHeight="1" x14ac:dyDescent="0.25">
      <c r="A107" s="82" t="s">
        <v>153</v>
      </c>
      <c r="B107" s="63" t="s">
        <v>194</v>
      </c>
      <c r="C107" s="115">
        <f t="shared" si="6"/>
        <v>202.4</v>
      </c>
      <c r="D107" s="69">
        <v>141.5</v>
      </c>
      <c r="E107" s="115"/>
      <c r="F107" s="69">
        <v>60.9</v>
      </c>
    </row>
    <row r="108" spans="1:8" s="22" customFormat="1" ht="21.75" customHeight="1" x14ac:dyDescent="0.25">
      <c r="A108" s="82" t="s">
        <v>154</v>
      </c>
      <c r="B108" s="63" t="s">
        <v>195</v>
      </c>
      <c r="C108" s="115">
        <f t="shared" si="6"/>
        <v>125.3</v>
      </c>
      <c r="D108" s="69">
        <v>113.5</v>
      </c>
      <c r="E108" s="115"/>
      <c r="F108" s="69">
        <v>11.8</v>
      </c>
    </row>
    <row r="109" spans="1:8" s="22" customFormat="1" ht="21.75" customHeight="1" x14ac:dyDescent="0.25">
      <c r="A109" s="82" t="s">
        <v>155</v>
      </c>
      <c r="B109" s="63" t="s">
        <v>251</v>
      </c>
      <c r="C109" s="115">
        <f t="shared" si="6"/>
        <v>120.7</v>
      </c>
      <c r="D109" s="69">
        <v>88.7</v>
      </c>
      <c r="E109" s="115"/>
      <c r="F109" s="69">
        <v>32</v>
      </c>
    </row>
    <row r="110" spans="1:8" s="22" customFormat="1" ht="21.75" customHeight="1" x14ac:dyDescent="0.25">
      <c r="A110" s="82" t="s">
        <v>156</v>
      </c>
      <c r="B110" s="63" t="s">
        <v>201</v>
      </c>
      <c r="C110" s="115">
        <f t="shared" si="6"/>
        <v>211.5</v>
      </c>
      <c r="D110" s="69">
        <v>121.7</v>
      </c>
      <c r="E110" s="115"/>
      <c r="F110" s="69">
        <v>89.8</v>
      </c>
    </row>
    <row r="111" spans="1:8" s="22" customFormat="1" ht="21.75" customHeight="1" x14ac:dyDescent="0.25">
      <c r="A111" s="51"/>
      <c r="B111" s="68" t="s">
        <v>111</v>
      </c>
      <c r="C111" s="121">
        <f>SUM(C100:C110)</f>
        <v>1754.2</v>
      </c>
      <c r="D111" s="121">
        <f>SUM(D100:D110)</f>
        <v>1493.0000000000002</v>
      </c>
      <c r="E111" s="121"/>
      <c r="F111" s="121">
        <f>SUM(F100:F110)</f>
        <v>261.2</v>
      </c>
    </row>
    <row r="112" spans="1:8" s="22" customFormat="1" ht="21.75" customHeight="1" x14ac:dyDescent="0.25">
      <c r="A112" s="432" t="s">
        <v>208</v>
      </c>
      <c r="B112" s="393"/>
      <c r="C112" s="123">
        <f>C111+C98+C91+C88+C85+C81+C77+C74+C68+C54+C43+C20</f>
        <v>19981.399999999998</v>
      </c>
      <c r="D112" s="123">
        <f>D111+D98+D91+D88+D85+D81+D77+D74+D68+D54+D43+D20</f>
        <v>17395.099999999999</v>
      </c>
      <c r="E112" s="123">
        <f>E111+E98+E91+E88+E85+E81+E77+E74+E68+E54+E43+E20</f>
        <v>10307.1</v>
      </c>
      <c r="F112" s="123">
        <f>F111+F98+F91+F88+F85+F81+F77+F74+F68+F54+F43+F20</f>
        <v>2586.3000000000002</v>
      </c>
      <c r="H112" s="219"/>
    </row>
    <row r="113" spans="1:6" ht="34.5" customHeight="1" x14ac:dyDescent="0.25">
      <c r="A113" s="67"/>
      <c r="B113" s="352"/>
      <c r="C113" s="353"/>
      <c r="D113" s="202"/>
      <c r="E113" s="202"/>
      <c r="F113" s="202"/>
    </row>
    <row r="114" spans="1:6" ht="34.5" customHeight="1" x14ac:dyDescent="0.25">
      <c r="B114" s="204"/>
      <c r="C114" s="210"/>
      <c r="D114" s="203"/>
      <c r="E114" s="203"/>
      <c r="F114" s="203"/>
    </row>
    <row r="115" spans="1:6" ht="34.5" customHeight="1" x14ac:dyDescent="0.25">
      <c r="B115" s="204"/>
      <c r="C115" s="210"/>
      <c r="D115" s="203"/>
      <c r="E115" s="203"/>
      <c r="F115" s="203"/>
    </row>
    <row r="116" spans="1:6" ht="34.5" customHeight="1" x14ac:dyDescent="0.25">
      <c r="B116" s="205"/>
      <c r="C116" s="211"/>
      <c r="D116" s="196"/>
      <c r="E116" s="203"/>
      <c r="F116" s="203"/>
    </row>
    <row r="117" spans="1:6" ht="34.5" customHeight="1" x14ac:dyDescent="0.25">
      <c r="B117" s="205"/>
      <c r="C117" s="211"/>
      <c r="D117" s="196"/>
      <c r="E117" s="203"/>
      <c r="F117" s="203"/>
    </row>
    <row r="118" spans="1:6" ht="34.5" customHeight="1" x14ac:dyDescent="0.25">
      <c r="B118" s="205"/>
      <c r="C118" s="211"/>
      <c r="D118" s="196"/>
      <c r="E118" s="203"/>
      <c r="F118" s="203"/>
    </row>
    <row r="119" spans="1:6" ht="34.5" customHeight="1" x14ac:dyDescent="0.25">
      <c r="B119" s="205"/>
      <c r="C119" s="211"/>
      <c r="D119" s="196"/>
      <c r="E119" s="203"/>
      <c r="F119" s="203"/>
    </row>
    <row r="120" spans="1:6" ht="34.5" customHeight="1" x14ac:dyDescent="0.25">
      <c r="B120" s="205"/>
      <c r="C120" s="211"/>
      <c r="D120" s="196"/>
      <c r="E120" s="203"/>
      <c r="F120" s="203"/>
    </row>
    <row r="121" spans="1:6" ht="34.5" customHeight="1" x14ac:dyDescent="0.25">
      <c r="B121" s="205"/>
      <c r="C121" s="211"/>
      <c r="D121" s="196"/>
      <c r="E121" s="203"/>
      <c r="F121" s="203"/>
    </row>
    <row r="122" spans="1:6" ht="58.5" customHeight="1" x14ac:dyDescent="0.25">
      <c r="B122" s="13"/>
      <c r="C122" s="24"/>
      <c r="D122" s="206"/>
      <c r="E122" s="15"/>
      <c r="F122" s="207"/>
    </row>
    <row r="123" spans="1:6" ht="15.75" customHeight="1" x14ac:dyDescent="0.25">
      <c r="E123" s="15"/>
      <c r="F123" s="25"/>
    </row>
    <row r="124" spans="1:6" ht="15.75" customHeight="1" x14ac:dyDescent="0.25">
      <c r="E124" s="15"/>
      <c r="F124" s="25"/>
    </row>
    <row r="125" spans="1:6" ht="15.75" customHeight="1" x14ac:dyDescent="0.25">
      <c r="B125" s="13"/>
      <c r="C125" s="24"/>
      <c r="D125" s="196"/>
      <c r="E125" s="15"/>
      <c r="F125" s="25"/>
    </row>
    <row r="126" spans="1:6" ht="15.75" customHeight="1" x14ac:dyDescent="0.25">
      <c r="E126" s="15"/>
      <c r="F126" s="70"/>
    </row>
    <row r="127" spans="1:6" ht="15.75" customHeight="1" x14ac:dyDescent="0.25">
      <c r="E127" s="26"/>
      <c r="F127" s="25"/>
    </row>
    <row r="128" spans="1:6" ht="15.75" customHeight="1" x14ac:dyDescent="0.25">
      <c r="E128" s="15"/>
      <c r="F128" s="25"/>
    </row>
    <row r="129" spans="5:6" ht="15.75" customHeight="1" x14ac:dyDescent="0.25">
      <c r="E129" s="15"/>
      <c r="F129" s="25"/>
    </row>
    <row r="130" spans="5:6" ht="15.75" customHeight="1" x14ac:dyDescent="0.25">
      <c r="E130" s="15"/>
      <c r="F130" s="207"/>
    </row>
    <row r="131" spans="5:6" ht="15.75" customHeight="1" x14ac:dyDescent="0.25">
      <c r="E131" s="15"/>
      <c r="F131" s="203"/>
    </row>
    <row r="132" spans="5:6" ht="15.75" customHeight="1" x14ac:dyDescent="0.25">
      <c r="E132" s="15"/>
      <c r="F132" s="203"/>
    </row>
    <row r="133" spans="5:6" ht="15.75" customHeight="1" x14ac:dyDescent="0.25">
      <c r="E133" s="15"/>
      <c r="F133" s="13"/>
    </row>
    <row r="134" spans="5:6" ht="15.75" customHeight="1" x14ac:dyDescent="0.25">
      <c r="E134" s="15"/>
      <c r="F134" s="13"/>
    </row>
    <row r="135" spans="5:6" ht="15.75" customHeight="1" x14ac:dyDescent="0.25">
      <c r="E135" s="15"/>
    </row>
    <row r="136" spans="5:6" ht="15.75" customHeight="1" x14ac:dyDescent="0.25">
      <c r="E136" s="15"/>
      <c r="F136" s="15"/>
    </row>
    <row r="137" spans="5:6" ht="15.75" customHeight="1" x14ac:dyDescent="0.25">
      <c r="E137" s="15"/>
      <c r="F137" s="15"/>
    </row>
    <row r="138" spans="5:6" ht="15.75" customHeight="1" x14ac:dyDescent="0.25">
      <c r="E138" s="15"/>
      <c r="F138" s="15"/>
    </row>
    <row r="139" spans="5:6" ht="15.75" customHeight="1" x14ac:dyDescent="0.25">
      <c r="E139" s="22"/>
      <c r="F139" s="15"/>
    </row>
    <row r="140" spans="5:6" ht="15.75" customHeight="1" x14ac:dyDescent="0.25">
      <c r="E140" s="26"/>
      <c r="F140" s="15"/>
    </row>
    <row r="141" spans="5:6" ht="15.75" customHeight="1" x14ac:dyDescent="0.25">
      <c r="E141" s="26"/>
      <c r="F141" s="15"/>
    </row>
    <row r="142" spans="5:6" ht="15.75" customHeight="1" x14ac:dyDescent="0.25">
      <c r="E142" s="26"/>
      <c r="F142" s="15"/>
    </row>
    <row r="143" spans="5:6" ht="15.75" customHeight="1" x14ac:dyDescent="0.25">
      <c r="E143" s="26"/>
      <c r="F143" s="15"/>
    </row>
    <row r="144" spans="5:6" ht="15.75" customHeight="1" x14ac:dyDescent="0.25">
      <c r="E144" s="26"/>
      <c r="F144" s="15"/>
    </row>
    <row r="145" spans="5:6" ht="15.75" customHeight="1" x14ac:dyDescent="0.25">
      <c r="E145" s="26"/>
    </row>
    <row r="146" spans="5:6" ht="15.75" customHeight="1" x14ac:dyDescent="0.25">
      <c r="E146" s="26"/>
      <c r="F146" s="22"/>
    </row>
    <row r="147" spans="5:6" ht="15.75" customHeight="1" x14ac:dyDescent="0.25">
      <c r="E147" s="15"/>
    </row>
    <row r="148" spans="5:6" ht="15.75" customHeight="1" x14ac:dyDescent="0.25">
      <c r="E148" s="15"/>
    </row>
    <row r="149" spans="5:6" ht="15.75" customHeight="1" x14ac:dyDescent="0.25">
      <c r="E149" s="15"/>
    </row>
    <row r="150" spans="5:6" ht="15.75" customHeight="1" x14ac:dyDescent="0.25">
      <c r="E150" s="15"/>
      <c r="F150" s="15"/>
    </row>
    <row r="151" spans="5:6" ht="15.75" customHeight="1" x14ac:dyDescent="0.25">
      <c r="E151" s="15"/>
      <c r="F151" s="15"/>
    </row>
    <row r="152" spans="5:6" ht="15.75" customHeight="1" x14ac:dyDescent="0.25">
      <c r="E152" s="15"/>
      <c r="F152" s="15"/>
    </row>
    <row r="153" spans="5:6" ht="15.75" customHeight="1" x14ac:dyDescent="0.25">
      <c r="E153" s="15"/>
    </row>
    <row r="154" spans="5:6" ht="15.75" customHeight="1" x14ac:dyDescent="0.25">
      <c r="E154" s="15"/>
      <c r="F154" s="15"/>
    </row>
    <row r="155" spans="5:6" ht="15.75" customHeight="1" x14ac:dyDescent="0.25">
      <c r="E155" s="15"/>
    </row>
    <row r="156" spans="5:6" ht="15.75" customHeight="1" x14ac:dyDescent="0.25">
      <c r="E156" s="15"/>
    </row>
  </sheetData>
  <mergeCells count="12">
    <mergeCell ref="C1:F1"/>
    <mergeCell ref="C2:F2"/>
    <mergeCell ref="C3:F3"/>
    <mergeCell ref="A112:B112"/>
    <mergeCell ref="A5:F5"/>
    <mergeCell ref="A6:F6"/>
    <mergeCell ref="A8:A10"/>
    <mergeCell ref="B8:B10"/>
    <mergeCell ref="C8:C10"/>
    <mergeCell ref="D8:F8"/>
    <mergeCell ref="D9:E9"/>
    <mergeCell ref="F9:F10"/>
  </mergeCells>
  <phoneticPr fontId="10" type="noConversion"/>
  <pageMargins left="0.35433070866141736" right="0" top="0.39370078740157483" bottom="0.39370078740157483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20"/>
  <sheetViews>
    <sheetView showZeros="0" topLeftCell="A19" workbookViewId="0">
      <selection activeCell="B22" sqref="B22"/>
    </sheetView>
  </sheetViews>
  <sheetFormatPr defaultColWidth="9.140625" defaultRowHeight="15.75" x14ac:dyDescent="0.25"/>
  <cols>
    <col min="1" max="1" width="6.140625" style="31" customWidth="1"/>
    <col min="2" max="2" width="44.140625" style="31" customWidth="1"/>
    <col min="3" max="3" width="35.5703125" style="31" customWidth="1"/>
    <col min="4" max="4" width="10.5703125" style="20" customWidth="1"/>
    <col min="5" max="5" width="12.5703125" style="11" customWidth="1"/>
    <col min="6" max="6" width="12.85546875" style="11" customWidth="1"/>
    <col min="7" max="7" width="13" style="11" customWidth="1"/>
    <col min="8" max="16384" width="9.140625" style="31"/>
  </cols>
  <sheetData>
    <row r="1" spans="1:7" ht="15.75" customHeight="1" x14ac:dyDescent="0.25">
      <c r="E1" s="4" t="s">
        <v>115</v>
      </c>
    </row>
    <row r="2" spans="1:7" ht="15.75" customHeight="1" x14ac:dyDescent="0.25">
      <c r="E2" s="4" t="s">
        <v>206</v>
      </c>
    </row>
    <row r="3" spans="1:7" ht="15.75" customHeight="1" x14ac:dyDescent="0.25">
      <c r="E3" s="4" t="s">
        <v>367</v>
      </c>
    </row>
    <row r="4" spans="1:7" ht="15.75" customHeight="1" x14ac:dyDescent="0.25"/>
    <row r="5" spans="1:7" ht="15.75" customHeight="1" x14ac:dyDescent="0.25">
      <c r="B5" s="394" t="s">
        <v>375</v>
      </c>
      <c r="C5" s="394"/>
      <c r="D5" s="394"/>
      <c r="E5" s="394"/>
      <c r="F5" s="394"/>
      <c r="G5" s="394"/>
    </row>
    <row r="6" spans="1:7" ht="15.75" customHeight="1" x14ac:dyDescent="0.25">
      <c r="B6" s="475" t="s">
        <v>231</v>
      </c>
      <c r="C6" s="475"/>
      <c r="D6" s="475"/>
      <c r="E6" s="475"/>
      <c r="F6" s="475"/>
    </row>
    <row r="7" spans="1:7" ht="15.75" customHeight="1" x14ac:dyDescent="0.25">
      <c r="B7" s="235"/>
      <c r="C7" s="12"/>
      <c r="D7" s="235"/>
      <c r="E7" s="12"/>
      <c r="G7" s="119" t="s">
        <v>92</v>
      </c>
    </row>
    <row r="8" spans="1:7" ht="15.75" customHeight="1" x14ac:dyDescent="0.25">
      <c r="A8" s="424" t="s">
        <v>366</v>
      </c>
      <c r="B8" s="447" t="s">
        <v>15</v>
      </c>
      <c r="C8" s="469" t="s">
        <v>157</v>
      </c>
      <c r="D8" s="417" t="s">
        <v>111</v>
      </c>
      <c r="E8" s="420" t="s">
        <v>202</v>
      </c>
      <c r="F8" s="421"/>
      <c r="G8" s="422"/>
    </row>
    <row r="9" spans="1:7" ht="15.75" customHeight="1" x14ac:dyDescent="0.25">
      <c r="A9" s="425"/>
      <c r="B9" s="448"/>
      <c r="C9" s="470"/>
      <c r="D9" s="418"/>
      <c r="E9" s="420" t="s">
        <v>203</v>
      </c>
      <c r="F9" s="422"/>
      <c r="G9" s="427" t="s">
        <v>204</v>
      </c>
    </row>
    <row r="10" spans="1:7" ht="42.75" customHeight="1" x14ac:dyDescent="0.25">
      <c r="A10" s="426"/>
      <c r="B10" s="450"/>
      <c r="C10" s="471"/>
      <c r="D10" s="419"/>
      <c r="E10" s="33" t="s">
        <v>180</v>
      </c>
      <c r="F10" s="34" t="s">
        <v>205</v>
      </c>
      <c r="G10" s="429"/>
    </row>
    <row r="11" spans="1:7" ht="24" customHeight="1" x14ac:dyDescent="0.25">
      <c r="A11" s="10" t="s">
        <v>16</v>
      </c>
      <c r="B11" s="10"/>
      <c r="C11" s="35"/>
      <c r="D11" s="10"/>
      <c r="E11" s="10"/>
      <c r="F11" s="10"/>
      <c r="G11" s="35"/>
    </row>
    <row r="12" spans="1:7" ht="24" customHeight="1" x14ac:dyDescent="0.25">
      <c r="A12" s="58" t="s">
        <v>116</v>
      </c>
      <c r="B12" s="454" t="s">
        <v>173</v>
      </c>
      <c r="C12" s="472"/>
      <c r="D12" s="454"/>
      <c r="E12" s="454"/>
      <c r="F12" s="454"/>
      <c r="G12" s="455"/>
    </row>
    <row r="13" spans="1:7" ht="42" customHeight="1" x14ac:dyDescent="0.25">
      <c r="A13" s="272" t="s">
        <v>106</v>
      </c>
      <c r="B13" s="225" t="s">
        <v>314</v>
      </c>
      <c r="C13" s="469" t="s">
        <v>182</v>
      </c>
      <c r="D13" s="330">
        <f>E13</f>
        <v>0.8</v>
      </c>
      <c r="E13" s="233">
        <v>0.8</v>
      </c>
      <c r="F13" s="331">
        <v>0.8</v>
      </c>
      <c r="G13" s="14"/>
    </row>
    <row r="14" spans="1:7" ht="31.5" customHeight="1" x14ac:dyDescent="0.25">
      <c r="A14" s="272" t="s">
        <v>19</v>
      </c>
      <c r="B14" s="198" t="s">
        <v>222</v>
      </c>
      <c r="C14" s="470"/>
      <c r="D14" s="330">
        <f t="shared" ref="D14:D26" si="0">E14</f>
        <v>26.7</v>
      </c>
      <c r="E14" s="124">
        <v>26.7</v>
      </c>
      <c r="F14" s="113">
        <v>26.3</v>
      </c>
      <c r="G14" s="14"/>
    </row>
    <row r="15" spans="1:7" ht="36.75" customHeight="1" x14ac:dyDescent="0.25">
      <c r="A15" s="272" t="s">
        <v>20</v>
      </c>
      <c r="B15" s="198" t="s">
        <v>184</v>
      </c>
      <c r="C15" s="470"/>
      <c r="D15" s="330">
        <f t="shared" si="0"/>
        <v>6.9</v>
      </c>
      <c r="E15" s="102">
        <v>6.9</v>
      </c>
      <c r="F15" s="59">
        <v>6.9</v>
      </c>
      <c r="G15" s="14"/>
    </row>
    <row r="16" spans="1:7" ht="33" customHeight="1" x14ac:dyDescent="0.25">
      <c r="A16" s="272" t="s">
        <v>107</v>
      </c>
      <c r="B16" s="198" t="s">
        <v>240</v>
      </c>
      <c r="C16" s="470"/>
      <c r="D16" s="330">
        <f t="shared" si="0"/>
        <v>0.5</v>
      </c>
      <c r="E16" s="102">
        <v>0.5</v>
      </c>
      <c r="F16" s="59">
        <v>0.5</v>
      </c>
      <c r="G16" s="14"/>
    </row>
    <row r="17" spans="1:7" ht="19.5" customHeight="1" x14ac:dyDescent="0.25">
      <c r="A17" s="272" t="s">
        <v>21</v>
      </c>
      <c r="B17" s="198" t="s">
        <v>17</v>
      </c>
      <c r="C17" s="470"/>
      <c r="D17" s="330">
        <f t="shared" si="0"/>
        <v>23.6</v>
      </c>
      <c r="E17" s="102">
        <v>23.6</v>
      </c>
      <c r="F17" s="113">
        <v>20</v>
      </c>
      <c r="G17" s="14"/>
    </row>
    <row r="18" spans="1:7" ht="53.25" customHeight="1" x14ac:dyDescent="0.25">
      <c r="A18" s="272" t="s">
        <v>22</v>
      </c>
      <c r="B18" s="198" t="s">
        <v>18</v>
      </c>
      <c r="C18" s="470"/>
      <c r="D18" s="330">
        <f t="shared" si="0"/>
        <v>9.4</v>
      </c>
      <c r="E18" s="102">
        <v>9.4</v>
      </c>
      <c r="F18" s="113">
        <v>9</v>
      </c>
      <c r="G18" s="14"/>
    </row>
    <row r="19" spans="1:7" s="3" customFormat="1" ht="33.75" customHeight="1" x14ac:dyDescent="0.25">
      <c r="A19" s="376" t="s">
        <v>23</v>
      </c>
      <c r="B19" s="377" t="s">
        <v>315</v>
      </c>
      <c r="C19" s="470"/>
      <c r="D19" s="378">
        <f t="shared" si="0"/>
        <v>10.3</v>
      </c>
      <c r="E19" s="303">
        <v>10.3</v>
      </c>
      <c r="F19" s="379">
        <v>9.1</v>
      </c>
      <c r="G19" s="380"/>
    </row>
    <row r="20" spans="1:7" s="3" customFormat="1" ht="30.75" customHeight="1" x14ac:dyDescent="0.25">
      <c r="A20" s="278" t="s">
        <v>24</v>
      </c>
      <c r="B20" s="198" t="s">
        <v>76</v>
      </c>
      <c r="C20" s="470"/>
      <c r="D20" s="330">
        <f t="shared" si="0"/>
        <v>19.3</v>
      </c>
      <c r="E20" s="102">
        <v>19.3</v>
      </c>
      <c r="F20" s="113">
        <v>17.2</v>
      </c>
      <c r="G20" s="14"/>
    </row>
    <row r="21" spans="1:7" s="3" customFormat="1" ht="30.75" customHeight="1" x14ac:dyDescent="0.25">
      <c r="A21" s="272" t="s">
        <v>25</v>
      </c>
      <c r="B21" s="198" t="s">
        <v>241</v>
      </c>
      <c r="C21" s="470"/>
      <c r="D21" s="330">
        <f t="shared" si="0"/>
        <v>2.6</v>
      </c>
      <c r="E21" s="102">
        <v>2.6</v>
      </c>
      <c r="F21" s="113">
        <v>2.5</v>
      </c>
      <c r="G21" s="14"/>
    </row>
    <row r="22" spans="1:7" s="3" customFormat="1" ht="30.75" customHeight="1" x14ac:dyDescent="0.25">
      <c r="A22" s="272" t="s">
        <v>26</v>
      </c>
      <c r="B22" s="63" t="s">
        <v>83</v>
      </c>
      <c r="C22" s="470"/>
      <c r="D22" s="330">
        <f t="shared" si="0"/>
        <v>21.4</v>
      </c>
      <c r="E22" s="102">
        <v>21.4</v>
      </c>
      <c r="F22" s="113">
        <v>19.100000000000001</v>
      </c>
      <c r="G22" s="14"/>
    </row>
    <row r="23" spans="1:7" s="3" customFormat="1" ht="30.75" customHeight="1" x14ac:dyDescent="0.25">
      <c r="A23" s="272" t="s">
        <v>27</v>
      </c>
      <c r="B23" s="63" t="s">
        <v>393</v>
      </c>
      <c r="C23" s="470"/>
      <c r="D23" s="330">
        <f t="shared" si="0"/>
        <v>8.1999999999999993</v>
      </c>
      <c r="E23" s="102">
        <v>8.1999999999999993</v>
      </c>
      <c r="F23" s="113">
        <v>8.1</v>
      </c>
      <c r="G23" s="14"/>
    </row>
    <row r="24" spans="1:7" s="3" customFormat="1" ht="30.75" customHeight="1" x14ac:dyDescent="0.25">
      <c r="A24" s="272" t="s">
        <v>28</v>
      </c>
      <c r="B24" s="63" t="s">
        <v>397</v>
      </c>
      <c r="C24" s="471"/>
      <c r="D24" s="330">
        <f t="shared" si="0"/>
        <v>0</v>
      </c>
      <c r="E24" s="102"/>
      <c r="F24" s="113"/>
      <c r="G24" s="14"/>
    </row>
    <row r="25" spans="1:7" s="3" customFormat="1" ht="30.75" hidden="1" customHeight="1" x14ac:dyDescent="0.25">
      <c r="A25" s="272"/>
      <c r="B25" s="63"/>
      <c r="C25" s="370"/>
      <c r="D25" s="330">
        <f t="shared" si="0"/>
        <v>0</v>
      </c>
      <c r="E25" s="102"/>
      <c r="F25" s="113"/>
      <c r="G25" s="14"/>
    </row>
    <row r="26" spans="1:7" ht="31.5" customHeight="1" x14ac:dyDescent="0.25">
      <c r="A26" s="64" t="s">
        <v>29</v>
      </c>
      <c r="B26" s="63" t="s">
        <v>77</v>
      </c>
      <c r="C26" s="273" t="s">
        <v>78</v>
      </c>
      <c r="D26" s="330">
        <f t="shared" si="0"/>
        <v>652.20000000000005</v>
      </c>
      <c r="E26" s="102">
        <v>652.20000000000005</v>
      </c>
      <c r="F26" s="113">
        <v>590</v>
      </c>
      <c r="G26" s="102"/>
    </row>
    <row r="27" spans="1:7" s="23" customFormat="1" ht="24" customHeight="1" x14ac:dyDescent="0.25">
      <c r="A27" s="51"/>
      <c r="B27" s="473" t="s">
        <v>111</v>
      </c>
      <c r="C27" s="474"/>
      <c r="D27" s="105">
        <f>SUM(D13:D26)</f>
        <v>781.90000000000009</v>
      </c>
      <c r="E27" s="105">
        <f>SUM(E13:E26)</f>
        <v>781.90000000000009</v>
      </c>
      <c r="F27" s="105">
        <f>SUM(F13:F26)</f>
        <v>709.5</v>
      </c>
      <c r="G27" s="105">
        <f>SUM(G13:G26)</f>
        <v>0</v>
      </c>
    </row>
    <row r="28" spans="1:7" ht="24" customHeight="1" x14ac:dyDescent="0.25">
      <c r="A28" s="83" t="s">
        <v>118</v>
      </c>
      <c r="B28" s="9" t="s">
        <v>170</v>
      </c>
      <c r="C28" s="9"/>
      <c r="D28" s="9"/>
      <c r="E28" s="9"/>
      <c r="F28" s="9"/>
      <c r="G28" s="36"/>
    </row>
    <row r="29" spans="1:7" s="23" customFormat="1" ht="32.25" customHeight="1" x14ac:dyDescent="0.25">
      <c r="A29" s="82" t="s">
        <v>44</v>
      </c>
      <c r="B29" s="63" t="s">
        <v>84</v>
      </c>
      <c r="C29" s="447" t="s">
        <v>182</v>
      </c>
      <c r="D29" s="37">
        <f>E29+G29</f>
        <v>167.6</v>
      </c>
      <c r="E29" s="14">
        <v>167.6</v>
      </c>
      <c r="F29" s="113">
        <v>3.7</v>
      </c>
      <c r="G29" s="37"/>
    </row>
    <row r="30" spans="1:7" s="23" customFormat="1" ht="30" customHeight="1" x14ac:dyDescent="0.25">
      <c r="A30" s="82"/>
      <c r="B30" s="65" t="s">
        <v>82</v>
      </c>
      <c r="C30" s="450"/>
      <c r="D30" s="37">
        <f>E30+G30</f>
        <v>4.8</v>
      </c>
      <c r="E30" s="14">
        <v>4.8</v>
      </c>
      <c r="F30" s="113">
        <v>3.7</v>
      </c>
      <c r="G30" s="14"/>
    </row>
    <row r="31" spans="1:7" ht="22.5" customHeight="1" x14ac:dyDescent="0.25">
      <c r="A31" s="82" t="s">
        <v>45</v>
      </c>
      <c r="B31" s="65" t="s">
        <v>85</v>
      </c>
      <c r="C31" s="447" t="s">
        <v>182</v>
      </c>
      <c r="D31" s="103">
        <f>E31+G31</f>
        <v>59.8</v>
      </c>
      <c r="E31" s="102">
        <v>59.8</v>
      </c>
      <c r="F31" s="102">
        <v>3.9</v>
      </c>
      <c r="G31" s="14"/>
    </row>
    <row r="32" spans="1:7" ht="22.5" customHeight="1" x14ac:dyDescent="0.25">
      <c r="A32" s="125"/>
      <c r="B32" s="65" t="s">
        <v>82</v>
      </c>
      <c r="C32" s="450"/>
      <c r="D32" s="103">
        <f t="shared" ref="D32:D33" si="1">E32</f>
        <v>8.3000000000000007</v>
      </c>
      <c r="E32" s="102">
        <v>8.3000000000000007</v>
      </c>
      <c r="F32" s="113">
        <v>3.9</v>
      </c>
      <c r="G32" s="14"/>
    </row>
    <row r="33" spans="1:7" ht="30.75" customHeight="1" x14ac:dyDescent="0.25">
      <c r="A33" s="125"/>
      <c r="B33" s="276" t="s">
        <v>86</v>
      </c>
      <c r="C33" s="208" t="s">
        <v>176</v>
      </c>
      <c r="D33" s="103">
        <f t="shared" si="1"/>
        <v>6.3</v>
      </c>
      <c r="E33" s="102">
        <v>6.3</v>
      </c>
      <c r="F33" s="113">
        <v>0.2</v>
      </c>
      <c r="G33" s="14"/>
    </row>
    <row r="34" spans="1:7" ht="30" customHeight="1" x14ac:dyDescent="0.25">
      <c r="A34" s="127"/>
      <c r="B34" s="332"/>
      <c r="C34" s="208" t="s">
        <v>3</v>
      </c>
      <c r="D34" s="103">
        <f>E34+G34</f>
        <v>3.7</v>
      </c>
      <c r="E34" s="279">
        <v>3.7</v>
      </c>
      <c r="F34" s="113">
        <v>0.2</v>
      </c>
      <c r="G34" s="14"/>
    </row>
    <row r="35" spans="1:7" ht="30" customHeight="1" x14ac:dyDescent="0.25">
      <c r="A35" s="127"/>
      <c r="B35" s="332"/>
      <c r="C35" s="208" t="s">
        <v>112</v>
      </c>
      <c r="D35" s="103">
        <f t="shared" ref="D35:D49" si="2">E35+G35</f>
        <v>1.1000000000000001</v>
      </c>
      <c r="E35" s="279">
        <v>1.1000000000000001</v>
      </c>
      <c r="F35" s="113">
        <v>0.2</v>
      </c>
      <c r="G35" s="14"/>
    </row>
    <row r="36" spans="1:7" ht="30" customHeight="1" x14ac:dyDescent="0.25">
      <c r="A36" s="127"/>
      <c r="B36" s="332"/>
      <c r="C36" s="216" t="s">
        <v>11</v>
      </c>
      <c r="D36" s="103">
        <f t="shared" si="2"/>
        <v>2.5</v>
      </c>
      <c r="E36" s="279">
        <v>2.5</v>
      </c>
      <c r="F36" s="113">
        <v>0.2</v>
      </c>
      <c r="G36" s="14"/>
    </row>
    <row r="37" spans="1:7" ht="30" customHeight="1" x14ac:dyDescent="0.25">
      <c r="A37" s="127"/>
      <c r="B37" s="66"/>
      <c r="C37" s="63" t="s">
        <v>196</v>
      </c>
      <c r="D37" s="103">
        <f t="shared" si="2"/>
        <v>1.7</v>
      </c>
      <c r="E37" s="102">
        <v>1.7</v>
      </c>
      <c r="F37" s="113">
        <v>0.2</v>
      </c>
      <c r="G37" s="14"/>
    </row>
    <row r="38" spans="1:7" ht="43.5" customHeight="1" x14ac:dyDescent="0.25">
      <c r="A38" s="127"/>
      <c r="B38" s="66"/>
      <c r="C38" s="63" t="s">
        <v>113</v>
      </c>
      <c r="D38" s="103">
        <f t="shared" si="2"/>
        <v>11.8</v>
      </c>
      <c r="E38" s="102">
        <v>11.8</v>
      </c>
      <c r="F38" s="113">
        <v>0.2</v>
      </c>
      <c r="G38" s="14"/>
    </row>
    <row r="39" spans="1:7" ht="44.25" customHeight="1" x14ac:dyDescent="0.25">
      <c r="A39" s="127"/>
      <c r="B39" s="66"/>
      <c r="C39" s="63" t="s">
        <v>234</v>
      </c>
      <c r="D39" s="103">
        <f t="shared" si="2"/>
        <v>5.2</v>
      </c>
      <c r="E39" s="102">
        <v>5.2</v>
      </c>
      <c r="F39" s="113">
        <v>0.2</v>
      </c>
      <c r="G39" s="14"/>
    </row>
    <row r="40" spans="1:7" ht="44.25" customHeight="1" x14ac:dyDescent="0.25">
      <c r="A40" s="127"/>
      <c r="B40" s="66"/>
      <c r="C40" s="63" t="s">
        <v>197</v>
      </c>
      <c r="D40" s="103">
        <f t="shared" si="2"/>
        <v>5.9</v>
      </c>
      <c r="E40" s="102">
        <v>5.9</v>
      </c>
      <c r="F40" s="113">
        <v>0.2</v>
      </c>
      <c r="G40" s="14"/>
    </row>
    <row r="41" spans="1:7" ht="31.5" customHeight="1" x14ac:dyDescent="0.25">
      <c r="A41" s="127"/>
      <c r="B41" s="66"/>
      <c r="C41" s="63" t="s">
        <v>108</v>
      </c>
      <c r="D41" s="103">
        <f t="shared" si="2"/>
        <v>37.700000000000003</v>
      </c>
      <c r="E41" s="102">
        <v>37.700000000000003</v>
      </c>
      <c r="F41" s="113">
        <v>0.3</v>
      </c>
      <c r="G41" s="14"/>
    </row>
    <row r="42" spans="1:7" ht="31.5" customHeight="1" x14ac:dyDescent="0.25">
      <c r="A42" s="127"/>
      <c r="B42" s="66"/>
      <c r="C42" s="63" t="s">
        <v>159</v>
      </c>
      <c r="D42" s="103">
        <f t="shared" si="2"/>
        <v>35.1</v>
      </c>
      <c r="E42" s="102">
        <v>35.1</v>
      </c>
      <c r="F42" s="113">
        <v>0.2</v>
      </c>
      <c r="G42" s="14"/>
    </row>
    <row r="43" spans="1:7" ht="36" customHeight="1" x14ac:dyDescent="0.25">
      <c r="A43" s="127"/>
      <c r="B43" s="66"/>
      <c r="C43" s="63" t="s">
        <v>160</v>
      </c>
      <c r="D43" s="103">
        <f t="shared" si="2"/>
        <v>43.1</v>
      </c>
      <c r="E43" s="102">
        <v>43.1</v>
      </c>
      <c r="F43" s="113">
        <v>0.3</v>
      </c>
      <c r="G43" s="14"/>
    </row>
    <row r="44" spans="1:7" ht="34.5" customHeight="1" x14ac:dyDescent="0.25">
      <c r="A44" s="127"/>
      <c r="B44" s="66"/>
      <c r="C44" s="63" t="s">
        <v>109</v>
      </c>
      <c r="D44" s="103">
        <f t="shared" si="2"/>
        <v>50.7</v>
      </c>
      <c r="E44" s="102">
        <v>50.7</v>
      </c>
      <c r="F44" s="113">
        <v>0.3</v>
      </c>
      <c r="G44" s="14"/>
    </row>
    <row r="45" spans="1:7" ht="32.25" customHeight="1" x14ac:dyDescent="0.25">
      <c r="A45" s="127"/>
      <c r="B45" s="66"/>
      <c r="C45" s="63" t="s">
        <v>110</v>
      </c>
      <c r="D45" s="103">
        <f t="shared" si="2"/>
        <v>13.2</v>
      </c>
      <c r="E45" s="102">
        <v>13.2</v>
      </c>
      <c r="F45" s="113">
        <v>0.2</v>
      </c>
      <c r="G45" s="14"/>
    </row>
    <row r="46" spans="1:7" ht="42" customHeight="1" x14ac:dyDescent="0.25">
      <c r="A46" s="127"/>
      <c r="B46" s="66"/>
      <c r="C46" s="63" t="s">
        <v>12</v>
      </c>
      <c r="D46" s="103">
        <f t="shared" si="2"/>
        <v>14.3</v>
      </c>
      <c r="E46" s="102">
        <v>14.3</v>
      </c>
      <c r="F46" s="113">
        <v>0.2</v>
      </c>
      <c r="G46" s="14"/>
    </row>
    <row r="47" spans="1:7" ht="35.25" customHeight="1" x14ac:dyDescent="0.25">
      <c r="A47" s="127"/>
      <c r="B47" s="66"/>
      <c r="C47" s="63" t="s">
        <v>236</v>
      </c>
      <c r="D47" s="103">
        <f t="shared" si="2"/>
        <v>11.9</v>
      </c>
      <c r="E47" s="102">
        <v>11.9</v>
      </c>
      <c r="F47" s="113">
        <v>0.2</v>
      </c>
      <c r="G47" s="14"/>
    </row>
    <row r="48" spans="1:7" ht="38.25" customHeight="1" x14ac:dyDescent="0.25">
      <c r="A48" s="127"/>
      <c r="B48" s="66"/>
      <c r="C48" s="63" t="s">
        <v>198</v>
      </c>
      <c r="D48" s="103">
        <f t="shared" si="2"/>
        <v>1.8</v>
      </c>
      <c r="E48" s="102">
        <v>1.8</v>
      </c>
      <c r="F48" s="113">
        <v>0.2</v>
      </c>
      <c r="G48" s="14"/>
    </row>
    <row r="49" spans="1:7" ht="37.5" customHeight="1" x14ac:dyDescent="0.25">
      <c r="A49" s="127"/>
      <c r="B49" s="66"/>
      <c r="C49" s="63" t="s">
        <v>254</v>
      </c>
      <c r="D49" s="103">
        <f t="shared" si="2"/>
        <v>6.2</v>
      </c>
      <c r="E49" s="102">
        <v>6.2</v>
      </c>
      <c r="F49" s="113">
        <v>0.2</v>
      </c>
      <c r="G49" s="14"/>
    </row>
    <row r="50" spans="1:7" ht="24" customHeight="1" x14ac:dyDescent="0.25">
      <c r="A50" s="129"/>
      <c r="B50" s="129" t="s">
        <v>283</v>
      </c>
      <c r="C50" s="72"/>
      <c r="D50" s="105">
        <f>D31+D33+D37+D38+D39+D40+D41+D42+D43+D44+D45+D46+D47+D48+D49+D34+D35+D36</f>
        <v>312</v>
      </c>
      <c r="E50" s="288">
        <f t="shared" ref="E50:G50" si="3">E31+E33+E37+E38+E39+E40+E41+E42+E43+E44+E45+E46+E47+E48+E49+E34+E35+E36</f>
        <v>312</v>
      </c>
      <c r="F50" s="288">
        <f>F31+F33+F37+F38+F39+F40+F41+F42+F43+F44+F45+F46+F47+F48+F49+F34+F35+F36</f>
        <v>7.6000000000000014</v>
      </c>
      <c r="G50" s="288">
        <f t="shared" si="3"/>
        <v>0</v>
      </c>
    </row>
    <row r="51" spans="1:7" s="23" customFormat="1" ht="33.75" customHeight="1" x14ac:dyDescent="0.25">
      <c r="A51" s="126" t="s">
        <v>46</v>
      </c>
      <c r="B51" s="193" t="s">
        <v>242</v>
      </c>
      <c r="C51" s="17" t="s">
        <v>171</v>
      </c>
      <c r="D51" s="180">
        <f>E51+G51</f>
        <v>567.5</v>
      </c>
      <c r="E51" s="277">
        <v>567.5</v>
      </c>
      <c r="F51" s="182">
        <v>546.9</v>
      </c>
      <c r="G51" s="277"/>
    </row>
    <row r="52" spans="1:7" ht="53.25" customHeight="1" x14ac:dyDescent="0.25">
      <c r="A52" s="126"/>
      <c r="B52" s="193"/>
      <c r="C52" s="216" t="s">
        <v>254</v>
      </c>
      <c r="D52" s="180">
        <f t="shared" ref="D52:D53" si="4">E52+G52</f>
        <v>79.8</v>
      </c>
      <c r="E52" s="281">
        <v>79.8</v>
      </c>
      <c r="F52" s="182">
        <v>72.2</v>
      </c>
      <c r="G52" s="277"/>
    </row>
    <row r="53" spans="1:7" ht="53.25" customHeight="1" x14ac:dyDescent="0.25">
      <c r="A53" s="126"/>
      <c r="B53" s="193" t="s">
        <v>96</v>
      </c>
      <c r="C53" s="447" t="s">
        <v>182</v>
      </c>
      <c r="D53" s="180">
        <f t="shared" si="4"/>
        <v>214.8</v>
      </c>
      <c r="E53" s="102">
        <v>214.8</v>
      </c>
      <c r="F53" s="102">
        <v>10</v>
      </c>
      <c r="G53" s="14"/>
    </row>
    <row r="54" spans="1:7" ht="26.25" customHeight="1" x14ac:dyDescent="0.25">
      <c r="A54" s="126"/>
      <c r="B54" s="65" t="s">
        <v>82</v>
      </c>
      <c r="C54" s="450"/>
      <c r="D54" s="180">
        <f>E54</f>
        <v>14.8</v>
      </c>
      <c r="E54" s="102">
        <v>14.8</v>
      </c>
      <c r="F54" s="102">
        <v>10</v>
      </c>
      <c r="G54" s="14"/>
    </row>
    <row r="55" spans="1:7" ht="24" customHeight="1" x14ac:dyDescent="0.25">
      <c r="A55" s="51"/>
      <c r="B55" s="459" t="s">
        <v>282</v>
      </c>
      <c r="C55" s="460"/>
      <c r="D55" s="288">
        <f>D51+D53+D52</f>
        <v>862.09999999999991</v>
      </c>
      <c r="E55" s="94">
        <f>E51+E53+E52</f>
        <v>862.09999999999991</v>
      </c>
      <c r="F55" s="288">
        <f>F51+F53+F52</f>
        <v>629.1</v>
      </c>
      <c r="G55" s="94">
        <f t="shared" ref="G55" si="5">G51+G53+G52</f>
        <v>0</v>
      </c>
    </row>
    <row r="56" spans="1:7" s="23" customFormat="1" ht="24" customHeight="1" x14ac:dyDescent="0.25">
      <c r="A56" s="51"/>
      <c r="B56" s="464" t="s">
        <v>410</v>
      </c>
      <c r="C56" s="465"/>
      <c r="D56" s="105">
        <f>D29+D50+D55</f>
        <v>1341.6999999999998</v>
      </c>
      <c r="E56" s="288">
        <f>E29+E50+E55</f>
        <v>1341.6999999999998</v>
      </c>
      <c r="F56" s="288">
        <f>F29+F50+F55</f>
        <v>640.4</v>
      </c>
      <c r="G56" s="288">
        <f>G29+G50+G55</f>
        <v>0</v>
      </c>
    </row>
    <row r="57" spans="1:7" s="23" customFormat="1" ht="17.25" customHeight="1" x14ac:dyDescent="0.25">
      <c r="A57" s="83" t="s">
        <v>119</v>
      </c>
      <c r="B57" s="9" t="s">
        <v>285</v>
      </c>
      <c r="C57" s="9"/>
      <c r="D57" s="9"/>
      <c r="E57" s="9"/>
      <c r="F57" s="9"/>
      <c r="G57" s="36"/>
    </row>
    <row r="58" spans="1:7" ht="39.75" customHeight="1" x14ac:dyDescent="0.25">
      <c r="A58" s="82" t="s">
        <v>52</v>
      </c>
      <c r="B58" s="81" t="s">
        <v>394</v>
      </c>
      <c r="C58" s="468" t="s">
        <v>182</v>
      </c>
      <c r="D58" s="103">
        <f>E58</f>
        <v>73.8</v>
      </c>
      <c r="E58" s="102">
        <v>73.8</v>
      </c>
      <c r="F58" s="113">
        <v>2.8</v>
      </c>
      <c r="G58" s="14"/>
    </row>
    <row r="59" spans="1:7" ht="26.25" customHeight="1" x14ac:dyDescent="0.25">
      <c r="A59" s="82"/>
      <c r="B59" s="63" t="s">
        <v>82</v>
      </c>
      <c r="C59" s="468"/>
      <c r="D59" s="103">
        <f>E59</f>
        <v>2.8</v>
      </c>
      <c r="E59" s="102">
        <v>2.8</v>
      </c>
      <c r="F59" s="102">
        <v>2.8</v>
      </c>
      <c r="G59" s="14"/>
    </row>
    <row r="60" spans="1:7" ht="49.5" customHeight="1" x14ac:dyDescent="0.25">
      <c r="A60" s="82" t="s">
        <v>53</v>
      </c>
      <c r="B60" s="17" t="s">
        <v>404</v>
      </c>
      <c r="C60" s="466" t="s">
        <v>171</v>
      </c>
      <c r="D60" s="372">
        <v>83.3</v>
      </c>
      <c r="E60" s="373">
        <v>83.3</v>
      </c>
      <c r="F60" s="373">
        <v>18.2</v>
      </c>
      <c r="G60" s="363"/>
    </row>
    <row r="61" spans="1:7" ht="27" customHeight="1" x14ac:dyDescent="0.25">
      <c r="A61" s="82"/>
      <c r="B61" s="17" t="s">
        <v>82</v>
      </c>
      <c r="C61" s="467"/>
      <c r="D61" s="372">
        <v>3.3</v>
      </c>
      <c r="E61" s="373">
        <v>3.3</v>
      </c>
      <c r="F61" s="373">
        <v>3.2</v>
      </c>
      <c r="G61" s="363"/>
    </row>
    <row r="62" spans="1:7" ht="24" customHeight="1" x14ac:dyDescent="0.25">
      <c r="A62" s="51"/>
      <c r="B62" s="459" t="s">
        <v>111</v>
      </c>
      <c r="C62" s="460"/>
      <c r="D62" s="130">
        <f>D58+D60</f>
        <v>157.1</v>
      </c>
      <c r="E62" s="130">
        <f t="shared" ref="E62:G62" si="6">E58+E60</f>
        <v>157.1</v>
      </c>
      <c r="F62" s="130">
        <f t="shared" si="6"/>
        <v>21</v>
      </c>
      <c r="G62" s="130">
        <f t="shared" si="6"/>
        <v>0</v>
      </c>
    </row>
    <row r="63" spans="1:7" s="23" customFormat="1" ht="15.75" customHeight="1" x14ac:dyDescent="0.25">
      <c r="A63" s="83" t="s">
        <v>120</v>
      </c>
      <c r="B63" s="87" t="s">
        <v>79</v>
      </c>
      <c r="C63" s="9"/>
      <c r="D63" s="9"/>
      <c r="E63" s="9"/>
      <c r="F63" s="9"/>
      <c r="G63" s="36"/>
    </row>
    <row r="64" spans="1:7" ht="24" customHeight="1" x14ac:dyDescent="0.25">
      <c r="A64" s="82" t="s">
        <v>56</v>
      </c>
      <c r="B64" s="63" t="s">
        <v>181</v>
      </c>
      <c r="C64" s="447" t="s">
        <v>182</v>
      </c>
      <c r="D64" s="103">
        <f>E64</f>
        <v>147</v>
      </c>
      <c r="E64" s="102">
        <v>147</v>
      </c>
      <c r="F64" s="113">
        <v>137</v>
      </c>
      <c r="G64" s="14"/>
    </row>
    <row r="65" spans="1:7" ht="33.75" customHeight="1" x14ac:dyDescent="0.25">
      <c r="A65" s="82" t="s">
        <v>100</v>
      </c>
      <c r="B65" s="63" t="s">
        <v>257</v>
      </c>
      <c r="C65" s="448"/>
      <c r="D65" s="37">
        <f>E65</f>
        <v>3.5</v>
      </c>
      <c r="E65" s="14">
        <v>3.5</v>
      </c>
      <c r="F65" s="59"/>
      <c r="G65" s="14"/>
    </row>
    <row r="66" spans="1:7" ht="24" customHeight="1" x14ac:dyDescent="0.25">
      <c r="A66" s="82" t="s">
        <v>101</v>
      </c>
      <c r="B66" s="63" t="s">
        <v>80</v>
      </c>
      <c r="C66" s="448"/>
      <c r="D66" s="103">
        <f>E66</f>
        <v>144</v>
      </c>
      <c r="E66" s="102">
        <v>144</v>
      </c>
      <c r="F66" s="59"/>
      <c r="G66" s="14"/>
    </row>
    <row r="67" spans="1:7" ht="24" customHeight="1" x14ac:dyDescent="0.25">
      <c r="A67" s="82" t="s">
        <v>102</v>
      </c>
      <c r="B67" s="63" t="s">
        <v>81</v>
      </c>
      <c r="C67" s="449"/>
      <c r="D67" s="103">
        <f>E67</f>
        <v>52</v>
      </c>
      <c r="E67" s="102">
        <v>52</v>
      </c>
      <c r="F67" s="59"/>
      <c r="G67" s="14"/>
    </row>
    <row r="68" spans="1:7" ht="24" customHeight="1" x14ac:dyDescent="0.25">
      <c r="A68" s="51"/>
      <c r="B68" s="459" t="s">
        <v>114</v>
      </c>
      <c r="C68" s="460"/>
      <c r="D68" s="130">
        <f>D64+D65+D66+D67</f>
        <v>346.5</v>
      </c>
      <c r="E68" s="130">
        <f>E64+E65+E66+E67</f>
        <v>346.5</v>
      </c>
      <c r="F68" s="130">
        <f>F64+F65+F66+F67</f>
        <v>137</v>
      </c>
      <c r="G68" s="130">
        <f>G64+G65+G66+G67</f>
        <v>0</v>
      </c>
    </row>
    <row r="69" spans="1:7" s="23" customFormat="1" ht="18" customHeight="1" x14ac:dyDescent="0.25">
      <c r="A69" s="83" t="s">
        <v>121</v>
      </c>
      <c r="B69" s="87" t="s">
        <v>87</v>
      </c>
      <c r="C69" s="9"/>
      <c r="D69" s="9"/>
      <c r="E69" s="9"/>
      <c r="F69" s="9"/>
      <c r="G69" s="36"/>
    </row>
    <row r="70" spans="1:7" s="23" customFormat="1" ht="39" customHeight="1" x14ac:dyDescent="0.25">
      <c r="A70" s="82" t="s">
        <v>57</v>
      </c>
      <c r="B70" s="57" t="s">
        <v>344</v>
      </c>
      <c r="C70" s="456" t="s">
        <v>172</v>
      </c>
      <c r="D70" s="38">
        <f>E70</f>
        <v>165.3</v>
      </c>
      <c r="E70" s="381">
        <v>165.3</v>
      </c>
      <c r="F70" s="226">
        <v>138.6</v>
      </c>
      <c r="G70" s="37"/>
    </row>
    <row r="71" spans="1:7" s="23" customFormat="1" ht="49.5" customHeight="1" x14ac:dyDescent="0.25">
      <c r="A71" s="82" t="s">
        <v>58</v>
      </c>
      <c r="B71" s="57" t="s">
        <v>345</v>
      </c>
      <c r="C71" s="457"/>
      <c r="D71" s="38">
        <f>E71</f>
        <v>87.8</v>
      </c>
      <c r="E71" s="222">
        <v>87.8</v>
      </c>
      <c r="F71" s="227">
        <v>69.5</v>
      </c>
      <c r="G71" s="40"/>
    </row>
    <row r="72" spans="1:7" s="23" customFormat="1" ht="63" customHeight="1" x14ac:dyDescent="0.25">
      <c r="A72" s="82" t="s">
        <v>59</v>
      </c>
      <c r="B72" s="57" t="s">
        <v>374</v>
      </c>
      <c r="C72" s="458"/>
      <c r="D72" s="39">
        <f>E72</f>
        <v>38.799999999999997</v>
      </c>
      <c r="E72" s="222">
        <v>38.799999999999997</v>
      </c>
      <c r="F72" s="227"/>
      <c r="G72" s="40"/>
    </row>
    <row r="73" spans="1:7" s="23" customFormat="1" ht="24" customHeight="1" x14ac:dyDescent="0.25">
      <c r="A73" s="51"/>
      <c r="B73" s="459" t="s">
        <v>111</v>
      </c>
      <c r="C73" s="460"/>
      <c r="D73" s="131">
        <f>SUM(D70:D72)</f>
        <v>291.90000000000003</v>
      </c>
      <c r="E73" s="131">
        <f>SUM(E70:E72)</f>
        <v>291.90000000000003</v>
      </c>
      <c r="F73" s="130">
        <f>SUM(F70:F72)</f>
        <v>208.1</v>
      </c>
      <c r="G73" s="131">
        <f>SUM(G70:G72)</f>
        <v>0</v>
      </c>
    </row>
    <row r="74" spans="1:7" s="23" customFormat="1" ht="15.75" customHeight="1" x14ac:dyDescent="0.25">
      <c r="A74" s="83" t="s">
        <v>122</v>
      </c>
      <c r="B74" s="36" t="s">
        <v>207</v>
      </c>
      <c r="C74" s="92"/>
      <c r="D74" s="37"/>
      <c r="E74" s="37"/>
      <c r="F74" s="37"/>
      <c r="G74" s="37"/>
    </row>
    <row r="75" spans="1:7" s="23" customFormat="1" ht="38.25" customHeight="1" x14ac:dyDescent="0.25">
      <c r="A75" s="82" t="s">
        <v>65</v>
      </c>
      <c r="B75" s="63" t="s">
        <v>230</v>
      </c>
      <c r="C75" s="275" t="s">
        <v>182</v>
      </c>
      <c r="D75" s="37">
        <f>E75</f>
        <v>2.4</v>
      </c>
      <c r="E75" s="14">
        <v>2.4</v>
      </c>
      <c r="F75" s="14"/>
      <c r="G75" s="37"/>
    </row>
    <row r="76" spans="1:7" s="23" customFormat="1" ht="24" customHeight="1" x14ac:dyDescent="0.25">
      <c r="A76" s="51"/>
      <c r="B76" s="99" t="s">
        <v>111</v>
      </c>
      <c r="C76" s="129"/>
      <c r="D76" s="94">
        <f>SUM(D75)</f>
        <v>2.4</v>
      </c>
      <c r="E76" s="94">
        <f>SUM(E75)</f>
        <v>2.4</v>
      </c>
      <c r="F76" s="94">
        <f>F75</f>
        <v>0</v>
      </c>
      <c r="G76" s="94">
        <f>G75</f>
        <v>0</v>
      </c>
    </row>
    <row r="77" spans="1:7" s="23" customFormat="1" ht="15.75" customHeight="1" x14ac:dyDescent="0.25">
      <c r="A77" s="80" t="s">
        <v>123</v>
      </c>
      <c r="B77" s="96" t="s">
        <v>129</v>
      </c>
      <c r="C77" s="104"/>
      <c r="D77" s="104"/>
      <c r="E77" s="104"/>
      <c r="F77" s="107"/>
      <c r="G77" s="37"/>
    </row>
    <row r="78" spans="1:7" s="23" customFormat="1" ht="33" customHeight="1" x14ac:dyDescent="0.25">
      <c r="A78" s="86" t="s">
        <v>139</v>
      </c>
      <c r="B78" s="63" t="s">
        <v>346</v>
      </c>
      <c r="C78" s="67" t="s">
        <v>182</v>
      </c>
      <c r="D78" s="103">
        <f>E78+G78</f>
        <v>16.100000000000001</v>
      </c>
      <c r="E78" s="102">
        <v>16.100000000000001</v>
      </c>
      <c r="F78" s="69"/>
      <c r="G78" s="37"/>
    </row>
    <row r="79" spans="1:7" s="23" customFormat="1" ht="24" customHeight="1" x14ac:dyDescent="0.25">
      <c r="A79" s="120"/>
      <c r="B79" s="73" t="s">
        <v>111</v>
      </c>
      <c r="C79" s="116"/>
      <c r="D79" s="288">
        <f>SUM(D78)</f>
        <v>16.100000000000001</v>
      </c>
      <c r="E79" s="288">
        <f>SUM(E78)</f>
        <v>16.100000000000001</v>
      </c>
      <c r="F79" s="116">
        <f>SUM(F78)</f>
        <v>0</v>
      </c>
      <c r="G79" s="116">
        <f>SUM(G78)</f>
        <v>0</v>
      </c>
    </row>
    <row r="80" spans="1:7" s="23" customFormat="1" ht="40.5" customHeight="1" x14ac:dyDescent="0.25">
      <c r="A80" s="461" t="s">
        <v>88</v>
      </c>
      <c r="B80" s="462"/>
      <c r="C80" s="463"/>
      <c r="D80" s="106">
        <f>D27+D56+D62+D68+D73+D76+D79</f>
        <v>2937.6</v>
      </c>
      <c r="E80" s="106">
        <f t="shared" ref="E80:G80" si="7">E27+E56+E62+E68+E73+E76+E79</f>
        <v>2937.6</v>
      </c>
      <c r="F80" s="106">
        <f t="shared" si="7"/>
        <v>1716</v>
      </c>
      <c r="G80" s="106">
        <f t="shared" si="7"/>
        <v>0</v>
      </c>
    </row>
    <row r="81" spans="1:7" s="23" customFormat="1" ht="36.75" customHeight="1" x14ac:dyDescent="0.25">
      <c r="A81" s="451" t="s">
        <v>89</v>
      </c>
      <c r="B81" s="452"/>
      <c r="C81" s="452"/>
      <c r="D81" s="452"/>
      <c r="E81" s="452"/>
      <c r="F81" s="452"/>
      <c r="G81" s="453"/>
    </row>
    <row r="82" spans="1:7" ht="15.75" customHeight="1" x14ac:dyDescent="0.25">
      <c r="A82" s="83" t="s">
        <v>124</v>
      </c>
      <c r="B82" s="454" t="s">
        <v>158</v>
      </c>
      <c r="C82" s="454"/>
      <c r="D82" s="454"/>
      <c r="E82" s="454"/>
      <c r="F82" s="454"/>
      <c r="G82" s="455"/>
    </row>
    <row r="83" spans="1:7" ht="37.5" customHeight="1" x14ac:dyDescent="0.25">
      <c r="A83" s="82" t="s">
        <v>140</v>
      </c>
      <c r="B83" s="57" t="s">
        <v>90</v>
      </c>
      <c r="C83" s="274" t="s">
        <v>198</v>
      </c>
      <c r="D83" s="103">
        <f>E83+G83</f>
        <v>20.3</v>
      </c>
      <c r="E83" s="59">
        <v>20.3</v>
      </c>
      <c r="F83" s="279">
        <v>6</v>
      </c>
      <c r="G83" s="14"/>
    </row>
    <row r="84" spans="1:7" ht="51.75" customHeight="1" x14ac:dyDescent="0.25">
      <c r="A84" s="82" t="s">
        <v>141</v>
      </c>
      <c r="B84" s="57" t="s">
        <v>91</v>
      </c>
      <c r="C84" s="294" t="s">
        <v>254</v>
      </c>
      <c r="D84" s="103">
        <f>E84+G84</f>
        <v>301.5</v>
      </c>
      <c r="E84" s="59">
        <v>301.5</v>
      </c>
      <c r="F84" s="279">
        <v>217.7</v>
      </c>
      <c r="G84" s="14"/>
    </row>
    <row r="85" spans="1:7" ht="24" customHeight="1" x14ac:dyDescent="0.25">
      <c r="A85" s="51"/>
      <c r="B85" s="68" t="s">
        <v>114</v>
      </c>
      <c r="C85" s="98"/>
      <c r="D85" s="105">
        <f>SUM(D83:D84)</f>
        <v>321.8</v>
      </c>
      <c r="E85" s="105">
        <f>SUM(E83:E84)</f>
        <v>321.8</v>
      </c>
      <c r="F85" s="105">
        <f>SUM(F83:F84)</f>
        <v>223.7</v>
      </c>
      <c r="G85" s="94">
        <f>SUM(G83:G84)</f>
        <v>0</v>
      </c>
    </row>
    <row r="86" spans="1:7" s="23" customFormat="1" ht="15.75" customHeight="1" x14ac:dyDescent="0.25">
      <c r="A86" s="87" t="s">
        <v>95</v>
      </c>
      <c r="B86" s="9"/>
      <c r="C86" s="9"/>
      <c r="D86" s="9"/>
      <c r="E86" s="9"/>
      <c r="F86" s="9"/>
      <c r="G86" s="36"/>
    </row>
    <row r="87" spans="1:7" s="23" customFormat="1" ht="24" customHeight="1" x14ac:dyDescent="0.25">
      <c r="A87" s="83" t="s">
        <v>125</v>
      </c>
      <c r="B87" s="444" t="s">
        <v>199</v>
      </c>
      <c r="C87" s="445"/>
      <c r="D87" s="445"/>
      <c r="E87" s="445"/>
      <c r="F87" s="445"/>
      <c r="G87" s="446"/>
    </row>
    <row r="88" spans="1:7" s="23" customFormat="1" ht="35.25" customHeight="1" x14ac:dyDescent="0.25">
      <c r="A88" s="82" t="s">
        <v>142</v>
      </c>
      <c r="B88" s="198" t="s">
        <v>232</v>
      </c>
      <c r="C88" s="232" t="s">
        <v>182</v>
      </c>
      <c r="D88" s="103">
        <f>E88+G88</f>
        <v>1309.2</v>
      </c>
      <c r="E88" s="102">
        <v>523.70000000000005</v>
      </c>
      <c r="F88" s="14"/>
      <c r="G88" s="102">
        <v>785.5</v>
      </c>
    </row>
    <row r="89" spans="1:7" s="23" customFormat="1" ht="24" customHeight="1" x14ac:dyDescent="0.25">
      <c r="A89" s="51"/>
      <c r="B89" s="98" t="s">
        <v>114</v>
      </c>
      <c r="C89" s="229"/>
      <c r="D89" s="105">
        <f>SUM(D87:D88)</f>
        <v>1309.2</v>
      </c>
      <c r="E89" s="105">
        <f>SUM(E87:E88)</f>
        <v>523.70000000000005</v>
      </c>
      <c r="F89" s="105">
        <f>SUM(F87:F88)</f>
        <v>0</v>
      </c>
      <c r="G89" s="105">
        <f>SUM(G88)</f>
        <v>785.5</v>
      </c>
    </row>
    <row r="90" spans="1:7" ht="24" customHeight="1" x14ac:dyDescent="0.25">
      <c r="A90" s="99" t="s">
        <v>185</v>
      </c>
      <c r="B90" s="99"/>
      <c r="C90" s="100"/>
      <c r="D90" s="105">
        <f>D89</f>
        <v>1309.2</v>
      </c>
      <c r="E90" s="288">
        <f t="shared" ref="E90:G90" si="8">E89</f>
        <v>523.70000000000005</v>
      </c>
      <c r="F90" s="288">
        <f t="shared" si="8"/>
        <v>0</v>
      </c>
      <c r="G90" s="288">
        <f t="shared" si="8"/>
        <v>785.5</v>
      </c>
    </row>
    <row r="91" spans="1:7" ht="24" customHeight="1" x14ac:dyDescent="0.25">
      <c r="A91" s="477" t="s">
        <v>246</v>
      </c>
      <c r="B91" s="445"/>
      <c r="C91" s="445"/>
      <c r="D91" s="445"/>
      <c r="E91" s="445"/>
      <c r="F91" s="445"/>
      <c r="G91" s="446"/>
    </row>
    <row r="92" spans="1:7" ht="24" customHeight="1" x14ac:dyDescent="0.25">
      <c r="A92" s="83" t="s">
        <v>126</v>
      </c>
      <c r="B92" s="444" t="s">
        <v>14</v>
      </c>
      <c r="C92" s="445"/>
      <c r="D92" s="445"/>
      <c r="E92" s="445"/>
      <c r="F92" s="445"/>
      <c r="G92" s="446"/>
    </row>
    <row r="93" spans="1:7" s="23" customFormat="1" ht="30" customHeight="1" x14ac:dyDescent="0.25">
      <c r="A93" s="82" t="s">
        <v>143</v>
      </c>
      <c r="B93" s="289" t="s">
        <v>273</v>
      </c>
      <c r="C93" s="476"/>
      <c r="D93" s="304">
        <f>E93+G93</f>
        <v>11.8</v>
      </c>
      <c r="E93" s="102"/>
      <c r="F93" s="7"/>
      <c r="G93" s="102">
        <v>11.8</v>
      </c>
    </row>
    <row r="94" spans="1:7" s="23" customFormat="1" ht="30" customHeight="1" x14ac:dyDescent="0.25">
      <c r="A94" s="82" t="s">
        <v>407</v>
      </c>
      <c r="B94" s="17" t="s">
        <v>276</v>
      </c>
      <c r="C94" s="476"/>
      <c r="D94" s="304">
        <f t="shared" ref="D94:D96" si="9">E94+G94</f>
        <v>0</v>
      </c>
      <c r="E94" s="102"/>
      <c r="F94" s="7"/>
      <c r="G94" s="14"/>
    </row>
    <row r="95" spans="1:7" s="23" customFormat="1" ht="45.75" customHeight="1" x14ac:dyDescent="0.25">
      <c r="A95" s="82" t="s">
        <v>408</v>
      </c>
      <c r="B95" s="17" t="s">
        <v>280</v>
      </c>
      <c r="C95" s="476"/>
      <c r="D95" s="304">
        <f t="shared" si="9"/>
        <v>103</v>
      </c>
      <c r="E95" s="102"/>
      <c r="F95" s="7"/>
      <c r="G95" s="102">
        <v>103</v>
      </c>
    </row>
    <row r="96" spans="1:7" s="23" customFormat="1" ht="30" customHeight="1" x14ac:dyDescent="0.25">
      <c r="A96" s="82" t="s">
        <v>409</v>
      </c>
      <c r="B96" s="71" t="s">
        <v>277</v>
      </c>
      <c r="C96" s="476"/>
      <c r="D96" s="304">
        <f t="shared" si="9"/>
        <v>140.4</v>
      </c>
      <c r="E96" s="102">
        <v>140.4</v>
      </c>
      <c r="F96" s="7"/>
      <c r="G96" s="102"/>
    </row>
    <row r="97" spans="1:9" s="23" customFormat="1" ht="24" customHeight="1" x14ac:dyDescent="0.25">
      <c r="A97" s="129"/>
      <c r="B97" s="99" t="s">
        <v>111</v>
      </c>
      <c r="C97" s="129"/>
      <c r="D97" s="105">
        <f>SUM(D93:D96)</f>
        <v>255.2</v>
      </c>
      <c r="E97" s="288">
        <f t="shared" ref="E97:G97" si="10">SUM(E93:E96)</f>
        <v>140.4</v>
      </c>
      <c r="F97" s="288">
        <f t="shared" si="10"/>
        <v>0</v>
      </c>
      <c r="G97" s="288">
        <f t="shared" si="10"/>
        <v>114.8</v>
      </c>
    </row>
    <row r="98" spans="1:9" s="23" customFormat="1" ht="24" customHeight="1" x14ac:dyDescent="0.25">
      <c r="A98" s="87" t="s">
        <v>350</v>
      </c>
      <c r="B98" s="335"/>
      <c r="C98" s="335"/>
      <c r="D98" s="336"/>
      <c r="E98" s="336"/>
      <c r="F98" s="336"/>
      <c r="G98" s="337"/>
    </row>
    <row r="99" spans="1:9" s="23" customFormat="1" ht="24" customHeight="1" x14ac:dyDescent="0.25">
      <c r="A99" s="83" t="s">
        <v>127</v>
      </c>
      <c r="B99" s="87" t="s">
        <v>395</v>
      </c>
      <c r="C99" s="371"/>
      <c r="D99" s="371"/>
      <c r="E99" s="371"/>
      <c r="F99" s="371"/>
      <c r="G99" s="36"/>
    </row>
    <row r="100" spans="1:9" s="23" customFormat="1" ht="55.5" customHeight="1" x14ac:dyDescent="0.25">
      <c r="A100" s="482" t="s">
        <v>144</v>
      </c>
      <c r="B100" s="480" t="s">
        <v>388</v>
      </c>
      <c r="C100" s="367" t="s">
        <v>161</v>
      </c>
      <c r="D100" s="37">
        <f>E100</f>
        <v>26.8</v>
      </c>
      <c r="E100" s="14">
        <v>26.8</v>
      </c>
      <c r="F100" s="271">
        <v>26.3</v>
      </c>
      <c r="G100" s="14"/>
    </row>
    <row r="101" spans="1:9" s="23" customFormat="1" ht="89.25" customHeight="1" x14ac:dyDescent="0.25">
      <c r="A101" s="483"/>
      <c r="B101" s="481"/>
      <c r="C101" s="374" t="s">
        <v>247</v>
      </c>
      <c r="D101" s="37">
        <f>E101</f>
        <v>8.3000000000000007</v>
      </c>
      <c r="E101" s="14">
        <v>8.3000000000000007</v>
      </c>
      <c r="F101" s="279">
        <v>8.1999999999999993</v>
      </c>
      <c r="G101" s="14"/>
    </row>
    <row r="102" spans="1:9" s="23" customFormat="1" ht="24" customHeight="1" x14ac:dyDescent="0.25">
      <c r="A102" s="291"/>
      <c r="B102" s="459" t="s">
        <v>114</v>
      </c>
      <c r="C102" s="460"/>
      <c r="D102" s="130">
        <f>D100+D101</f>
        <v>35.1</v>
      </c>
      <c r="E102" s="130">
        <f t="shared" ref="E102:G102" si="11">E100+E101</f>
        <v>35.1</v>
      </c>
      <c r="F102" s="130">
        <f t="shared" si="11"/>
        <v>34.5</v>
      </c>
      <c r="G102" s="130">
        <f t="shared" si="11"/>
        <v>0</v>
      </c>
    </row>
    <row r="103" spans="1:9" ht="24" customHeight="1" x14ac:dyDescent="0.25">
      <c r="A103" s="83" t="s">
        <v>223</v>
      </c>
      <c r="B103" s="87" t="s">
        <v>131</v>
      </c>
      <c r="C103" s="334"/>
      <c r="D103" s="334"/>
      <c r="E103" s="334"/>
      <c r="F103" s="334"/>
      <c r="G103" s="36"/>
      <c r="I103" s="228"/>
    </row>
    <row r="104" spans="1:9" ht="57" customHeight="1" x14ac:dyDescent="0.25">
      <c r="A104" s="82" t="s">
        <v>146</v>
      </c>
      <c r="B104" s="63" t="s">
        <v>390</v>
      </c>
      <c r="C104" s="333" t="s">
        <v>182</v>
      </c>
      <c r="D104" s="37">
        <f>E104</f>
        <v>11.6</v>
      </c>
      <c r="E104" s="14">
        <v>11.6</v>
      </c>
      <c r="F104" s="271"/>
      <c r="G104" s="14"/>
    </row>
    <row r="105" spans="1:9" s="23" customFormat="1" ht="24.75" customHeight="1" x14ac:dyDescent="0.25">
      <c r="A105" s="291"/>
      <c r="B105" s="459" t="s">
        <v>114</v>
      </c>
      <c r="C105" s="460"/>
      <c r="D105" s="130">
        <f>D104</f>
        <v>11.6</v>
      </c>
      <c r="E105" s="130">
        <f>E104</f>
        <v>11.6</v>
      </c>
      <c r="F105" s="130">
        <f>F104</f>
        <v>0</v>
      </c>
      <c r="G105" s="130"/>
    </row>
    <row r="106" spans="1:9" s="23" customFormat="1" ht="24.75" customHeight="1" x14ac:dyDescent="0.25">
      <c r="A106" s="375" t="s">
        <v>396</v>
      </c>
      <c r="B106" s="368"/>
      <c r="C106" s="369"/>
      <c r="D106" s="130">
        <f>D105+D102</f>
        <v>46.7</v>
      </c>
      <c r="E106" s="130">
        <f t="shared" ref="E106:G106" si="12">E105+E102</f>
        <v>46.7</v>
      </c>
      <c r="F106" s="130">
        <f t="shared" si="12"/>
        <v>34.5</v>
      </c>
      <c r="G106" s="130">
        <f t="shared" si="12"/>
        <v>0</v>
      </c>
    </row>
    <row r="107" spans="1:9" s="23" customFormat="1" ht="24" customHeight="1" x14ac:dyDescent="0.25">
      <c r="A107" s="338" t="s">
        <v>351</v>
      </c>
      <c r="B107" s="339"/>
      <c r="C107" s="340"/>
      <c r="D107" s="337"/>
      <c r="E107" s="337"/>
      <c r="F107" s="337"/>
      <c r="G107" s="337"/>
    </row>
    <row r="108" spans="1:9" s="23" customFormat="1" ht="24" customHeight="1" x14ac:dyDescent="0.25">
      <c r="A108" s="83" t="s">
        <v>358</v>
      </c>
      <c r="B108" s="451" t="s">
        <v>14</v>
      </c>
      <c r="C108" s="445"/>
      <c r="D108" s="445"/>
      <c r="E108" s="445"/>
      <c r="F108" s="445"/>
      <c r="G108" s="446"/>
    </row>
    <row r="109" spans="1:9" s="23" customFormat="1" ht="31.5" customHeight="1" x14ac:dyDescent="0.25">
      <c r="A109" s="82" t="s">
        <v>359</v>
      </c>
      <c r="B109" s="17" t="s">
        <v>352</v>
      </c>
      <c r="C109" s="478"/>
      <c r="D109" s="337">
        <f t="shared" ref="D109:D115" si="13">G109+E109</f>
        <v>341</v>
      </c>
      <c r="E109" s="337"/>
      <c r="F109" s="337"/>
      <c r="G109" s="341">
        <v>341</v>
      </c>
    </row>
    <row r="110" spans="1:9" s="23" customFormat="1" ht="33" customHeight="1" x14ac:dyDescent="0.25">
      <c r="A110" s="82" t="s">
        <v>360</v>
      </c>
      <c r="B110" s="17" t="s">
        <v>273</v>
      </c>
      <c r="C110" s="478"/>
      <c r="D110" s="337">
        <f t="shared" si="13"/>
        <v>28.3</v>
      </c>
      <c r="E110" s="337"/>
      <c r="F110" s="337"/>
      <c r="G110" s="341">
        <v>28.3</v>
      </c>
    </row>
    <row r="111" spans="1:9" s="23" customFormat="1" ht="31.5" customHeight="1" x14ac:dyDescent="0.25">
      <c r="A111" s="82" t="s">
        <v>400</v>
      </c>
      <c r="B111" s="17" t="s">
        <v>353</v>
      </c>
      <c r="C111" s="478"/>
      <c r="D111" s="337">
        <f t="shared" si="13"/>
        <v>16.7</v>
      </c>
      <c r="E111" s="337"/>
      <c r="F111" s="337"/>
      <c r="G111" s="341">
        <v>16.7</v>
      </c>
    </row>
    <row r="112" spans="1:9" s="23" customFormat="1" ht="30.75" customHeight="1" x14ac:dyDescent="0.25">
      <c r="A112" s="82" t="s">
        <v>401</v>
      </c>
      <c r="B112" s="17" t="s">
        <v>355</v>
      </c>
      <c r="C112" s="478"/>
      <c r="D112" s="337">
        <f t="shared" si="13"/>
        <v>66.8</v>
      </c>
      <c r="E112" s="337"/>
      <c r="F112" s="337"/>
      <c r="G112" s="341">
        <v>66.8</v>
      </c>
    </row>
    <row r="113" spans="1:7" s="23" customFormat="1" ht="30.75" customHeight="1" x14ac:dyDescent="0.25">
      <c r="A113" s="82" t="s">
        <v>402</v>
      </c>
      <c r="B113" s="290" t="s">
        <v>354</v>
      </c>
      <c r="C113" s="478"/>
      <c r="D113" s="337">
        <f t="shared" si="13"/>
        <v>80.3</v>
      </c>
      <c r="E113" s="337"/>
      <c r="F113" s="337"/>
      <c r="G113" s="341">
        <v>80.3</v>
      </c>
    </row>
    <row r="114" spans="1:7" s="23" customFormat="1" ht="30.75" customHeight="1" x14ac:dyDescent="0.25">
      <c r="A114" s="82" t="s">
        <v>403</v>
      </c>
      <c r="B114" s="290" t="s">
        <v>406</v>
      </c>
      <c r="C114" s="478"/>
      <c r="D114" s="337">
        <f t="shared" si="13"/>
        <v>8.4</v>
      </c>
      <c r="E114" s="337"/>
      <c r="F114" s="337"/>
      <c r="G114" s="341">
        <v>8.4</v>
      </c>
    </row>
    <row r="115" spans="1:7" s="23" customFormat="1" ht="49.5" customHeight="1" x14ac:dyDescent="0.25">
      <c r="A115" s="82" t="s">
        <v>405</v>
      </c>
      <c r="B115" s="290" t="s">
        <v>338</v>
      </c>
      <c r="C115" s="479"/>
      <c r="D115" s="337">
        <f t="shared" si="13"/>
        <v>44.5</v>
      </c>
      <c r="E115" s="337"/>
      <c r="F115" s="337"/>
      <c r="G115" s="341">
        <v>44.5</v>
      </c>
    </row>
    <row r="116" spans="1:7" s="23" customFormat="1" ht="24" customHeight="1" x14ac:dyDescent="0.25">
      <c r="A116" s="291"/>
      <c r="B116" s="459" t="s">
        <v>114</v>
      </c>
      <c r="C116" s="460"/>
      <c r="D116" s="130">
        <f>SUM(D109:D115)</f>
        <v>586</v>
      </c>
      <c r="E116" s="130">
        <f t="shared" ref="E116:G116" si="14">SUM(E109:E115)</f>
        <v>0</v>
      </c>
      <c r="F116" s="130">
        <f t="shared" si="14"/>
        <v>0</v>
      </c>
      <c r="G116" s="130">
        <f t="shared" si="14"/>
        <v>586</v>
      </c>
    </row>
    <row r="117" spans="1:7" s="23" customFormat="1" ht="24" customHeight="1" x14ac:dyDescent="0.25">
      <c r="A117" s="432" t="s">
        <v>133</v>
      </c>
      <c r="B117" s="432"/>
      <c r="C117" s="133"/>
      <c r="D117" s="106">
        <f>D116+D106+D97+D90+D85+D80</f>
        <v>5456.5</v>
      </c>
      <c r="E117" s="106">
        <f t="shared" ref="E117:G117" si="15">E116+E106+E97+E90+E85+E80</f>
        <v>3970.2</v>
      </c>
      <c r="F117" s="106">
        <f>F116+F106+F97+F90+F85+F80</f>
        <v>1974.2</v>
      </c>
      <c r="G117" s="106">
        <f t="shared" si="15"/>
        <v>1486.3</v>
      </c>
    </row>
    <row r="118" spans="1:7" ht="15.75" customHeight="1" x14ac:dyDescent="0.25">
      <c r="C118" s="3"/>
      <c r="D118" s="128"/>
      <c r="E118" s="114"/>
      <c r="F118" s="114"/>
      <c r="G118" s="114"/>
    </row>
    <row r="119" spans="1:7" x14ac:dyDescent="0.25">
      <c r="A119" s="354"/>
      <c r="B119" s="354"/>
      <c r="C119" s="354"/>
      <c r="D119" s="355"/>
      <c r="E119" s="119"/>
      <c r="F119" s="119"/>
      <c r="G119" s="119"/>
    </row>
    <row r="120" spans="1:7" x14ac:dyDescent="0.25">
      <c r="D120" s="128"/>
    </row>
  </sheetData>
  <mergeCells count="39">
    <mergeCell ref="A117:B117"/>
    <mergeCell ref="C93:C96"/>
    <mergeCell ref="A91:G91"/>
    <mergeCell ref="B92:G92"/>
    <mergeCell ref="B105:C105"/>
    <mergeCell ref="B108:G108"/>
    <mergeCell ref="C109:C115"/>
    <mergeCell ref="B116:C116"/>
    <mergeCell ref="B102:C102"/>
    <mergeCell ref="B100:B101"/>
    <mergeCell ref="A100:A101"/>
    <mergeCell ref="B5:G5"/>
    <mergeCell ref="B6:F6"/>
    <mergeCell ref="E8:G8"/>
    <mergeCell ref="E9:F9"/>
    <mergeCell ref="G9:G10"/>
    <mergeCell ref="A8:A10"/>
    <mergeCell ref="B8:B10"/>
    <mergeCell ref="C8:C10"/>
    <mergeCell ref="D8:D10"/>
    <mergeCell ref="B62:C62"/>
    <mergeCell ref="B12:G12"/>
    <mergeCell ref="B27:C27"/>
    <mergeCell ref="C29:C30"/>
    <mergeCell ref="C13:C24"/>
    <mergeCell ref="B87:G87"/>
    <mergeCell ref="C64:C67"/>
    <mergeCell ref="C31:C32"/>
    <mergeCell ref="A81:G81"/>
    <mergeCell ref="B82:G82"/>
    <mergeCell ref="C70:C72"/>
    <mergeCell ref="B73:C73"/>
    <mergeCell ref="C53:C54"/>
    <mergeCell ref="B55:C55"/>
    <mergeCell ref="A80:C80"/>
    <mergeCell ref="B68:C68"/>
    <mergeCell ref="B56:C56"/>
    <mergeCell ref="C60:C61"/>
    <mergeCell ref="C58:C59"/>
  </mergeCells>
  <phoneticPr fontId="10" type="noConversion"/>
  <pageMargins left="0" right="0" top="0" bottom="0" header="0" footer="0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1"/>
  <sheetViews>
    <sheetView showZeros="0" topLeftCell="A46" workbookViewId="0">
      <selection activeCell="E48" sqref="E48"/>
    </sheetView>
  </sheetViews>
  <sheetFormatPr defaultColWidth="9.140625" defaultRowHeight="29.25" customHeight="1" x14ac:dyDescent="0.25"/>
  <cols>
    <col min="1" max="1" width="5.42578125" style="4" customWidth="1"/>
    <col min="2" max="2" width="33.85546875" style="4" customWidth="1"/>
    <col min="3" max="3" width="13.28515625" style="2" customWidth="1"/>
    <col min="4" max="4" width="11.5703125" style="4" customWidth="1"/>
    <col min="5" max="5" width="13.140625" style="11" customWidth="1"/>
    <col min="6" max="6" width="16.28515625" style="11" customWidth="1"/>
    <col min="7" max="16384" width="9.140625" style="4"/>
  </cols>
  <sheetData>
    <row r="1" spans="1:6" ht="24" customHeight="1" x14ac:dyDescent="0.25">
      <c r="D1" s="4" t="s">
        <v>115</v>
      </c>
    </row>
    <row r="2" spans="1:6" ht="19.5" customHeight="1" x14ac:dyDescent="0.25">
      <c r="D2" s="4" t="s">
        <v>206</v>
      </c>
    </row>
    <row r="3" spans="1:6" ht="20.25" customHeight="1" x14ac:dyDescent="0.25">
      <c r="D3" s="4" t="s">
        <v>367</v>
      </c>
    </row>
    <row r="4" spans="1:6" ht="16.5" customHeight="1" x14ac:dyDescent="0.25"/>
    <row r="5" spans="1:6" ht="20.25" customHeight="1" x14ac:dyDescent="0.25">
      <c r="B5" s="43" t="s">
        <v>368</v>
      </c>
      <c r="C5" s="77"/>
      <c r="D5" s="43"/>
      <c r="E5" s="43"/>
      <c r="F5" s="43"/>
    </row>
    <row r="6" spans="1:6" ht="21.75" customHeight="1" x14ac:dyDescent="0.25">
      <c r="A6" s="394" t="s">
        <v>94</v>
      </c>
      <c r="B6" s="394"/>
      <c r="C6" s="394"/>
      <c r="D6" s="394"/>
      <c r="E6" s="394"/>
      <c r="F6" s="394"/>
    </row>
    <row r="7" spans="1:6" ht="16.5" customHeight="1" x14ac:dyDescent="0.25">
      <c r="C7" s="70"/>
      <c r="D7" s="12"/>
      <c r="E7" s="12"/>
      <c r="F7" s="119" t="s">
        <v>92</v>
      </c>
    </row>
    <row r="8" spans="1:6" ht="19.5" customHeight="1" x14ac:dyDescent="0.25">
      <c r="A8" s="488" t="s">
        <v>366</v>
      </c>
      <c r="B8" s="398" t="s">
        <v>157</v>
      </c>
      <c r="C8" s="491" t="s">
        <v>111</v>
      </c>
      <c r="D8" s="494" t="s">
        <v>202</v>
      </c>
      <c r="E8" s="495"/>
      <c r="F8" s="496"/>
    </row>
    <row r="9" spans="1:6" ht="23.25" customHeight="1" x14ac:dyDescent="0.25">
      <c r="A9" s="489"/>
      <c r="B9" s="399"/>
      <c r="C9" s="492"/>
      <c r="D9" s="484" t="s">
        <v>203</v>
      </c>
      <c r="E9" s="485"/>
      <c r="F9" s="486" t="s">
        <v>204</v>
      </c>
    </row>
    <row r="10" spans="1:6" ht="29.25" customHeight="1" x14ac:dyDescent="0.25">
      <c r="A10" s="490"/>
      <c r="B10" s="400"/>
      <c r="C10" s="493"/>
      <c r="D10" s="18" t="s">
        <v>180</v>
      </c>
      <c r="E10" s="19" t="s">
        <v>205</v>
      </c>
      <c r="F10" s="487"/>
    </row>
    <row r="11" spans="1:6" ht="29.25" customHeight="1" x14ac:dyDescent="0.25">
      <c r="A11" s="257" t="s">
        <v>116</v>
      </c>
      <c r="B11" s="9" t="s">
        <v>158</v>
      </c>
      <c r="C11" s="193"/>
      <c r="D11" s="75"/>
      <c r="E11" s="75"/>
      <c r="F11" s="75"/>
    </row>
    <row r="12" spans="1:6" ht="37.5" customHeight="1" x14ac:dyDescent="0.25">
      <c r="A12" s="258" t="s">
        <v>106</v>
      </c>
      <c r="B12" s="63" t="s">
        <v>176</v>
      </c>
      <c r="C12" s="103">
        <f>D12+F12</f>
        <v>77.7</v>
      </c>
      <c r="D12" s="102">
        <v>77.7</v>
      </c>
      <c r="E12" s="102"/>
      <c r="F12" s="102"/>
    </row>
    <row r="13" spans="1:6" ht="29.25" customHeight="1" x14ac:dyDescent="0.25">
      <c r="A13" s="258" t="s">
        <v>19</v>
      </c>
      <c r="B13" s="63" t="s">
        <v>3</v>
      </c>
      <c r="C13" s="103">
        <f t="shared" ref="C13:C29" si="0">D13+F13</f>
        <v>74.2</v>
      </c>
      <c r="D13" s="102">
        <v>66.2</v>
      </c>
      <c r="E13" s="102"/>
      <c r="F13" s="102">
        <v>8</v>
      </c>
    </row>
    <row r="14" spans="1:6" ht="29.25" customHeight="1" x14ac:dyDescent="0.25">
      <c r="A14" s="258" t="s">
        <v>20</v>
      </c>
      <c r="B14" s="63" t="s">
        <v>112</v>
      </c>
      <c r="C14" s="103">
        <f t="shared" si="0"/>
        <v>22.7</v>
      </c>
      <c r="D14" s="102">
        <v>22.7</v>
      </c>
      <c r="E14" s="102"/>
      <c r="F14" s="103"/>
    </row>
    <row r="15" spans="1:6" ht="29.25" customHeight="1" x14ac:dyDescent="0.25">
      <c r="A15" s="258" t="s">
        <v>107</v>
      </c>
      <c r="B15" s="63" t="s">
        <v>11</v>
      </c>
      <c r="C15" s="103">
        <f t="shared" si="0"/>
        <v>28.9</v>
      </c>
      <c r="D15" s="102">
        <v>28.9</v>
      </c>
      <c r="E15" s="102"/>
      <c r="F15" s="102"/>
    </row>
    <row r="16" spans="1:6" ht="29.25" customHeight="1" x14ac:dyDescent="0.25">
      <c r="A16" s="258" t="s">
        <v>21</v>
      </c>
      <c r="B16" s="63" t="s">
        <v>196</v>
      </c>
      <c r="C16" s="103">
        <f t="shared" si="0"/>
        <v>28</v>
      </c>
      <c r="D16" s="102">
        <v>28</v>
      </c>
      <c r="E16" s="102"/>
      <c r="F16" s="103"/>
    </row>
    <row r="17" spans="1:6" ht="29.25" customHeight="1" x14ac:dyDescent="0.25">
      <c r="A17" s="258" t="s">
        <v>22</v>
      </c>
      <c r="B17" s="63" t="s">
        <v>113</v>
      </c>
      <c r="C17" s="103">
        <f t="shared" si="0"/>
        <v>43.6</v>
      </c>
      <c r="D17" s="102">
        <v>43.6</v>
      </c>
      <c r="E17" s="102"/>
      <c r="F17" s="102"/>
    </row>
    <row r="18" spans="1:6" ht="47.25" customHeight="1" x14ac:dyDescent="0.25">
      <c r="A18" s="258" t="s">
        <v>23</v>
      </c>
      <c r="B18" s="63" t="s">
        <v>235</v>
      </c>
      <c r="C18" s="103">
        <f t="shared" si="0"/>
        <v>69</v>
      </c>
      <c r="D18" s="102">
        <v>69</v>
      </c>
      <c r="E18" s="102"/>
      <c r="F18" s="103"/>
    </row>
    <row r="19" spans="1:6" ht="29.25" customHeight="1" x14ac:dyDescent="0.25">
      <c r="A19" s="258" t="s">
        <v>24</v>
      </c>
      <c r="B19" s="63" t="s">
        <v>197</v>
      </c>
      <c r="C19" s="103">
        <f t="shared" si="0"/>
        <v>11.4</v>
      </c>
      <c r="D19" s="102">
        <v>11.4</v>
      </c>
      <c r="E19" s="102">
        <v>2.6</v>
      </c>
      <c r="F19" s="103"/>
    </row>
    <row r="20" spans="1:6" ht="29.25" customHeight="1" x14ac:dyDescent="0.25">
      <c r="A20" s="258" t="s">
        <v>25</v>
      </c>
      <c r="B20" s="63" t="s">
        <v>108</v>
      </c>
      <c r="C20" s="103">
        <f t="shared" si="0"/>
        <v>2.5</v>
      </c>
      <c r="D20" s="102">
        <v>2.5</v>
      </c>
      <c r="E20" s="102"/>
      <c r="F20" s="103"/>
    </row>
    <row r="21" spans="1:6" ht="29.25" customHeight="1" x14ac:dyDescent="0.25">
      <c r="A21" s="258" t="s">
        <v>26</v>
      </c>
      <c r="B21" s="63" t="s">
        <v>159</v>
      </c>
      <c r="C21" s="103">
        <f t="shared" si="0"/>
        <v>21</v>
      </c>
      <c r="D21" s="102">
        <v>21</v>
      </c>
      <c r="E21" s="102"/>
      <c r="F21" s="103"/>
    </row>
    <row r="22" spans="1:6" ht="29.25" customHeight="1" x14ac:dyDescent="0.25">
      <c r="A22" s="258" t="s">
        <v>27</v>
      </c>
      <c r="B22" s="63" t="s">
        <v>160</v>
      </c>
      <c r="C22" s="103">
        <f t="shared" si="0"/>
        <v>14</v>
      </c>
      <c r="D22" s="102">
        <v>14</v>
      </c>
      <c r="E22" s="102"/>
      <c r="F22" s="103"/>
    </row>
    <row r="23" spans="1:6" ht="29.25" customHeight="1" x14ac:dyDescent="0.25">
      <c r="A23" s="258" t="s">
        <v>28</v>
      </c>
      <c r="B23" s="63" t="s">
        <v>109</v>
      </c>
      <c r="C23" s="103">
        <f t="shared" si="0"/>
        <v>13.5</v>
      </c>
      <c r="D23" s="102">
        <v>13.5</v>
      </c>
      <c r="E23" s="102"/>
      <c r="F23" s="102"/>
    </row>
    <row r="24" spans="1:6" ht="29.25" customHeight="1" x14ac:dyDescent="0.25">
      <c r="A24" s="258" t="s">
        <v>29</v>
      </c>
      <c r="B24" s="63" t="s">
        <v>110</v>
      </c>
      <c r="C24" s="103">
        <f t="shared" si="0"/>
        <v>0.4</v>
      </c>
      <c r="D24" s="102">
        <v>0.4</v>
      </c>
      <c r="E24" s="102"/>
      <c r="F24" s="103"/>
    </row>
    <row r="25" spans="1:6" ht="29.25" customHeight="1" x14ac:dyDescent="0.25">
      <c r="A25" s="258" t="s">
        <v>177</v>
      </c>
      <c r="B25" s="63" t="s">
        <v>12</v>
      </c>
      <c r="C25" s="103">
        <f t="shared" si="0"/>
        <v>6.8</v>
      </c>
      <c r="D25" s="102">
        <v>6.8</v>
      </c>
      <c r="E25" s="102"/>
      <c r="F25" s="102"/>
    </row>
    <row r="26" spans="1:6" ht="36" customHeight="1" x14ac:dyDescent="0.25">
      <c r="A26" s="258" t="s">
        <v>30</v>
      </c>
      <c r="B26" s="63" t="s">
        <v>198</v>
      </c>
      <c r="C26" s="103">
        <f t="shared" si="0"/>
        <v>0.4</v>
      </c>
      <c r="D26" s="102">
        <v>0.4</v>
      </c>
      <c r="E26" s="102"/>
      <c r="F26" s="103"/>
    </row>
    <row r="27" spans="1:6" ht="29.25" customHeight="1" x14ac:dyDescent="0.25">
      <c r="A27" s="258" t="s">
        <v>178</v>
      </c>
      <c r="B27" s="63" t="s">
        <v>254</v>
      </c>
      <c r="C27" s="103">
        <f t="shared" si="0"/>
        <v>5.5</v>
      </c>
      <c r="D27" s="102">
        <v>4.5</v>
      </c>
      <c r="E27" s="102"/>
      <c r="F27" s="102">
        <v>1</v>
      </c>
    </row>
    <row r="28" spans="1:6" ht="29.25" customHeight="1" x14ac:dyDescent="0.25">
      <c r="A28" s="258" t="s">
        <v>253</v>
      </c>
      <c r="B28" s="63" t="s">
        <v>161</v>
      </c>
      <c r="C28" s="103">
        <f t="shared" si="0"/>
        <v>76.900000000000006</v>
      </c>
      <c r="D28" s="102">
        <v>67.7</v>
      </c>
      <c r="E28" s="102">
        <v>34.6</v>
      </c>
      <c r="F28" s="102">
        <v>9.1999999999999993</v>
      </c>
    </row>
    <row r="29" spans="1:6" ht="29.25" customHeight="1" x14ac:dyDescent="0.25">
      <c r="A29" s="258" t="s">
        <v>103</v>
      </c>
      <c r="B29" s="63" t="s">
        <v>247</v>
      </c>
      <c r="C29" s="103">
        <f t="shared" si="0"/>
        <v>68</v>
      </c>
      <c r="D29" s="102">
        <v>68</v>
      </c>
      <c r="E29" s="102">
        <v>14.5</v>
      </c>
      <c r="F29" s="102"/>
    </row>
    <row r="30" spans="1:6" s="22" customFormat="1" ht="29.25" customHeight="1" x14ac:dyDescent="0.25">
      <c r="A30" s="120"/>
      <c r="B30" s="98" t="s">
        <v>111</v>
      </c>
      <c r="C30" s="231">
        <f>SUM(C12:C29)</f>
        <v>564.5</v>
      </c>
      <c r="D30" s="105">
        <f>SUM(D12:D29)</f>
        <v>546.29999999999995</v>
      </c>
      <c r="E30" s="231">
        <f>SUM(E12:E29)</f>
        <v>51.7</v>
      </c>
      <c r="F30" s="105">
        <f>SUM(F12:F29)</f>
        <v>18.2</v>
      </c>
    </row>
    <row r="31" spans="1:6" ht="29.25" customHeight="1" x14ac:dyDescent="0.25">
      <c r="A31" s="257" t="s">
        <v>117</v>
      </c>
      <c r="B31" s="9" t="s">
        <v>128</v>
      </c>
      <c r="C31" s="11"/>
      <c r="D31" s="11"/>
    </row>
    <row r="32" spans="1:6" ht="29.25" customHeight="1" x14ac:dyDescent="0.25">
      <c r="A32" s="258" t="s">
        <v>31</v>
      </c>
      <c r="B32" s="63" t="s">
        <v>162</v>
      </c>
      <c r="C32" s="103">
        <f>D32+F32</f>
        <v>2</v>
      </c>
      <c r="D32" s="102">
        <v>2</v>
      </c>
      <c r="E32" s="102"/>
      <c r="F32" s="103"/>
    </row>
    <row r="33" spans="1:6" ht="29.25" customHeight="1" x14ac:dyDescent="0.25">
      <c r="A33" s="258" t="s">
        <v>32</v>
      </c>
      <c r="B33" s="63" t="s">
        <v>164</v>
      </c>
      <c r="C33" s="103">
        <f t="shared" ref="C33:C38" si="1">D33+F33</f>
        <v>16</v>
      </c>
      <c r="D33" s="102">
        <v>16</v>
      </c>
      <c r="E33" s="102"/>
      <c r="F33" s="103"/>
    </row>
    <row r="34" spans="1:6" ht="29.25" customHeight="1" x14ac:dyDescent="0.25">
      <c r="A34" s="258" t="s">
        <v>33</v>
      </c>
      <c r="B34" s="136" t="s">
        <v>165</v>
      </c>
      <c r="C34" s="103">
        <f t="shared" si="1"/>
        <v>0.6</v>
      </c>
      <c r="D34" s="102">
        <v>0.6</v>
      </c>
      <c r="E34" s="102"/>
      <c r="F34" s="103"/>
    </row>
    <row r="35" spans="1:6" ht="29.25" customHeight="1" x14ac:dyDescent="0.25">
      <c r="A35" s="258" t="s">
        <v>34</v>
      </c>
      <c r="B35" s="136" t="s">
        <v>166</v>
      </c>
      <c r="C35" s="103">
        <f t="shared" si="1"/>
        <v>0.3</v>
      </c>
      <c r="D35" s="102">
        <v>0.3</v>
      </c>
      <c r="E35" s="102"/>
      <c r="F35" s="103"/>
    </row>
    <row r="36" spans="1:6" ht="29.25" customHeight="1" x14ac:dyDescent="0.25">
      <c r="A36" s="258" t="s">
        <v>35</v>
      </c>
      <c r="B36" s="136" t="s">
        <v>167</v>
      </c>
      <c r="C36" s="103">
        <f t="shared" si="1"/>
        <v>1.3</v>
      </c>
      <c r="D36" s="102">
        <v>1.3</v>
      </c>
      <c r="E36" s="102"/>
      <c r="F36" s="103"/>
    </row>
    <row r="37" spans="1:6" ht="29.25" customHeight="1" x14ac:dyDescent="0.25">
      <c r="A37" s="258" t="s">
        <v>36</v>
      </c>
      <c r="B37" s="136" t="s">
        <v>168</v>
      </c>
      <c r="C37" s="103">
        <f t="shared" si="1"/>
        <v>10</v>
      </c>
      <c r="D37" s="102">
        <v>9</v>
      </c>
      <c r="E37" s="102"/>
      <c r="F37" s="102">
        <v>1</v>
      </c>
    </row>
    <row r="38" spans="1:6" ht="29.25" customHeight="1" x14ac:dyDescent="0.25">
      <c r="A38" s="258" t="s">
        <v>37</v>
      </c>
      <c r="B38" s="136" t="s">
        <v>169</v>
      </c>
      <c r="C38" s="103">
        <f t="shared" si="1"/>
        <v>0.6</v>
      </c>
      <c r="D38" s="102">
        <v>0.6</v>
      </c>
      <c r="E38" s="102"/>
      <c r="F38" s="103"/>
    </row>
    <row r="39" spans="1:6" s="22" customFormat="1" ht="29.25" customHeight="1" x14ac:dyDescent="0.25">
      <c r="A39" s="120"/>
      <c r="B39" s="99" t="s">
        <v>111</v>
      </c>
      <c r="C39" s="105">
        <f>SUM(C32:C38)</f>
        <v>30.800000000000004</v>
      </c>
      <c r="D39" s="105">
        <f>SUM(D32:D38)</f>
        <v>29.800000000000004</v>
      </c>
      <c r="E39" s="105">
        <f>SUM(E32:E38)</f>
        <v>0</v>
      </c>
      <c r="F39" s="105">
        <f>SUM(F32:F38)</f>
        <v>1</v>
      </c>
    </row>
    <row r="40" spans="1:6" ht="29.25" customHeight="1" x14ac:dyDescent="0.25">
      <c r="A40" s="257" t="s">
        <v>118</v>
      </c>
      <c r="B40" s="85" t="s">
        <v>170</v>
      </c>
      <c r="C40" s="267"/>
      <c r="D40" s="102"/>
      <c r="E40" s="268"/>
      <c r="F40" s="269"/>
    </row>
    <row r="41" spans="1:6" ht="29.25" customHeight="1" x14ac:dyDescent="0.25">
      <c r="A41" s="258" t="s">
        <v>44</v>
      </c>
      <c r="B41" s="63" t="s">
        <v>171</v>
      </c>
      <c r="C41" s="103">
        <f>D41+F41</f>
        <v>82.5</v>
      </c>
      <c r="D41" s="102">
        <v>82.5</v>
      </c>
      <c r="E41" s="102">
        <v>54.9</v>
      </c>
      <c r="F41" s="103"/>
    </row>
    <row r="42" spans="1:6" ht="29.25" customHeight="1" x14ac:dyDescent="0.25">
      <c r="A42" s="258" t="s">
        <v>45</v>
      </c>
      <c r="B42" s="63" t="s">
        <v>254</v>
      </c>
      <c r="C42" s="103">
        <f>D42</f>
        <v>13.5</v>
      </c>
      <c r="D42" s="102">
        <v>13.5</v>
      </c>
      <c r="E42" s="102"/>
      <c r="F42" s="103"/>
    </row>
    <row r="43" spans="1:6" s="22" customFormat="1" ht="29.25" customHeight="1" x14ac:dyDescent="0.25">
      <c r="A43" s="259"/>
      <c r="B43" s="135" t="s">
        <v>111</v>
      </c>
      <c r="C43" s="105">
        <f>SUM(C41:C42)</f>
        <v>96</v>
      </c>
      <c r="D43" s="288">
        <f t="shared" ref="D43:F43" si="2">SUM(D41:D42)</f>
        <v>96</v>
      </c>
      <c r="E43" s="288">
        <f t="shared" si="2"/>
        <v>54.9</v>
      </c>
      <c r="F43" s="288">
        <f t="shared" si="2"/>
        <v>0</v>
      </c>
    </row>
    <row r="44" spans="1:6" ht="29.25" customHeight="1" x14ac:dyDescent="0.25">
      <c r="A44" s="257" t="s">
        <v>119</v>
      </c>
      <c r="B44" s="85" t="s">
        <v>132</v>
      </c>
      <c r="C44" s="267"/>
      <c r="D44" s="102"/>
      <c r="E44" s="268"/>
      <c r="F44" s="269"/>
    </row>
    <row r="45" spans="1:6" ht="45.75" customHeight="1" x14ac:dyDescent="0.25">
      <c r="A45" s="258" t="s">
        <v>52</v>
      </c>
      <c r="B45" s="63" t="s">
        <v>172</v>
      </c>
      <c r="C45" s="103">
        <f>D45+F45</f>
        <v>12</v>
      </c>
      <c r="D45" s="102">
        <v>12</v>
      </c>
      <c r="E45" s="102">
        <v>5.9</v>
      </c>
      <c r="F45" s="103"/>
    </row>
    <row r="46" spans="1:6" s="22" customFormat="1" ht="29.25" customHeight="1" x14ac:dyDescent="0.25">
      <c r="A46" s="259"/>
      <c r="B46" s="99" t="s">
        <v>111</v>
      </c>
      <c r="C46" s="105">
        <f>SUM(C45:C45)</f>
        <v>12</v>
      </c>
      <c r="D46" s="288">
        <f>SUM(D45:D45)</f>
        <v>12</v>
      </c>
      <c r="E46" s="288">
        <f>SUM(E45:E45)</f>
        <v>5.9</v>
      </c>
      <c r="F46" s="288">
        <f>SUM(F45:F45)</f>
        <v>0</v>
      </c>
    </row>
    <row r="47" spans="1:6" ht="29.25" customHeight="1" x14ac:dyDescent="0.25">
      <c r="A47" s="257" t="s">
        <v>120</v>
      </c>
      <c r="B47" s="9" t="s">
        <v>207</v>
      </c>
      <c r="C47" s="270"/>
      <c r="D47" s="102"/>
      <c r="E47" s="236"/>
      <c r="F47" s="238"/>
    </row>
    <row r="48" spans="1:6" ht="39" customHeight="1" x14ac:dyDescent="0.25">
      <c r="A48" s="258" t="s">
        <v>56</v>
      </c>
      <c r="B48" s="63" t="s">
        <v>182</v>
      </c>
      <c r="C48" s="103">
        <f>D48+F48</f>
        <v>52</v>
      </c>
      <c r="D48" s="102">
        <v>22</v>
      </c>
      <c r="E48" s="103"/>
      <c r="F48" s="102">
        <v>30</v>
      </c>
    </row>
    <row r="49" spans="1:6" s="22" customFormat="1" ht="29.25" customHeight="1" x14ac:dyDescent="0.25">
      <c r="A49" s="259"/>
      <c r="B49" s="99" t="s">
        <v>111</v>
      </c>
      <c r="C49" s="105">
        <f>SUM(C48)</f>
        <v>52</v>
      </c>
      <c r="D49" s="105">
        <f>SUM(D48)</f>
        <v>22</v>
      </c>
      <c r="E49" s="105"/>
      <c r="F49" s="105">
        <f>SUM(F48)</f>
        <v>30</v>
      </c>
    </row>
    <row r="50" spans="1:6" ht="29.25" customHeight="1" x14ac:dyDescent="0.25">
      <c r="A50" s="257" t="s">
        <v>121</v>
      </c>
      <c r="B50" s="79" t="s">
        <v>179</v>
      </c>
      <c r="C50" s="102"/>
      <c r="D50" s="102"/>
      <c r="E50" s="103"/>
      <c r="F50" s="102"/>
    </row>
    <row r="51" spans="1:6" ht="19.5" customHeight="1" x14ac:dyDescent="0.25">
      <c r="A51" s="258" t="s">
        <v>57</v>
      </c>
      <c r="B51" s="56" t="s">
        <v>187</v>
      </c>
      <c r="C51" s="103">
        <f>D51+F51</f>
        <v>18</v>
      </c>
      <c r="D51" s="102">
        <v>18</v>
      </c>
      <c r="E51" s="102"/>
      <c r="F51" s="103"/>
    </row>
    <row r="52" spans="1:6" ht="19.5" customHeight="1" x14ac:dyDescent="0.25">
      <c r="A52" s="258" t="s">
        <v>58</v>
      </c>
      <c r="B52" s="56" t="s">
        <v>250</v>
      </c>
      <c r="C52" s="103">
        <f t="shared" ref="C52:C58" si="3">D52+F52</f>
        <v>0.5</v>
      </c>
      <c r="D52" s="102">
        <v>0.5</v>
      </c>
      <c r="E52" s="102"/>
      <c r="F52" s="103"/>
    </row>
    <row r="53" spans="1:6" ht="19.5" customHeight="1" x14ac:dyDescent="0.25">
      <c r="A53" s="258" t="s">
        <v>59</v>
      </c>
      <c r="B53" s="56" t="s">
        <v>188</v>
      </c>
      <c r="C53" s="103">
        <f t="shared" si="3"/>
        <v>0.6</v>
      </c>
      <c r="D53" s="102">
        <v>0.6</v>
      </c>
      <c r="E53" s="102"/>
      <c r="F53" s="103"/>
    </row>
    <row r="54" spans="1:6" ht="19.5" customHeight="1" x14ac:dyDescent="0.25">
      <c r="A54" s="258" t="s">
        <v>60</v>
      </c>
      <c r="B54" s="56" t="s">
        <v>191</v>
      </c>
      <c r="C54" s="103">
        <f t="shared" si="3"/>
        <v>0.3</v>
      </c>
      <c r="D54" s="102">
        <v>0.3</v>
      </c>
      <c r="E54" s="102"/>
      <c r="F54" s="103"/>
    </row>
    <row r="55" spans="1:6" ht="19.5" customHeight="1" x14ac:dyDescent="0.25">
      <c r="A55" s="258" t="s">
        <v>61</v>
      </c>
      <c r="B55" s="56" t="s">
        <v>193</v>
      </c>
      <c r="C55" s="103">
        <f t="shared" si="3"/>
        <v>0.8</v>
      </c>
      <c r="D55" s="102">
        <v>0.8</v>
      </c>
      <c r="E55" s="102"/>
      <c r="F55" s="103"/>
    </row>
    <row r="56" spans="1:6" ht="19.5" customHeight="1" x14ac:dyDescent="0.25">
      <c r="A56" s="258" t="s">
        <v>62</v>
      </c>
      <c r="B56" s="56" t="s">
        <v>195</v>
      </c>
      <c r="C56" s="103">
        <f t="shared" si="3"/>
        <v>0.5</v>
      </c>
      <c r="D56" s="102">
        <v>0.5</v>
      </c>
      <c r="E56" s="102"/>
      <c r="F56" s="103"/>
    </row>
    <row r="57" spans="1:6" ht="19.5" customHeight="1" x14ac:dyDescent="0.25">
      <c r="A57" s="29" t="s">
        <v>63</v>
      </c>
      <c r="B57" s="56" t="s">
        <v>251</v>
      </c>
      <c r="C57" s="103">
        <f t="shared" si="3"/>
        <v>2</v>
      </c>
      <c r="D57" s="102">
        <v>2</v>
      </c>
      <c r="E57" s="102"/>
      <c r="F57" s="103"/>
    </row>
    <row r="58" spans="1:6" ht="19.5" customHeight="1" x14ac:dyDescent="0.25">
      <c r="A58" s="29" t="s">
        <v>64</v>
      </c>
      <c r="B58" s="56" t="s">
        <v>201</v>
      </c>
      <c r="C58" s="103">
        <f t="shared" si="3"/>
        <v>6</v>
      </c>
      <c r="D58" s="102">
        <v>6</v>
      </c>
      <c r="E58" s="102"/>
      <c r="F58" s="103"/>
    </row>
    <row r="59" spans="1:6" s="22" customFormat="1" ht="19.5" customHeight="1" x14ac:dyDescent="0.25">
      <c r="A59" s="120"/>
      <c r="B59" s="99" t="s">
        <v>111</v>
      </c>
      <c r="C59" s="105">
        <f>SUM(C51:C58)</f>
        <v>28.700000000000003</v>
      </c>
      <c r="D59" s="105">
        <f>SUM(D51:D58)</f>
        <v>28.700000000000003</v>
      </c>
      <c r="E59" s="105"/>
      <c r="F59" s="105"/>
    </row>
    <row r="60" spans="1:6" s="22" customFormat="1" ht="17.25" customHeight="1" x14ac:dyDescent="0.25">
      <c r="A60" s="97" t="s">
        <v>208</v>
      </c>
      <c r="B60" s="97"/>
      <c r="C60" s="106">
        <f>C30+C39+C43+C46+C49+C59</f>
        <v>784</v>
      </c>
      <c r="D60" s="106">
        <f>D30+D39+D43+D46+D49+D59</f>
        <v>734.8</v>
      </c>
      <c r="E60" s="106">
        <f>E30+E39+E43+E46+E49+E59</f>
        <v>112.5</v>
      </c>
      <c r="F60" s="106">
        <f>F30+F39+F43+F46+F49+F59</f>
        <v>49.2</v>
      </c>
    </row>
    <row r="61" spans="1:6" ht="29.25" customHeight="1" x14ac:dyDescent="0.25">
      <c r="A61" s="67"/>
      <c r="B61" s="356"/>
      <c r="C61" s="357"/>
      <c r="D61" s="357"/>
      <c r="E61" s="358"/>
      <c r="F61" s="358"/>
    </row>
    <row r="62" spans="1:6" ht="29.25" customHeight="1" x14ac:dyDescent="0.25">
      <c r="B62" s="31"/>
      <c r="C62" s="25"/>
      <c r="D62" s="45"/>
      <c r="E62" s="45"/>
      <c r="F62" s="45"/>
    </row>
    <row r="63" spans="1:6" ht="29.25" customHeight="1" x14ac:dyDescent="0.25">
      <c r="B63" s="31"/>
      <c r="C63" s="25"/>
      <c r="D63" s="25"/>
      <c r="E63" s="16"/>
      <c r="F63" s="16"/>
    </row>
    <row r="64" spans="1:6" ht="29.25" customHeight="1" x14ac:dyDescent="0.25">
      <c r="B64" s="31"/>
      <c r="C64" s="25"/>
      <c r="D64" s="25"/>
      <c r="E64" s="16"/>
      <c r="F64" s="16"/>
    </row>
    <row r="65" spans="2:6" ht="29.25" customHeight="1" x14ac:dyDescent="0.25">
      <c r="B65" s="31"/>
      <c r="C65" s="25"/>
      <c r="D65" s="45"/>
      <c r="E65" s="45"/>
      <c r="F65" s="45"/>
    </row>
    <row r="66" spans="2:6" ht="29.25" customHeight="1" x14ac:dyDescent="0.25">
      <c r="B66" s="31"/>
    </row>
    <row r="67" spans="2:6" ht="29.25" customHeight="1" x14ac:dyDescent="0.25">
      <c r="B67" s="31"/>
    </row>
    <row r="68" spans="2:6" ht="29.25" customHeight="1" x14ac:dyDescent="0.25">
      <c r="B68" s="31"/>
    </row>
    <row r="69" spans="2:6" ht="29.25" customHeight="1" x14ac:dyDescent="0.25">
      <c r="B69" s="31"/>
    </row>
    <row r="70" spans="2:6" ht="29.25" customHeight="1" x14ac:dyDescent="0.25">
      <c r="B70" s="31"/>
    </row>
    <row r="71" spans="2:6" ht="29.25" customHeight="1" x14ac:dyDescent="0.25">
      <c r="B71" s="31"/>
    </row>
  </sheetData>
  <mergeCells count="7">
    <mergeCell ref="D9:E9"/>
    <mergeCell ref="F9:F10"/>
    <mergeCell ref="A6:F6"/>
    <mergeCell ref="A8:A10"/>
    <mergeCell ref="B8:B10"/>
    <mergeCell ref="C8:C10"/>
    <mergeCell ref="D8:F8"/>
  </mergeCells>
  <phoneticPr fontId="10" type="noConversion"/>
  <pageMargins left="0.74803149606299213" right="0" top="0" bottom="0" header="0" footer="0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8"/>
  <sheetViews>
    <sheetView showZeros="0" workbookViewId="0">
      <selection activeCell="E15" sqref="E15"/>
    </sheetView>
  </sheetViews>
  <sheetFormatPr defaultColWidth="9.140625" defaultRowHeight="15.75" customHeight="1" x14ac:dyDescent="0.25"/>
  <cols>
    <col min="1" max="1" width="6" style="1" customWidth="1"/>
    <col min="2" max="2" width="45.7109375" style="1" customWidth="1"/>
    <col min="3" max="3" width="16.140625" style="1" customWidth="1"/>
    <col min="4" max="4" width="16.7109375" style="1" customWidth="1"/>
    <col min="5" max="5" width="18.7109375" style="1" customWidth="1"/>
    <col min="6" max="6" width="17.140625" style="1" customWidth="1"/>
    <col min="7" max="7" width="17.85546875" style="1" customWidth="1"/>
    <col min="8" max="16384" width="9.140625" style="1"/>
  </cols>
  <sheetData>
    <row r="1" spans="1:6" ht="15.75" customHeight="1" x14ac:dyDescent="0.25">
      <c r="B1" s="4"/>
      <c r="C1" s="4"/>
      <c r="D1" s="4" t="s">
        <v>115</v>
      </c>
      <c r="E1" s="4"/>
      <c r="F1" s="4"/>
    </row>
    <row r="2" spans="1:6" ht="15.75" customHeight="1" x14ac:dyDescent="0.25">
      <c r="B2" s="4"/>
      <c r="C2" s="4"/>
      <c r="D2" s="4" t="s">
        <v>206</v>
      </c>
      <c r="E2" s="4"/>
      <c r="F2" s="4"/>
    </row>
    <row r="3" spans="1:6" ht="15.75" customHeight="1" x14ac:dyDescent="0.25">
      <c r="B3" s="4"/>
      <c r="C3" s="4"/>
      <c r="D3" s="4" t="s">
        <v>367</v>
      </c>
      <c r="E3" s="4"/>
      <c r="F3" s="4"/>
    </row>
    <row r="4" spans="1:6" ht="15.75" customHeight="1" x14ac:dyDescent="0.25">
      <c r="B4" s="4"/>
      <c r="C4" s="4"/>
      <c r="D4" s="22"/>
      <c r="E4" s="4"/>
      <c r="F4" s="4"/>
    </row>
    <row r="5" spans="1:6" ht="15.75" customHeight="1" x14ac:dyDescent="0.25">
      <c r="A5" s="504" t="s">
        <v>372</v>
      </c>
      <c r="B5" s="504"/>
      <c r="C5" s="504"/>
      <c r="D5" s="504"/>
      <c r="E5" s="504"/>
      <c r="F5" s="504"/>
    </row>
    <row r="6" spans="1:6" ht="15.75" customHeight="1" x14ac:dyDescent="0.25">
      <c r="A6" s="504" t="s">
        <v>278</v>
      </c>
      <c r="B6" s="504"/>
      <c r="C6" s="504"/>
      <c r="D6" s="504"/>
      <c r="E6" s="504"/>
      <c r="F6" s="504"/>
    </row>
    <row r="7" spans="1:6" ht="15.75" customHeight="1" x14ac:dyDescent="0.25">
      <c r="B7" s="4"/>
      <c r="C7" s="235"/>
      <c r="D7" s="235"/>
      <c r="E7" s="13"/>
      <c r="F7" s="1" t="s">
        <v>92</v>
      </c>
    </row>
    <row r="8" spans="1:6" ht="31.5" customHeight="1" x14ac:dyDescent="0.25">
      <c r="A8" s="505" t="s">
        <v>364</v>
      </c>
      <c r="B8" s="508" t="s">
        <v>157</v>
      </c>
      <c r="C8" s="502" t="s">
        <v>111</v>
      </c>
      <c r="D8" s="494" t="s">
        <v>202</v>
      </c>
      <c r="E8" s="495"/>
      <c r="F8" s="496"/>
    </row>
    <row r="9" spans="1:6" ht="15.75" customHeight="1" x14ac:dyDescent="0.25">
      <c r="A9" s="506"/>
      <c r="B9" s="509"/>
      <c r="C9" s="511"/>
      <c r="D9" s="494" t="s">
        <v>203</v>
      </c>
      <c r="E9" s="496"/>
      <c r="F9" s="502" t="s">
        <v>204</v>
      </c>
    </row>
    <row r="10" spans="1:6" ht="31.5" customHeight="1" x14ac:dyDescent="0.25">
      <c r="A10" s="507"/>
      <c r="B10" s="510"/>
      <c r="C10" s="503"/>
      <c r="D10" s="240" t="s">
        <v>180</v>
      </c>
      <c r="E10" s="240" t="s">
        <v>205</v>
      </c>
      <c r="F10" s="503"/>
    </row>
    <row r="11" spans="1:6" ht="15.75" customHeight="1" x14ac:dyDescent="0.25">
      <c r="A11" s="260" t="s">
        <v>116</v>
      </c>
      <c r="B11" s="87" t="s">
        <v>186</v>
      </c>
      <c r="C11" s="41"/>
      <c r="D11" s="9"/>
      <c r="E11" s="9"/>
      <c r="F11" s="36"/>
    </row>
    <row r="12" spans="1:6" ht="15.75" customHeight="1" x14ac:dyDescent="0.25">
      <c r="A12" s="261" t="s">
        <v>106</v>
      </c>
      <c r="B12" s="71" t="s">
        <v>182</v>
      </c>
      <c r="C12" s="108">
        <f>D12+F12</f>
        <v>85</v>
      </c>
      <c r="D12" s="108">
        <v>85</v>
      </c>
      <c r="E12" s="84"/>
      <c r="F12" s="108"/>
    </row>
    <row r="13" spans="1:6" ht="15.75" customHeight="1" x14ac:dyDescent="0.25">
      <c r="A13" s="262"/>
      <c r="B13" s="137" t="s">
        <v>114</v>
      </c>
      <c r="C13" s="105">
        <f>C12</f>
        <v>85</v>
      </c>
      <c r="D13" s="105">
        <f>SUM(D12)</f>
        <v>85</v>
      </c>
      <c r="E13" s="105">
        <f>E12</f>
        <v>0</v>
      </c>
      <c r="F13" s="105"/>
    </row>
    <row r="14" spans="1:6" ht="15.75" customHeight="1" x14ac:dyDescent="0.25">
      <c r="A14" s="261"/>
      <c r="B14" s="497"/>
      <c r="C14" s="498"/>
      <c r="D14" s="498"/>
      <c r="E14" s="498"/>
      <c r="F14" s="499"/>
    </row>
    <row r="15" spans="1:6" ht="15.75" customHeight="1" x14ac:dyDescent="0.25">
      <c r="A15" s="260" t="s">
        <v>117</v>
      </c>
      <c r="B15" s="88" t="s">
        <v>132</v>
      </c>
      <c r="C15" s="192"/>
      <c r="D15" s="89"/>
      <c r="E15" s="89"/>
      <c r="F15" s="90"/>
    </row>
    <row r="16" spans="1:6" ht="15.75" customHeight="1" x14ac:dyDescent="0.25">
      <c r="A16" s="261" t="s">
        <v>31</v>
      </c>
      <c r="B16" s="91" t="s">
        <v>182</v>
      </c>
      <c r="C16" s="102">
        <f>D16+F16</f>
        <v>17</v>
      </c>
      <c r="D16" s="108">
        <v>17</v>
      </c>
      <c r="E16" s="84"/>
      <c r="F16" s="84"/>
    </row>
    <row r="17" spans="1:6" ht="15.75" customHeight="1" x14ac:dyDescent="0.25">
      <c r="A17" s="174"/>
      <c r="B17" s="184" t="s">
        <v>114</v>
      </c>
      <c r="C17" s="105">
        <f>SUM(C16)</f>
        <v>17</v>
      </c>
      <c r="D17" s="223">
        <f>SUM(D16)</f>
        <v>17</v>
      </c>
      <c r="E17" s="95">
        <f>SUM(E16)</f>
        <v>0</v>
      </c>
      <c r="F17" s="95">
        <f>SUM(F16)</f>
        <v>0</v>
      </c>
    </row>
    <row r="18" spans="1:6" ht="15.75" customHeight="1" x14ac:dyDescent="0.25">
      <c r="A18" s="282"/>
      <c r="B18" s="283"/>
      <c r="C18" s="287"/>
      <c r="D18" s="284"/>
      <c r="E18" s="285"/>
      <c r="F18" s="286"/>
    </row>
    <row r="19" spans="1:6" ht="15.75" customHeight="1" x14ac:dyDescent="0.25">
      <c r="A19" s="260" t="s">
        <v>118</v>
      </c>
      <c r="B19" s="88" t="s">
        <v>129</v>
      </c>
      <c r="C19" s="192"/>
      <c r="D19" s="89"/>
      <c r="E19" s="89"/>
      <c r="F19" s="90"/>
    </row>
    <row r="20" spans="1:6" ht="15.75" customHeight="1" x14ac:dyDescent="0.25">
      <c r="A20" s="261" t="s">
        <v>44</v>
      </c>
      <c r="B20" s="91" t="s">
        <v>182</v>
      </c>
      <c r="C20" s="102">
        <f>D20+F20</f>
        <v>29</v>
      </c>
      <c r="D20" s="108">
        <v>1</v>
      </c>
      <c r="E20" s="84"/>
      <c r="F20" s="108">
        <v>28</v>
      </c>
    </row>
    <row r="21" spans="1:6" ht="15.75" customHeight="1" x14ac:dyDescent="0.25">
      <c r="A21" s="174"/>
      <c r="B21" s="184" t="s">
        <v>114</v>
      </c>
      <c r="C21" s="105">
        <f>SUM(C20)</f>
        <v>29</v>
      </c>
      <c r="D21" s="223">
        <f>SUM(D20)</f>
        <v>1</v>
      </c>
      <c r="E21" s="95">
        <f>SUM(E20)</f>
        <v>0</v>
      </c>
      <c r="F21" s="105">
        <f>SUM(F20)</f>
        <v>28</v>
      </c>
    </row>
    <row r="22" spans="1:6" ht="15.75" hidden="1" customHeight="1" x14ac:dyDescent="0.25">
      <c r="A22" s="282"/>
      <c r="B22" s="283"/>
      <c r="C22" s="287"/>
      <c r="D22" s="284"/>
      <c r="E22" s="285"/>
      <c r="F22" s="286"/>
    </row>
    <row r="23" spans="1:6" ht="15.75" hidden="1" customHeight="1" x14ac:dyDescent="0.25">
      <c r="A23" s="260" t="s">
        <v>119</v>
      </c>
      <c r="B23" s="88" t="s">
        <v>14</v>
      </c>
      <c r="C23" s="192"/>
      <c r="D23" s="89"/>
      <c r="E23" s="89"/>
      <c r="F23" s="90"/>
    </row>
    <row r="24" spans="1:6" ht="15.75" hidden="1" customHeight="1" x14ac:dyDescent="0.25">
      <c r="A24" s="261" t="s">
        <v>52</v>
      </c>
      <c r="B24" s="91" t="s">
        <v>182</v>
      </c>
      <c r="C24" s="102">
        <f>D24+F24</f>
        <v>0</v>
      </c>
      <c r="D24" s="108"/>
      <c r="E24" s="84"/>
      <c r="F24" s="108"/>
    </row>
    <row r="25" spans="1:6" ht="15.75" hidden="1" customHeight="1" x14ac:dyDescent="0.25">
      <c r="A25" s="174"/>
      <c r="B25" s="184" t="s">
        <v>114</v>
      </c>
      <c r="C25" s="105">
        <f>SUM(C24)</f>
        <v>0</v>
      </c>
      <c r="D25" s="223">
        <f>SUM(D24)</f>
        <v>0</v>
      </c>
      <c r="E25" s="95">
        <f>SUM(E24)</f>
        <v>0</v>
      </c>
      <c r="F25" s="105">
        <f>SUM(F24)</f>
        <v>0</v>
      </c>
    </row>
    <row r="26" spans="1:6" ht="15.75" customHeight="1" x14ac:dyDescent="0.25">
      <c r="A26" s="500" t="s">
        <v>208</v>
      </c>
      <c r="B26" s="501"/>
      <c r="C26" s="106">
        <f>C17+C13+C21+C25</f>
        <v>131</v>
      </c>
      <c r="D26" s="106">
        <f t="shared" ref="D26:F26" si="0">D17+D13+D21+D25</f>
        <v>103</v>
      </c>
      <c r="E26" s="106">
        <f t="shared" si="0"/>
        <v>0</v>
      </c>
      <c r="F26" s="106">
        <f t="shared" si="0"/>
        <v>28</v>
      </c>
    </row>
    <row r="27" spans="1:6" ht="15.75" customHeight="1" x14ac:dyDescent="0.25">
      <c r="C27" s="109"/>
      <c r="D27" s="109"/>
    </row>
    <row r="28" spans="1:6" ht="15.75" customHeight="1" x14ac:dyDescent="0.25">
      <c r="A28" s="342"/>
      <c r="B28" s="342"/>
      <c r="C28" s="342"/>
      <c r="D28" s="359"/>
      <c r="E28" s="342"/>
      <c r="F28" s="342"/>
    </row>
  </sheetData>
  <mergeCells count="10">
    <mergeCell ref="B14:F14"/>
    <mergeCell ref="A26:B26"/>
    <mergeCell ref="D9:E9"/>
    <mergeCell ref="F9:F10"/>
    <mergeCell ref="A5:F5"/>
    <mergeCell ref="A8:A10"/>
    <mergeCell ref="B8:B10"/>
    <mergeCell ref="C8:C10"/>
    <mergeCell ref="D8:F8"/>
    <mergeCell ref="A6:F6"/>
  </mergeCells>
  <phoneticPr fontId="10" type="noConversion"/>
  <pageMargins left="0.74803149606299213" right="0.74803149606299213" top="0.98425196850393704" bottom="0.98425196850393704" header="0.51181102362204722" footer="0.51181102362204722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52"/>
  <sheetViews>
    <sheetView workbookViewId="0">
      <selection activeCell="F22" sqref="F22"/>
    </sheetView>
  </sheetViews>
  <sheetFormatPr defaultColWidth="9.140625" defaultRowHeight="15.75" x14ac:dyDescent="0.25"/>
  <cols>
    <col min="1" max="1" width="6.42578125" style="1" customWidth="1"/>
    <col min="2" max="2" width="50.28515625" style="1" customWidth="1"/>
    <col min="3" max="3" width="17.42578125" style="2" customWidth="1"/>
    <col min="4" max="4" width="22.5703125" style="1" customWidth="1"/>
    <col min="5" max="5" width="18.42578125" style="1" customWidth="1"/>
    <col min="6" max="6" width="11.85546875" style="1" bestFit="1" customWidth="1"/>
    <col min="7" max="16384" width="9.140625" style="1"/>
  </cols>
  <sheetData>
    <row r="1" spans="1:3" x14ac:dyDescent="0.25">
      <c r="C1" s="1"/>
    </row>
    <row r="2" spans="1:3" x14ac:dyDescent="0.25">
      <c r="C2" s="1"/>
    </row>
    <row r="3" spans="1:3" x14ac:dyDescent="0.25">
      <c r="C3" s="1"/>
    </row>
    <row r="4" spans="1:3" x14ac:dyDescent="0.25">
      <c r="C4" s="1"/>
    </row>
    <row r="5" spans="1:3" x14ac:dyDescent="0.25">
      <c r="C5" s="1"/>
    </row>
    <row r="6" spans="1:3" ht="20.25" customHeight="1" x14ac:dyDescent="0.25">
      <c r="C6" s="1"/>
    </row>
    <row r="7" spans="1:3" ht="20.25" customHeight="1" x14ac:dyDescent="0.25">
      <c r="C7" s="1"/>
    </row>
    <row r="8" spans="1:3" ht="21" customHeight="1" x14ac:dyDescent="0.25">
      <c r="C8" s="1"/>
    </row>
    <row r="9" spans="1:3" x14ac:dyDescent="0.25">
      <c r="C9" s="1"/>
    </row>
    <row r="10" spans="1:3" s="30" customFormat="1" x14ac:dyDescent="0.25"/>
    <row r="11" spans="1:3" x14ac:dyDescent="0.25">
      <c r="C11" s="1"/>
    </row>
    <row r="12" spans="1:3" s="30" customFormat="1" ht="20.25" customHeight="1" x14ac:dyDescent="0.25"/>
    <row r="13" spans="1:3" x14ac:dyDescent="0.25">
      <c r="C13" s="1"/>
    </row>
    <row r="14" spans="1:3" x14ac:dyDescent="0.25">
      <c r="C14" s="1"/>
    </row>
    <row r="15" spans="1:3" s="30" customFormat="1" ht="18.75" customHeight="1" x14ac:dyDescent="0.25">
      <c r="A15" s="76"/>
    </row>
    <row r="16" spans="1:3" x14ac:dyDescent="0.25">
      <c r="C16" s="1"/>
    </row>
    <row r="17" spans="2:3" x14ac:dyDescent="0.25">
      <c r="B17" s="4"/>
      <c r="C17" s="25"/>
    </row>
    <row r="18" spans="2:3" x14ac:dyDescent="0.25">
      <c r="B18" s="4"/>
      <c r="C18" s="25"/>
    </row>
    <row r="19" spans="2:3" x14ac:dyDescent="0.25">
      <c r="B19" s="4"/>
      <c r="C19" s="25"/>
    </row>
    <row r="20" spans="2:3" x14ac:dyDescent="0.25">
      <c r="B20" s="4"/>
      <c r="C20" s="25"/>
    </row>
    <row r="21" spans="2:3" x14ac:dyDescent="0.25">
      <c r="B21" s="4"/>
    </row>
    <row r="22" spans="2:3" x14ac:dyDescent="0.25">
      <c r="B22" s="4"/>
    </row>
    <row r="23" spans="2:3" x14ac:dyDescent="0.25">
      <c r="B23" s="4"/>
    </row>
    <row r="24" spans="2:3" x14ac:dyDescent="0.25">
      <c r="B24" s="4"/>
    </row>
    <row r="25" spans="2:3" x14ac:dyDescent="0.25">
      <c r="B25" s="4"/>
    </row>
    <row r="26" spans="2:3" x14ac:dyDescent="0.25">
      <c r="B26" s="4"/>
    </row>
    <row r="27" spans="2:3" x14ac:dyDescent="0.25">
      <c r="B27" s="4"/>
    </row>
    <row r="28" spans="2:3" x14ac:dyDescent="0.25">
      <c r="B28" s="4"/>
    </row>
    <row r="29" spans="2:3" x14ac:dyDescent="0.25">
      <c r="B29" s="4"/>
    </row>
    <row r="30" spans="2:3" x14ac:dyDescent="0.25">
      <c r="B30" s="4"/>
    </row>
    <row r="31" spans="2:3" x14ac:dyDescent="0.25">
      <c r="B31" s="4"/>
    </row>
    <row r="32" spans="2:3" x14ac:dyDescent="0.25">
      <c r="B32" s="4"/>
    </row>
    <row r="33" spans="2:2" x14ac:dyDescent="0.25">
      <c r="B33" s="4"/>
    </row>
    <row r="34" spans="2:2" x14ac:dyDescent="0.25">
      <c r="B34" s="4"/>
    </row>
    <row r="35" spans="2:2" x14ac:dyDescent="0.25">
      <c r="B35" s="4"/>
    </row>
    <row r="36" spans="2:2" x14ac:dyDescent="0.25">
      <c r="B36" s="4"/>
    </row>
    <row r="37" spans="2:2" x14ac:dyDescent="0.25">
      <c r="B37" s="4"/>
    </row>
    <row r="38" spans="2:2" x14ac:dyDescent="0.25">
      <c r="B38" s="4"/>
    </row>
    <row r="39" spans="2:2" x14ac:dyDescent="0.25">
      <c r="B39" s="4"/>
    </row>
    <row r="40" spans="2:2" x14ac:dyDescent="0.25">
      <c r="B40" s="4"/>
    </row>
    <row r="41" spans="2:2" x14ac:dyDescent="0.25">
      <c r="B41" s="4"/>
    </row>
    <row r="42" spans="2:2" x14ac:dyDescent="0.25">
      <c r="B42" s="4"/>
    </row>
    <row r="43" spans="2:2" x14ac:dyDescent="0.25">
      <c r="B43" s="4"/>
    </row>
    <row r="44" spans="2:2" x14ac:dyDescent="0.25">
      <c r="B44" s="4"/>
    </row>
    <row r="45" spans="2:2" x14ac:dyDescent="0.25">
      <c r="B45" s="4"/>
    </row>
    <row r="46" spans="2:2" x14ac:dyDescent="0.25">
      <c r="B46" s="4"/>
    </row>
    <row r="47" spans="2:2" x14ac:dyDescent="0.25">
      <c r="B47" s="4"/>
    </row>
    <row r="48" spans="2:2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</sheetData>
  <phoneticPr fontId="10" type="noConversion"/>
  <pageMargins left="0.74803149606299213" right="0.74803149606299213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20</vt:i4>
      </vt:variant>
      <vt:variant>
        <vt:lpstr>Įvardytieji diapazonai</vt:lpstr>
      </vt:variant>
      <vt:variant>
        <vt:i4>7</vt:i4>
      </vt:variant>
    </vt:vector>
  </HeadingPairs>
  <TitlesOfParts>
    <vt:vector size="27" baseType="lpstr">
      <vt:lpstr>PAJAMOS</vt:lpstr>
      <vt:lpstr>BĮ PAJAMOS</vt:lpstr>
      <vt:lpstr>ASIGNAVIMAI</vt:lpstr>
      <vt:lpstr>ASIGN IŠ MRF</vt:lpstr>
      <vt:lpstr>ASIGNAVIMAI IŠ SAVIV.BIUDŽETO</vt:lpstr>
      <vt:lpstr>ASIGN IŠ DOTACIJŲ</vt:lpstr>
      <vt:lpstr>ASIGN IŠ BĮ PAJAMŲ</vt:lpstr>
      <vt:lpstr>ASIGN SPEC PROGRAMOMS</vt:lpstr>
      <vt:lpstr>ASIGN IŠ SKOLINTŲ LĖŠŲ</vt:lpstr>
      <vt:lpstr>ASIGN IŠ NEP TIKSL PASK L</vt:lpstr>
      <vt:lpstr>IŠ NEP BĮ PAJAMŲ ĮM</vt:lpstr>
      <vt:lpstr>ASIGNAV IŠ ES NEP</vt:lpstr>
      <vt:lpstr>NEP NUOSAV INDEL</vt:lpstr>
      <vt:lpstr>BKL</vt:lpstr>
      <vt:lpstr>Skolintos lėšos</vt:lpstr>
      <vt:lpstr>ASIGNAVIMAI PAGAL PROGRAMAS</vt:lpstr>
      <vt:lpstr>Lapas2</vt:lpstr>
      <vt:lpstr>ASIGNAVIMAI PAGAL PROGRAMAS SB</vt:lpstr>
      <vt:lpstr>asign pagal programas</vt:lpstr>
      <vt:lpstr>asign SB</vt:lpstr>
      <vt:lpstr>'ASIGN IŠ BĮ PAJAMŲ'!Print_Titles</vt:lpstr>
      <vt:lpstr>'ASIGN IŠ DOTACIJŲ'!Print_Titles</vt:lpstr>
      <vt:lpstr>'ASIGN IŠ MRF'!Print_Titles</vt:lpstr>
      <vt:lpstr>ASIGNAVIMAI!Print_Titles</vt:lpstr>
      <vt:lpstr>'ASIGNAVIMAI IŠ SAVIV.BIUDŽETO'!Print_Titles</vt:lpstr>
      <vt:lpstr>'BĮ PAJAMOS'!Print_Titles</vt:lpstr>
      <vt:lpstr>PAJAMOS!Print_Titles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Nijolė Palaimienė</dc:creator>
  <cp:lastModifiedBy>Audronė Litvinskaitė</cp:lastModifiedBy>
  <cp:revision>1</cp:revision>
  <cp:lastPrinted>2020-02-12T14:46:59Z</cp:lastPrinted>
  <dcterms:created xsi:type="dcterms:W3CDTF">2003-11-18T09:46:08Z</dcterms:created>
  <dcterms:modified xsi:type="dcterms:W3CDTF">2020-02-14T11:37:47Z</dcterms:modified>
</cp:coreProperties>
</file>